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threadedComments/threadedComment1.xml" ContentType="application/vnd.ms-excel.threadedcomments+xml"/>
  <Override PartName="/xl/comments3.xml" ContentType="application/vnd.openxmlformats-officedocument.spreadsheetml.comments+xml"/>
  <Override PartName="/xl/threadedComments/threadedComment2.xml" ContentType="application/vnd.ms-excel.threadedcomments+xml"/>
  <Override PartName="/xl/comments4.xml" ContentType="application/vnd.openxmlformats-officedocument.spreadsheetml.comments+xml"/>
  <Override PartName="/xl/threadedComments/threadedComment3.xml" ContentType="application/vnd.ms-excel.threadedcomments+xml"/>
  <Override PartName="/xl/comments5.xml" ContentType="application/vnd.openxmlformats-officedocument.spreadsheetml.comments+xml"/>
  <Override PartName="/xl/comments6.xml" ContentType="application/vnd.openxmlformats-officedocument.spreadsheetml.comments+xml"/>
  <Override PartName="/xl/threadedComments/threadedComment4.xml" ContentType="application/vnd.ms-excel.threadedcomments+xml"/>
  <Override PartName="/xl/comments7.xml" ContentType="application/vnd.openxmlformats-officedocument.spreadsheetml.comments+xml"/>
  <Override PartName="/xl/threadedComments/threadedComment5.xml" ContentType="application/vnd.ms-excel.threadedcomments+xml"/>
  <Override PartName="/xl/comments8.xml" ContentType="application/vnd.openxmlformats-officedocument.spreadsheetml.comments+xml"/>
  <Override PartName="/xl/threadedComments/threadedComment6.xml" ContentType="application/vnd.ms-excel.threadedcomments+xml"/>
  <Override PartName="/xl/comments9.xml" ContentType="application/vnd.openxmlformats-officedocument.spreadsheetml.comments+xml"/>
  <Override PartName="/xl/threadedComments/threadedComment7.xml" ContentType="application/vnd.ms-excel.threadedcomments+xml"/>
  <Override PartName="/xl/comments10.xml" ContentType="application/vnd.openxmlformats-officedocument.spreadsheetml.comments+xml"/>
  <Override PartName="/xl/comments11.xml" ContentType="application/vnd.openxmlformats-officedocument.spreadsheetml.comments+xml"/>
  <Override PartName="/xl/threadedComments/threadedComment8.xml" ContentType="application/vnd.ms-excel.threadedcomments+xml"/>
  <Override PartName="/xl/comments12.xml" ContentType="application/vnd.openxmlformats-officedocument.spreadsheetml.comments+xml"/>
  <Override PartName="/xl/comments13.xml" ContentType="application/vnd.openxmlformats-officedocument.spreadsheetml.comments+xml"/>
  <Override PartName="/xl/threadedComments/threadedComment9.xml" ContentType="application/vnd.ms-excel.threadedcomments+xml"/>
  <Override PartName="/xl/drawings/drawing1.xml" ContentType="application/vnd.openxmlformats-officedocument.drawing+xml"/>
  <Override PartName="/xl/comments14.xml" ContentType="application/vnd.openxmlformats-officedocument.spreadsheetml.comments+xml"/>
  <Override PartName="/xl/threadedComments/threadedComment10.xml" ContentType="application/vnd.ms-excel.threaded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autoCompressPictures="0"/>
  <mc:AlternateContent xmlns:mc="http://schemas.openxmlformats.org/markup-compatibility/2006">
    <mc:Choice Requires="x15">
      <x15ac:absPath xmlns:x15ac="http://schemas.microsoft.com/office/spreadsheetml/2010/11/ac" url="https://wopi.dropbox.com/wopi/files/oid_9666976712468636672/WOPIServiceId_TP_DROPBOX_PLUS/WOPIUserId_-/"/>
    </mc:Choice>
  </mc:AlternateContent>
  <xr:revisionPtr revIDLastSave="1" documentId="8_{1BC7134F-129B-455C-95CD-1DC12D5A4D09}" xr6:coauthVersionLast="47" xr6:coauthVersionMax="47" xr10:uidLastSave="{D40EB4AD-3D8C-407D-8C02-77C3F9926610}"/>
  <bookViews>
    <workbookView xWindow="57480" yWindow="-120" windowWidth="29040" windowHeight="15720" tabRatio="669" xr2:uid="{00000000-000D-0000-FFFF-FFFF00000000}"/>
  </bookViews>
  <sheets>
    <sheet name="Notes" sheetId="32" r:id="rId1"/>
    <sheet name="Changes" sheetId="37" r:id="rId2"/>
    <sheet name="Check" sheetId="36" r:id="rId3"/>
    <sheet name="GDP (Tb1)" sheetId="6" r:id="rId4"/>
    <sheet name="Rev (Tb12)" sheetId="13" r:id="rId5"/>
    <sheet name="Rev compare" sheetId="25" r:id="rId6"/>
    <sheet name="Exp (Tb13A)" sheetId="22" r:id="rId7"/>
    <sheet name="Exp (Tb13B)" sheetId="16" r:id="rId8"/>
    <sheet name="Exp compare" sheetId="28" r:id="rId9"/>
    <sheet name="Fin (Tb14)" sheetId="17" r:id="rId10"/>
    <sheet name="Fin compare" sheetId="29" r:id="rId11"/>
    <sheet name="Debt (Tb15)" sheetId="18" r:id="rId12"/>
    <sheet name="Debt compare" sheetId="30" r:id="rId13"/>
    <sheet name="Prices (Tb9)" sheetId="19" r:id="rId14"/>
    <sheet name="Analysis" sheetId="38" r:id="rId15"/>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T88" i="17" l="1"/>
  <c r="S88" i="17"/>
  <c r="R88" i="17"/>
  <c r="Q88" i="17"/>
  <c r="P88" i="17"/>
  <c r="O88" i="17"/>
  <c r="N88" i="17"/>
  <c r="M88" i="17"/>
  <c r="L88" i="17"/>
  <c r="K88" i="17"/>
  <c r="I88" i="17"/>
  <c r="H88" i="17"/>
  <c r="G88" i="17"/>
  <c r="F88" i="17"/>
  <c r="E88" i="17"/>
  <c r="D88" i="17"/>
  <c r="C88" i="17"/>
  <c r="B88" i="17"/>
  <c r="J84" i="17"/>
  <c r="J81" i="17"/>
  <c r="J78" i="17"/>
  <c r="F74" i="17"/>
  <c r="E74" i="17"/>
  <c r="J68" i="17"/>
  <c r="J65" i="17"/>
  <c r="J62" i="17"/>
  <c r="J61" i="17" s="1"/>
  <c r="F61" i="17"/>
  <c r="E61" i="17"/>
  <c r="F59" i="17"/>
  <c r="E59" i="17"/>
  <c r="D59" i="17"/>
  <c r="C59" i="17"/>
  <c r="B59" i="17"/>
  <c r="D51" i="17"/>
  <c r="C51" i="17"/>
  <c r="B51" i="17"/>
  <c r="AL28" i="25"/>
  <c r="AM28" i="25"/>
  <c r="AN28" i="25"/>
  <c r="AO28" i="25"/>
  <c r="AP28" i="25"/>
  <c r="AQ28" i="25"/>
  <c r="AD28" i="25"/>
  <c r="AE28" i="25"/>
  <c r="AF28" i="25"/>
  <c r="AG28" i="25"/>
  <c r="AH28" i="25"/>
  <c r="AI28" i="25"/>
  <c r="AJ28" i="25"/>
  <c r="AK28" i="25"/>
  <c r="Z28" i="25"/>
  <c r="AA28" i="25"/>
  <c r="AB28" i="25"/>
  <c r="AC28" i="25"/>
  <c r="Y28" i="25"/>
  <c r="AG27" i="25"/>
  <c r="AH27" i="25"/>
  <c r="AI27" i="25"/>
  <c r="AJ27" i="25"/>
  <c r="AK27" i="25"/>
  <c r="AL27" i="25"/>
  <c r="AM27" i="25"/>
  <c r="AN27" i="25"/>
  <c r="AO27" i="25"/>
  <c r="AP27" i="25"/>
  <c r="AQ27" i="25"/>
  <c r="AF27" i="25"/>
  <c r="AM26" i="25"/>
  <c r="AN26" i="25"/>
  <c r="AO26" i="25"/>
  <c r="AP26" i="25"/>
  <c r="AQ26" i="25"/>
  <c r="Z26" i="25"/>
  <c r="AA26" i="25"/>
  <c r="AB26" i="25"/>
  <c r="AC26" i="25"/>
  <c r="AD26" i="25"/>
  <c r="AE26" i="25"/>
  <c r="AF26" i="25"/>
  <c r="AG26" i="25"/>
  <c r="AH26" i="25"/>
  <c r="AI26" i="25"/>
  <c r="AJ26" i="25"/>
  <c r="AK26" i="25"/>
  <c r="AL26" i="25"/>
  <c r="Y26" i="25"/>
  <c r="AM20" i="25"/>
  <c r="AN20" i="25"/>
  <c r="AO20" i="25"/>
  <c r="AP20" i="25"/>
  <c r="AQ20" i="25"/>
  <c r="AL20" i="25"/>
  <c r="AA20" i="25"/>
  <c r="AB20" i="25"/>
  <c r="AC20" i="25"/>
  <c r="AD20" i="25"/>
  <c r="AE20" i="25"/>
  <c r="AF20" i="25"/>
  <c r="AG20" i="25"/>
  <c r="AH20" i="25"/>
  <c r="AI20" i="25"/>
  <c r="AJ20" i="25"/>
  <c r="AK20" i="25"/>
  <c r="Z20" i="25"/>
  <c r="Y20" i="25"/>
  <c r="AQ10" i="25"/>
  <c r="AP10" i="25"/>
  <c r="AO10" i="25"/>
  <c r="AN10" i="25"/>
  <c r="AM10" i="25"/>
  <c r="AL10" i="25"/>
  <c r="AL22" i="25"/>
  <c r="AM22" i="25"/>
  <c r="AN22" i="25"/>
  <c r="AO22" i="25"/>
  <c r="AP22" i="25"/>
  <c r="AQ22" i="25"/>
  <c r="AH22" i="25"/>
  <c r="AI22" i="25"/>
  <c r="AJ22" i="25"/>
  <c r="AK22" i="25"/>
  <c r="Z22" i="25"/>
  <c r="AA22" i="25"/>
  <c r="AB22" i="25"/>
  <c r="AC22" i="25"/>
  <c r="AD22" i="25"/>
  <c r="AE22" i="25"/>
  <c r="AF22" i="25"/>
  <c r="AG22" i="25"/>
  <c r="Y22" i="25"/>
  <c r="AL19" i="25"/>
  <c r="AM19" i="25"/>
  <c r="AN19" i="25"/>
  <c r="AO19" i="25"/>
  <c r="AP19" i="25"/>
  <c r="AQ19" i="25"/>
  <c r="AL18" i="25"/>
  <c r="AM18" i="25"/>
  <c r="AN18" i="25"/>
  <c r="AO18" i="25"/>
  <c r="AP18" i="25"/>
  <c r="AQ18" i="25"/>
  <c r="AL16" i="25"/>
  <c r="AM16" i="25"/>
  <c r="AN16" i="25"/>
  <c r="AO16" i="25"/>
  <c r="AP16" i="25"/>
  <c r="AQ16" i="25"/>
  <c r="AG16" i="25"/>
  <c r="AH16" i="25"/>
  <c r="AI16" i="25"/>
  <c r="AJ16" i="25"/>
  <c r="AK16" i="25"/>
  <c r="AD16" i="25"/>
  <c r="AE16" i="25"/>
  <c r="AF16" i="25"/>
  <c r="Z16" i="25"/>
  <c r="AA16" i="25"/>
  <c r="AB16" i="25"/>
  <c r="AC16" i="25"/>
  <c r="J77" i="17" l="1"/>
  <c r="J74" i="17" s="1"/>
  <c r="J59" i="17" s="1"/>
  <c r="Z31" i="29" l="1"/>
  <c r="AA31" i="29"/>
  <c r="AD31" i="29"/>
  <c r="AE31" i="29"/>
  <c r="AF31" i="29"/>
  <c r="AH31" i="29"/>
  <c r="AI31" i="29"/>
  <c r="AJ31" i="29"/>
  <c r="AK31" i="29"/>
  <c r="AL31" i="29"/>
  <c r="AM31" i="29"/>
  <c r="AN31" i="29"/>
  <c r="AO31" i="29"/>
  <c r="AP31" i="29"/>
  <c r="AQ31" i="29"/>
  <c r="Y31" i="29"/>
  <c r="AM40" i="25"/>
  <c r="AN40" i="25"/>
  <c r="AO40" i="25"/>
  <c r="AP40" i="25"/>
  <c r="AQ40" i="25"/>
  <c r="AD34" i="36"/>
  <c r="AE34" i="36"/>
  <c r="AF34" i="36"/>
  <c r="AG34" i="36"/>
  <c r="AH34" i="36"/>
  <c r="AI34" i="36"/>
  <c r="AJ34" i="36"/>
  <c r="AK34" i="36"/>
  <c r="AL34" i="36"/>
  <c r="AM34" i="36"/>
  <c r="AN34" i="36"/>
  <c r="AO34" i="36"/>
  <c r="AP34" i="36"/>
  <c r="AQ34" i="36"/>
  <c r="AR34" i="36"/>
  <c r="AA33" i="36"/>
  <c r="AB33" i="36"/>
  <c r="AC33" i="36"/>
  <c r="AD33" i="36"/>
  <c r="AE33" i="36"/>
  <c r="AF33" i="36"/>
  <c r="AG33" i="36"/>
  <c r="AH33" i="36"/>
  <c r="AI33" i="36"/>
  <c r="AJ33" i="36"/>
  <c r="AK33" i="36"/>
  <c r="AL33" i="36"/>
  <c r="AM33" i="36"/>
  <c r="AN33" i="36"/>
  <c r="AO33" i="36"/>
  <c r="AP33" i="36"/>
  <c r="AQ33" i="36"/>
  <c r="AR33" i="36"/>
  <c r="AA34" i="36"/>
  <c r="AB34" i="36"/>
  <c r="AC34" i="36"/>
  <c r="O42" i="17" l="1"/>
  <c r="AL73" i="29" s="1"/>
  <c r="J151" i="13" l="1"/>
  <c r="J142" i="13"/>
  <c r="J141" i="13" s="1"/>
  <c r="J122" i="13"/>
  <c r="I52" i="18"/>
  <c r="H52" i="18"/>
  <c r="E51" i="18"/>
  <c r="G50" i="18"/>
  <c r="G51" i="18" s="1"/>
  <c r="F50" i="18"/>
  <c r="F51" i="18" s="1"/>
  <c r="J45" i="18"/>
  <c r="F45" i="18"/>
  <c r="J41" i="18"/>
  <c r="J39" i="18" s="1"/>
  <c r="J50" i="18" s="1"/>
  <c r="J51" i="18" s="1"/>
  <c r="H203" i="16"/>
  <c r="G193" i="16"/>
  <c r="F193" i="16"/>
  <c r="G186" i="16"/>
  <c r="F186" i="16"/>
  <c r="G180" i="16"/>
  <c r="F180" i="16"/>
  <c r="G158" i="16"/>
  <c r="F158" i="16"/>
  <c r="G145" i="16"/>
  <c r="F145" i="16"/>
  <c r="G132" i="16"/>
  <c r="F132" i="16"/>
  <c r="G109" i="16"/>
  <c r="G203" i="16" s="1"/>
  <c r="F109" i="16"/>
  <c r="F203" i="16" s="1"/>
  <c r="E109" i="16"/>
  <c r="D109" i="16"/>
  <c r="C109" i="16"/>
  <c r="H77" i="22"/>
  <c r="G77" i="22"/>
  <c r="F77" i="22"/>
  <c r="H73" i="22"/>
  <c r="G73" i="22"/>
  <c r="F73" i="22"/>
  <c r="G67" i="22"/>
  <c r="F67" i="22"/>
  <c r="H63" i="22"/>
  <c r="G63" i="22"/>
  <c r="F63" i="22"/>
  <c r="H55" i="22"/>
  <c r="G55" i="22"/>
  <c r="H53" i="22"/>
  <c r="G53" i="22" l="1"/>
  <c r="I82" i="18" l="1"/>
  <c r="H82" i="18"/>
  <c r="E81" i="18"/>
  <c r="G80" i="18"/>
  <c r="G81" i="18" s="1"/>
  <c r="F80" i="18"/>
  <c r="F81" i="18" s="1"/>
  <c r="J75" i="18"/>
  <c r="F75" i="18"/>
  <c r="J71" i="18"/>
  <c r="J69" i="18" s="1"/>
  <c r="J80" i="18" s="1"/>
  <c r="J81" i="18" s="1"/>
  <c r="H307" i="16"/>
  <c r="G297" i="16"/>
  <c r="F297" i="16"/>
  <c r="G290" i="16"/>
  <c r="F290" i="16"/>
  <c r="G284" i="16"/>
  <c r="F284" i="16"/>
  <c r="G263" i="16"/>
  <c r="F263" i="16"/>
  <c r="G250" i="16"/>
  <c r="F250" i="16"/>
  <c r="G237" i="16"/>
  <c r="F237" i="16"/>
  <c r="G214" i="16"/>
  <c r="F214" i="16"/>
  <c r="E214" i="16"/>
  <c r="D214" i="16"/>
  <c r="C214" i="16"/>
  <c r="F307" i="16" l="1"/>
  <c r="G307" i="16"/>
  <c r="Z34" i="36" l="1"/>
  <c r="D48" i="38"/>
  <c r="E48" i="38"/>
  <c r="F48" i="38"/>
  <c r="F50" i="38" s="1"/>
  <c r="G48" i="38"/>
  <c r="G50" i="38" s="1"/>
  <c r="H48" i="38"/>
  <c r="I48" i="38"/>
  <c r="J48" i="38"/>
  <c r="K48" i="38"/>
  <c r="K50" i="38" s="1"/>
  <c r="L48" i="38"/>
  <c r="M48" i="38"/>
  <c r="N48" i="38"/>
  <c r="N50" i="38" s="1"/>
  <c r="O48" i="38"/>
  <c r="O50" i="38" s="1"/>
  <c r="P48" i="38"/>
  <c r="Q48" i="38"/>
  <c r="R48" i="38"/>
  <c r="S48" i="38"/>
  <c r="S50" i="38" s="1"/>
  <c r="T48" i="38"/>
  <c r="U48" i="38"/>
  <c r="V48" i="38"/>
  <c r="V50" i="38" s="1"/>
  <c r="W48" i="38"/>
  <c r="W50" i="38" s="1"/>
  <c r="X48" i="38"/>
  <c r="Y48" i="38"/>
  <c r="J50" i="38"/>
  <c r="R50" i="38"/>
  <c r="D50" i="38"/>
  <c r="E50" i="38"/>
  <c r="H50" i="38"/>
  <c r="I50" i="38"/>
  <c r="L50" i="38"/>
  <c r="M50" i="38"/>
  <c r="P50" i="38"/>
  <c r="Q50" i="38"/>
  <c r="T50" i="38"/>
  <c r="U50" i="38"/>
  <c r="X50" i="38"/>
  <c r="Y50" i="38"/>
  <c r="D42" i="38"/>
  <c r="E42" i="38"/>
  <c r="F42" i="38"/>
  <c r="G42" i="38"/>
  <c r="H42" i="38"/>
  <c r="I42" i="38"/>
  <c r="J42" i="38"/>
  <c r="K42" i="38"/>
  <c r="L42" i="38"/>
  <c r="M42" i="38"/>
  <c r="N42" i="38"/>
  <c r="O42" i="38"/>
  <c r="P42" i="38"/>
  <c r="Q42" i="38"/>
  <c r="R42" i="38"/>
  <c r="S42" i="38"/>
  <c r="T42" i="38"/>
  <c r="U42" i="38"/>
  <c r="V42" i="38"/>
  <c r="W42" i="38"/>
  <c r="X42" i="38"/>
  <c r="Y42" i="38"/>
  <c r="D41" i="38"/>
  <c r="E41" i="38"/>
  <c r="F41" i="38"/>
  <c r="G41" i="38"/>
  <c r="H41" i="38"/>
  <c r="I41" i="38"/>
  <c r="J41" i="38"/>
  <c r="K41" i="38"/>
  <c r="L41" i="38"/>
  <c r="M41" i="38"/>
  <c r="N41" i="38"/>
  <c r="O41" i="38"/>
  <c r="P41" i="38"/>
  <c r="Q41" i="38"/>
  <c r="Q40" i="38" s="1"/>
  <c r="R41" i="38"/>
  <c r="S41" i="38"/>
  <c r="T41" i="38"/>
  <c r="U41" i="38"/>
  <c r="V41" i="38"/>
  <c r="W41" i="38"/>
  <c r="X41" i="38"/>
  <c r="Y41" i="38"/>
  <c r="D39" i="38"/>
  <c r="E39" i="38"/>
  <c r="F39" i="38"/>
  <c r="G39" i="38"/>
  <c r="H39" i="38"/>
  <c r="I39" i="38"/>
  <c r="J39" i="38"/>
  <c r="K39" i="38"/>
  <c r="L39" i="38"/>
  <c r="L40" i="38" s="1"/>
  <c r="M39" i="38"/>
  <c r="M40" i="38" s="1"/>
  <c r="N39" i="38"/>
  <c r="O39" i="38"/>
  <c r="P39" i="38"/>
  <c r="Q39" i="38"/>
  <c r="R39" i="38"/>
  <c r="S39" i="38"/>
  <c r="T39" i="38"/>
  <c r="U39" i="38"/>
  <c r="U40" i="38" s="1"/>
  <c r="V39" i="38"/>
  <c r="W39" i="38"/>
  <c r="X39" i="38"/>
  <c r="Y39" i="38"/>
  <c r="F40" i="38"/>
  <c r="G40" i="38"/>
  <c r="D29" i="38"/>
  <c r="D31" i="38" s="1"/>
  <c r="D35" i="38" s="1"/>
  <c r="AD27" i="38"/>
  <c r="AC27" i="38"/>
  <c r="AE27" i="38"/>
  <c r="AF27" i="38"/>
  <c r="AG27" i="38"/>
  <c r="AH27" i="38"/>
  <c r="AI27" i="38"/>
  <c r="AJ27" i="38"/>
  <c r="E29" i="38"/>
  <c r="E31" i="38" s="1"/>
  <c r="E35" i="38" s="1"/>
  <c r="F29" i="38"/>
  <c r="G29" i="38"/>
  <c r="G31" i="38" s="1"/>
  <c r="G35" i="38" s="1"/>
  <c r="H29" i="38"/>
  <c r="H31" i="38" s="1"/>
  <c r="H35" i="38" s="1"/>
  <c r="I29" i="38"/>
  <c r="I31" i="38" s="1"/>
  <c r="I35" i="38" s="1"/>
  <c r="J29" i="38"/>
  <c r="K29" i="38"/>
  <c r="L29" i="38"/>
  <c r="M29" i="38"/>
  <c r="M31" i="38" s="1"/>
  <c r="M35" i="38" s="1"/>
  <c r="N29" i="38"/>
  <c r="O29" i="38"/>
  <c r="O31" i="38" s="1"/>
  <c r="O35" i="38" s="1"/>
  <c r="P29" i="38"/>
  <c r="P31" i="38" s="1"/>
  <c r="P35" i="38" s="1"/>
  <c r="Q29" i="38"/>
  <c r="Q31" i="38" s="1"/>
  <c r="Q35" i="38" s="1"/>
  <c r="R29" i="38"/>
  <c r="S29" i="38"/>
  <c r="S31" i="38" s="1"/>
  <c r="S35" i="38" s="1"/>
  <c r="T29" i="38"/>
  <c r="T31" i="38" s="1"/>
  <c r="T35" i="38" s="1"/>
  <c r="U29" i="38"/>
  <c r="U31" i="38" s="1"/>
  <c r="U35" i="38" s="1"/>
  <c r="V29" i="38"/>
  <c r="W29" i="38"/>
  <c r="X29" i="38"/>
  <c r="X31" i="38" s="1"/>
  <c r="X35" i="38" s="1"/>
  <c r="Y29" i="38"/>
  <c r="Y31" i="38" s="1"/>
  <c r="Y35" i="38" s="1"/>
  <c r="Z29" i="38"/>
  <c r="AA29" i="38"/>
  <c r="AA31" i="38" s="1"/>
  <c r="AA35" i="38" s="1"/>
  <c r="AB29" i="38"/>
  <c r="AB31" i="38" s="1"/>
  <c r="AB35" i="38" s="1"/>
  <c r="AC29" i="38"/>
  <c r="AC31" i="38" s="1"/>
  <c r="AC35" i="38" s="1"/>
  <c r="AD29" i="38"/>
  <c r="AE29" i="38"/>
  <c r="AF29" i="38"/>
  <c r="AG29" i="38"/>
  <c r="AH29" i="38"/>
  <c r="AI29" i="38"/>
  <c r="AJ29" i="38"/>
  <c r="AK29" i="38"/>
  <c r="AK27" i="38"/>
  <c r="AL29" i="38"/>
  <c r="AL27" i="38"/>
  <c r="AM29" i="38"/>
  <c r="AM27" i="38"/>
  <c r="AN29" i="38"/>
  <c r="AN27" i="38"/>
  <c r="AO29" i="38"/>
  <c r="AO27" i="38"/>
  <c r="AP29" i="38"/>
  <c r="AP27" i="38"/>
  <c r="AQ29" i="38"/>
  <c r="AQ27" i="38"/>
  <c r="AR29" i="38"/>
  <c r="AR27" i="38"/>
  <c r="C29" i="38"/>
  <c r="C31" i="38" s="1"/>
  <c r="C35" i="38" s="1"/>
  <c r="K31" i="38"/>
  <c r="K35" i="38" s="1"/>
  <c r="L31" i="38"/>
  <c r="L35" i="38" s="1"/>
  <c r="V27" i="38"/>
  <c r="W27" i="38"/>
  <c r="X27" i="38"/>
  <c r="Y27" i="38"/>
  <c r="Z27" i="38"/>
  <c r="AA27" i="38"/>
  <c r="AB27" i="38"/>
  <c r="U27" i="38"/>
  <c r="E21" i="38"/>
  <c r="F21" i="38"/>
  <c r="G21" i="38"/>
  <c r="H21" i="38"/>
  <c r="I21" i="38"/>
  <c r="J21" i="38"/>
  <c r="K21" i="38"/>
  <c r="L21" i="38"/>
  <c r="M21" i="38"/>
  <c r="N21" i="38"/>
  <c r="O21" i="38"/>
  <c r="P21" i="38"/>
  <c r="Q21" i="38"/>
  <c r="R21" i="38"/>
  <c r="S21" i="38"/>
  <c r="T21" i="38"/>
  <c r="U21" i="38"/>
  <c r="V21" i="38"/>
  <c r="W21" i="38"/>
  <c r="X21" i="38"/>
  <c r="Y21" i="38"/>
  <c r="Z21" i="38"/>
  <c r="AA21" i="38"/>
  <c r="AB21" i="38"/>
  <c r="AC21" i="38"/>
  <c r="AD21" i="38"/>
  <c r="AE21" i="38"/>
  <c r="AF21" i="38"/>
  <c r="AG21" i="38"/>
  <c r="AH21" i="38"/>
  <c r="AI21" i="38"/>
  <c r="AJ21" i="38"/>
  <c r="AK21" i="38"/>
  <c r="AL21" i="38"/>
  <c r="AM20" i="38"/>
  <c r="AN20" i="38" s="1"/>
  <c r="AO20" i="38" s="1"/>
  <c r="AP20" i="38" s="1"/>
  <c r="AQ20" i="38" s="1"/>
  <c r="AR20" i="38"/>
  <c r="D21" i="38"/>
  <c r="Z30" i="36"/>
  <c r="AA30" i="36"/>
  <c r="AB30" i="36"/>
  <c r="AE26" i="36"/>
  <c r="AF26" i="36"/>
  <c r="AG26" i="36"/>
  <c r="AH26" i="36"/>
  <c r="AI26" i="36"/>
  <c r="AJ26" i="36"/>
  <c r="AK26" i="36"/>
  <c r="AL26" i="36"/>
  <c r="AM26" i="36"/>
  <c r="AN26" i="36"/>
  <c r="AO26" i="36"/>
  <c r="AP26" i="36"/>
  <c r="AQ26" i="36"/>
  <c r="AR26" i="36"/>
  <c r="AA25" i="36"/>
  <c r="AB25" i="36"/>
  <c r="AF25" i="36"/>
  <c r="AG25" i="36"/>
  <c r="AH25" i="36"/>
  <c r="AI25" i="36"/>
  <c r="AJ25" i="36"/>
  <c r="AK25" i="36"/>
  <c r="AL25" i="36"/>
  <c r="AM25" i="36"/>
  <c r="AN25" i="36"/>
  <c r="AO25" i="36"/>
  <c r="AO27" i="36" s="1"/>
  <c r="AP25" i="36"/>
  <c r="AQ25" i="36"/>
  <c r="AR25" i="36"/>
  <c r="Z25" i="36"/>
  <c r="AP29" i="36"/>
  <c r="AQ29" i="36"/>
  <c r="AR29" i="36"/>
  <c r="AF30" i="36"/>
  <c r="AG30" i="36"/>
  <c r="AH30" i="36"/>
  <c r="AI30" i="36"/>
  <c r="AJ30" i="36"/>
  <c r="AK30" i="36"/>
  <c r="AL30" i="36"/>
  <c r="AM30" i="36"/>
  <c r="AN30" i="36"/>
  <c r="AO30" i="36"/>
  <c r="AP30" i="36"/>
  <c r="AP31" i="36" s="1"/>
  <c r="AQ30" i="36"/>
  <c r="AR30" i="36"/>
  <c r="Y49" i="38"/>
  <c r="X49" i="38"/>
  <c r="W49" i="38"/>
  <c r="V49" i="38"/>
  <c r="U49" i="38"/>
  <c r="T49" i="38"/>
  <c r="S49" i="38"/>
  <c r="R49" i="38"/>
  <c r="Q49" i="38"/>
  <c r="P49" i="38"/>
  <c r="O49" i="38"/>
  <c r="N49" i="38"/>
  <c r="M49" i="38"/>
  <c r="L49" i="38"/>
  <c r="K49" i="38"/>
  <c r="J49" i="38"/>
  <c r="I49" i="38"/>
  <c r="H49" i="38"/>
  <c r="G49" i="38"/>
  <c r="F49" i="38"/>
  <c r="E49" i="38"/>
  <c r="D49" i="38"/>
  <c r="C49" i="38"/>
  <c r="C48" i="38"/>
  <c r="C50" i="38" s="1"/>
  <c r="C42" i="38"/>
  <c r="C41" i="38"/>
  <c r="Y40" i="38"/>
  <c r="C39" i="38"/>
  <c r="D19" i="38"/>
  <c r="E19" i="38" s="1"/>
  <c r="F19" i="38" s="1"/>
  <c r="G19" i="38" s="1"/>
  <c r="H19" i="38" s="1"/>
  <c r="I19" i="38" s="1"/>
  <c r="J19" i="38" s="1"/>
  <c r="K19" i="38" s="1"/>
  <c r="L19" i="38" s="1"/>
  <c r="M19" i="38" s="1"/>
  <c r="N19" i="38" s="1"/>
  <c r="O19" i="38" s="1"/>
  <c r="P19" i="38" s="1"/>
  <c r="Q19" i="38" s="1"/>
  <c r="R19" i="38" s="1"/>
  <c r="S19" i="38" s="1"/>
  <c r="T19" i="38" s="1"/>
  <c r="U19" i="38" s="1"/>
  <c r="V19" i="38" s="1"/>
  <c r="W19" i="38" s="1"/>
  <c r="X19" i="38" s="1"/>
  <c r="Y19" i="38" s="1"/>
  <c r="Z19" i="38" s="1"/>
  <c r="AA19" i="38" s="1"/>
  <c r="AB19" i="38" s="1"/>
  <c r="AC19" i="38" s="1"/>
  <c r="AD19" i="38" s="1"/>
  <c r="AE19" i="38" s="1"/>
  <c r="AF19" i="38" s="1"/>
  <c r="AG19" i="38" s="1"/>
  <c r="AH19" i="38" s="1"/>
  <c r="AI19" i="38" s="1"/>
  <c r="AJ19" i="38" s="1"/>
  <c r="I40" i="38"/>
  <c r="E40" i="38"/>
  <c r="AC5" i="30"/>
  <c r="AD5" i="30"/>
  <c r="AE5" i="30"/>
  <c r="AF5" i="30"/>
  <c r="AG5" i="30"/>
  <c r="AC7" i="30"/>
  <c r="AD7" i="30"/>
  <c r="AE7" i="30"/>
  <c r="AF7" i="30"/>
  <c r="AG7" i="30"/>
  <c r="AC9" i="30"/>
  <c r="AD9" i="30"/>
  <c r="AE9" i="30"/>
  <c r="AF9" i="30"/>
  <c r="AG9" i="30"/>
  <c r="AC15" i="30"/>
  <c r="AD15" i="30"/>
  <c r="AE15" i="30"/>
  <c r="AF15" i="30"/>
  <c r="AG15" i="30"/>
  <c r="AC17" i="30"/>
  <c r="AD17" i="30"/>
  <c r="AE17" i="30"/>
  <c r="AF17" i="30"/>
  <c r="AG17" i="30"/>
  <c r="AC18" i="30"/>
  <c r="AD18" i="30"/>
  <c r="AE18" i="30"/>
  <c r="AF18" i="30"/>
  <c r="AG18" i="30"/>
  <c r="AC19" i="30"/>
  <c r="AD19" i="30"/>
  <c r="AE19" i="30"/>
  <c r="AF19" i="30"/>
  <c r="AG19" i="30"/>
  <c r="AC20" i="30"/>
  <c r="AD20" i="30"/>
  <c r="AE20" i="30"/>
  <c r="AF20" i="30"/>
  <c r="AG20" i="30"/>
  <c r="AC22" i="30"/>
  <c r="AD22" i="30"/>
  <c r="AE22" i="30"/>
  <c r="AF22" i="30"/>
  <c r="AG22" i="30"/>
  <c r="AC24" i="30"/>
  <c r="AD24" i="30"/>
  <c r="AE24" i="30"/>
  <c r="AF24" i="30"/>
  <c r="AG24" i="30"/>
  <c r="AC28" i="30"/>
  <c r="AD28" i="30"/>
  <c r="AE28" i="30"/>
  <c r="AF28" i="30"/>
  <c r="AG28" i="30"/>
  <c r="AC30" i="30"/>
  <c r="AD30" i="30"/>
  <c r="AE30" i="30"/>
  <c r="AF30" i="30"/>
  <c r="AG30" i="30"/>
  <c r="AC32" i="30"/>
  <c r="AD32" i="30"/>
  <c r="AE32" i="30"/>
  <c r="AF32" i="30"/>
  <c r="AG32" i="30"/>
  <c r="AB17" i="30"/>
  <c r="AB5" i="30"/>
  <c r="AB7" i="30"/>
  <c r="AB9" i="30"/>
  <c r="AB15" i="30"/>
  <c r="AB18" i="30"/>
  <c r="AB19" i="30"/>
  <c r="AB20" i="30"/>
  <c r="AB22" i="30"/>
  <c r="AB24" i="30"/>
  <c r="AB28" i="30"/>
  <c r="AB30" i="30"/>
  <c r="AB32" i="30"/>
  <c r="AF2" i="30"/>
  <c r="AG2" i="30"/>
  <c r="AB37" i="29"/>
  <c r="AB32" i="29" s="1"/>
  <c r="AB55" i="29" s="1"/>
  <c r="AC38" i="36" s="1"/>
  <c r="AQ2" i="29"/>
  <c r="AQ1" i="29"/>
  <c r="AQ3" i="29"/>
  <c r="AQ52" i="29"/>
  <c r="AP52" i="29"/>
  <c r="AO52" i="29"/>
  <c r="AN52" i="29"/>
  <c r="AM52" i="29"/>
  <c r="AL52" i="29"/>
  <c r="AK52" i="29"/>
  <c r="AQ50" i="29"/>
  <c r="AP50" i="29"/>
  <c r="AO50" i="29"/>
  <c r="AN50" i="29"/>
  <c r="AM50" i="29"/>
  <c r="AL50" i="29"/>
  <c r="AK50" i="29"/>
  <c r="AQ48" i="29"/>
  <c r="AP48" i="29"/>
  <c r="AO48" i="29"/>
  <c r="AN48" i="29"/>
  <c r="AM48" i="29"/>
  <c r="AL48" i="29"/>
  <c r="AK48" i="29"/>
  <c r="AQ46" i="29"/>
  <c r="AP46" i="29"/>
  <c r="AO46" i="29"/>
  <c r="AN46" i="29"/>
  <c r="AM46" i="29"/>
  <c r="AL46" i="29"/>
  <c r="AK46" i="29"/>
  <c r="AQ44" i="29"/>
  <c r="AP44" i="29"/>
  <c r="AO44" i="29"/>
  <c r="AN44" i="29"/>
  <c r="AM44" i="29"/>
  <c r="AL44" i="29"/>
  <c r="AK44" i="29"/>
  <c r="AQ42" i="29"/>
  <c r="AP42" i="29"/>
  <c r="AO42" i="29"/>
  <c r="AN42" i="29"/>
  <c r="AM42" i="29"/>
  <c r="AL42" i="29"/>
  <c r="AK42" i="29"/>
  <c r="AQ40" i="29"/>
  <c r="AP40" i="29"/>
  <c r="AO40" i="29"/>
  <c r="AN40" i="29"/>
  <c r="AM40" i="29"/>
  <c r="AL40" i="29"/>
  <c r="AK40" i="29"/>
  <c r="AQ38" i="29"/>
  <c r="AP38" i="29"/>
  <c r="AO38" i="29"/>
  <c r="AN38" i="29"/>
  <c r="AM38" i="29"/>
  <c r="AL38" i="29"/>
  <c r="AK38" i="29"/>
  <c r="AQ36" i="29"/>
  <c r="AP36" i="29"/>
  <c r="AO36" i="29"/>
  <c r="AN36" i="29"/>
  <c r="AM36" i="29"/>
  <c r="AL36" i="29"/>
  <c r="AK36" i="29"/>
  <c r="AQ35" i="29"/>
  <c r="AP35" i="29"/>
  <c r="AO35" i="29"/>
  <c r="AN35" i="29"/>
  <c r="AM35" i="29"/>
  <c r="AL35" i="29"/>
  <c r="AK35" i="29"/>
  <c r="AQ34" i="29"/>
  <c r="AP34" i="29"/>
  <c r="AO34" i="29"/>
  <c r="AN34" i="29"/>
  <c r="AM34" i="29"/>
  <c r="AL34" i="29"/>
  <c r="AK34" i="29"/>
  <c r="AQ25" i="29"/>
  <c r="AP25" i="29"/>
  <c r="AO25" i="29"/>
  <c r="AN25" i="29"/>
  <c r="AM25" i="29"/>
  <c r="AL25" i="29"/>
  <c r="AK25" i="29"/>
  <c r="AQ24" i="29"/>
  <c r="AP24" i="29"/>
  <c r="AO24" i="29"/>
  <c r="AN24" i="29"/>
  <c r="AM24" i="29"/>
  <c r="AL24" i="29"/>
  <c r="AK24" i="29"/>
  <c r="AQ23" i="29"/>
  <c r="AP23" i="29"/>
  <c r="AO23" i="29"/>
  <c r="AN23" i="29"/>
  <c r="AM23" i="29"/>
  <c r="AL23" i="29"/>
  <c r="AK23" i="29"/>
  <c r="AQ22" i="29"/>
  <c r="AP22" i="29"/>
  <c r="AO22" i="29"/>
  <c r="AN22" i="29"/>
  <c r="AM22" i="29"/>
  <c r="AL22" i="29"/>
  <c r="AK22" i="29"/>
  <c r="AQ21" i="29"/>
  <c r="AP21" i="29"/>
  <c r="AO21" i="29"/>
  <c r="AN21" i="29"/>
  <c r="AM21" i="29"/>
  <c r="AL21" i="29"/>
  <c r="AK21" i="29"/>
  <c r="AQ20" i="29"/>
  <c r="AP20" i="29"/>
  <c r="AO20" i="29"/>
  <c r="AN20" i="29"/>
  <c r="AM20" i="29"/>
  <c r="AL20" i="29"/>
  <c r="AK20" i="29"/>
  <c r="AQ19" i="29"/>
  <c r="AP19" i="29"/>
  <c r="AO19" i="29"/>
  <c r="AN19" i="29"/>
  <c r="AM19" i="29"/>
  <c r="AL19" i="29"/>
  <c r="AK19" i="29"/>
  <c r="AQ15" i="29"/>
  <c r="AP15" i="29"/>
  <c r="AO15" i="29"/>
  <c r="AN15" i="29"/>
  <c r="AM15" i="29"/>
  <c r="AL15" i="29"/>
  <c r="AK15" i="29"/>
  <c r="AQ13" i="29"/>
  <c r="AP13" i="29"/>
  <c r="AO13" i="29"/>
  <c r="AN13" i="29"/>
  <c r="AM13" i="29"/>
  <c r="AL13" i="29"/>
  <c r="AK13" i="29"/>
  <c r="AQ12" i="29"/>
  <c r="AP12" i="29"/>
  <c r="AO12" i="29"/>
  <c r="AN12" i="29"/>
  <c r="AM12" i="29"/>
  <c r="AL12" i="29"/>
  <c r="AK12" i="29"/>
  <c r="AQ10" i="29"/>
  <c r="AP10" i="29"/>
  <c r="AO10" i="29"/>
  <c r="AN10" i="29"/>
  <c r="AM10" i="29"/>
  <c r="AL10" i="29"/>
  <c r="AK10" i="29"/>
  <c r="AQ8" i="29"/>
  <c r="AP8" i="29"/>
  <c r="AO8" i="29"/>
  <c r="AN8" i="29"/>
  <c r="AM8" i="29"/>
  <c r="AL8" i="29"/>
  <c r="AK8" i="29"/>
  <c r="AQ7" i="29"/>
  <c r="AP7" i="29"/>
  <c r="AO7" i="29"/>
  <c r="AN7" i="29"/>
  <c r="AM7" i="29"/>
  <c r="AL7" i="29"/>
  <c r="AK7" i="29"/>
  <c r="AQ6" i="29"/>
  <c r="AP6" i="29"/>
  <c r="AO6" i="29"/>
  <c r="AN6" i="29"/>
  <c r="AM6" i="29"/>
  <c r="AL6" i="29"/>
  <c r="AK6" i="29"/>
  <c r="AQ5" i="29"/>
  <c r="AP5" i="29"/>
  <c r="AO5" i="29"/>
  <c r="AN5" i="29"/>
  <c r="AM5" i="29"/>
  <c r="AL5" i="29"/>
  <c r="AK5" i="29"/>
  <c r="AF5" i="28"/>
  <c r="AF48" i="38" s="1"/>
  <c r="AG5" i="28"/>
  <c r="AG48" i="38" s="1"/>
  <c r="AH5" i="28"/>
  <c r="AH48" i="38" s="1"/>
  <c r="AI5" i="28"/>
  <c r="AI48" i="38" s="1"/>
  <c r="AJ5" i="28"/>
  <c r="AJ48" i="38" s="1"/>
  <c r="AK5" i="28"/>
  <c r="AK48" i="38" s="1"/>
  <c r="AL5" i="28"/>
  <c r="AL48" i="38" s="1"/>
  <c r="AM5" i="28"/>
  <c r="AM48" i="38" s="1"/>
  <c r="AN5" i="28"/>
  <c r="AN48" i="38" s="1"/>
  <c r="AO5" i="28"/>
  <c r="AO48" i="38" s="1"/>
  <c r="AP5" i="28"/>
  <c r="AQ5" i="28"/>
  <c r="AR5" i="28"/>
  <c r="AF8" i="28"/>
  <c r="AG8" i="28"/>
  <c r="AH8" i="28"/>
  <c r="AI8" i="28"/>
  <c r="AJ8" i="28"/>
  <c r="AK8" i="28"/>
  <c r="AL8" i="28"/>
  <c r="AM8" i="28"/>
  <c r="AN8" i="28"/>
  <c r="AO8" i="28"/>
  <c r="AP8" i="28"/>
  <c r="AQ8" i="28"/>
  <c r="AR8" i="28"/>
  <c r="AF11" i="28"/>
  <c r="AG11" i="28"/>
  <c r="AH11" i="28"/>
  <c r="AI11" i="28"/>
  <c r="AJ11" i="28"/>
  <c r="AK11" i="28"/>
  <c r="AL11" i="28"/>
  <c r="AM11" i="28"/>
  <c r="AN11" i="28"/>
  <c r="AO11" i="28"/>
  <c r="AP11" i="28"/>
  <c r="AQ11" i="28"/>
  <c r="AR11" i="28"/>
  <c r="AF13" i="28"/>
  <c r="AG13" i="28"/>
  <c r="AH13" i="28"/>
  <c r="AI13" i="28"/>
  <c r="AJ13" i="28"/>
  <c r="AK13" i="28"/>
  <c r="AL13" i="28"/>
  <c r="AM13" i="28"/>
  <c r="AN13" i="28"/>
  <c r="AO13" i="28"/>
  <c r="AP13" i="28"/>
  <c r="AQ13" i="28"/>
  <c r="AR13" i="28"/>
  <c r="AF20" i="28"/>
  <c r="AG20" i="28"/>
  <c r="AH20" i="28"/>
  <c r="AI20" i="28"/>
  <c r="AJ20" i="28"/>
  <c r="AK20" i="28"/>
  <c r="AL20" i="28"/>
  <c r="AM20" i="28"/>
  <c r="AN20" i="28"/>
  <c r="AO20" i="28"/>
  <c r="AP20" i="28"/>
  <c r="AQ20" i="28"/>
  <c r="AR20" i="28"/>
  <c r="AF23" i="28"/>
  <c r="AG23" i="28"/>
  <c r="AH23" i="28"/>
  <c r="AI23" i="28"/>
  <c r="AJ23" i="28"/>
  <c r="AK23" i="28"/>
  <c r="AL23" i="28"/>
  <c r="AM23" i="28"/>
  <c r="AN23" i="28"/>
  <c r="AO23" i="28"/>
  <c r="AP23" i="28"/>
  <c r="AQ23" i="28"/>
  <c r="AR23" i="28"/>
  <c r="AF24" i="28"/>
  <c r="AG24" i="28"/>
  <c r="AH24" i="28"/>
  <c r="AI24" i="28"/>
  <c r="AJ24" i="28"/>
  <c r="AK24" i="28"/>
  <c r="AL24" i="28"/>
  <c r="AM24" i="28"/>
  <c r="AN24" i="28"/>
  <c r="AO24" i="28"/>
  <c r="AP24" i="28"/>
  <c r="AQ24" i="28"/>
  <c r="AR24" i="28"/>
  <c r="AF32" i="28"/>
  <c r="AG32" i="28"/>
  <c r="AH32" i="28"/>
  <c r="AI32" i="28"/>
  <c r="AJ32" i="28"/>
  <c r="AK32" i="28"/>
  <c r="AL32" i="28"/>
  <c r="AM32" i="28"/>
  <c r="AN32" i="28"/>
  <c r="AO32" i="28"/>
  <c r="AP32" i="28"/>
  <c r="AQ32" i="28"/>
  <c r="AR32" i="28"/>
  <c r="AF34" i="28"/>
  <c r="AG34" i="28"/>
  <c r="AH34" i="28"/>
  <c r="AI34" i="28"/>
  <c r="AJ34" i="28"/>
  <c r="AK34" i="28"/>
  <c r="AL34" i="28"/>
  <c r="AM34" i="28"/>
  <c r="AN34" i="28"/>
  <c r="AO34" i="28"/>
  <c r="AP34" i="28"/>
  <c r="AQ34" i="28"/>
  <c r="AR34" i="28"/>
  <c r="AF42" i="28"/>
  <c r="AG42" i="28"/>
  <c r="AH42" i="28"/>
  <c r="AI42" i="28"/>
  <c r="AJ42" i="28"/>
  <c r="AK42" i="28"/>
  <c r="AL42" i="28"/>
  <c r="AM42" i="28"/>
  <c r="AN42" i="28"/>
  <c r="AO42" i="28"/>
  <c r="AP42" i="28"/>
  <c r="AQ42" i="28"/>
  <c r="AR42" i="28"/>
  <c r="AF44" i="28"/>
  <c r="AG44" i="28"/>
  <c r="AH44" i="28"/>
  <c r="AI44" i="28"/>
  <c r="AJ44" i="28"/>
  <c r="AK44" i="28"/>
  <c r="AL44" i="28"/>
  <c r="AM44" i="28"/>
  <c r="AN44" i="28"/>
  <c r="AO44" i="28"/>
  <c r="AP44" i="28"/>
  <c r="AQ44" i="28"/>
  <c r="AR44" i="28"/>
  <c r="AF59" i="28"/>
  <c r="AG59" i="28"/>
  <c r="AH59" i="28"/>
  <c r="AI59" i="28"/>
  <c r="AJ59" i="28"/>
  <c r="AK59" i="28"/>
  <c r="AL59" i="28"/>
  <c r="AM59" i="28"/>
  <c r="AN59" i="28"/>
  <c r="AO59" i="28"/>
  <c r="AP59" i="28"/>
  <c r="AQ59" i="28"/>
  <c r="AR59" i="28"/>
  <c r="AF62" i="28"/>
  <c r="AG62" i="28"/>
  <c r="AH62" i="28"/>
  <c r="AI62" i="28"/>
  <c r="AJ62" i="28"/>
  <c r="AK62" i="28"/>
  <c r="AL62" i="28"/>
  <c r="AM62" i="28"/>
  <c r="AN62" i="28"/>
  <c r="AO62" i="28"/>
  <c r="AP62" i="28"/>
  <c r="AQ62" i="28"/>
  <c r="AR62" i="28"/>
  <c r="AF64" i="28"/>
  <c r="AG64" i="28"/>
  <c r="AH64" i="28"/>
  <c r="AI64" i="28"/>
  <c r="AJ64" i="28"/>
  <c r="AK64" i="28"/>
  <c r="AL64" i="28"/>
  <c r="AM64" i="28"/>
  <c r="AN64" i="28"/>
  <c r="AO64" i="28"/>
  <c r="AP64" i="28"/>
  <c r="AQ64" i="28"/>
  <c r="AR64" i="28"/>
  <c r="AF66" i="28"/>
  <c r="AG66" i="28"/>
  <c r="AH66" i="28"/>
  <c r="AI66" i="28"/>
  <c r="AJ66" i="28"/>
  <c r="AK66" i="28"/>
  <c r="AL66" i="28"/>
  <c r="AM66" i="28"/>
  <c r="AN66" i="28"/>
  <c r="AO66" i="28"/>
  <c r="AP66" i="28"/>
  <c r="AQ66" i="28"/>
  <c r="AR66" i="28"/>
  <c r="AF73" i="28"/>
  <c r="AG73" i="28"/>
  <c r="AH73" i="28"/>
  <c r="AI73" i="28"/>
  <c r="AJ73" i="28"/>
  <c r="AK73" i="28"/>
  <c r="AL73" i="28"/>
  <c r="AM73" i="28"/>
  <c r="AN73" i="28"/>
  <c r="AO73" i="28"/>
  <c r="AP73" i="28"/>
  <c r="AQ73" i="28"/>
  <c r="AR73" i="28"/>
  <c r="AF79" i="28"/>
  <c r="AG79" i="28"/>
  <c r="AH79" i="28"/>
  <c r="AI79" i="28"/>
  <c r="AJ79" i="28"/>
  <c r="AK79" i="28"/>
  <c r="AL79" i="28"/>
  <c r="AM79" i="28"/>
  <c r="AN79" i="28"/>
  <c r="AO79" i="28"/>
  <c r="AP79" i="28"/>
  <c r="AQ79" i="28"/>
  <c r="AR79" i="28"/>
  <c r="AF82" i="28"/>
  <c r="AG82" i="28"/>
  <c r="AH82" i="28"/>
  <c r="AI82" i="28"/>
  <c r="AJ82" i="28"/>
  <c r="AK82" i="28"/>
  <c r="AL82" i="28"/>
  <c r="AM82" i="28"/>
  <c r="AN82" i="28"/>
  <c r="AO82" i="28"/>
  <c r="AP82" i="28"/>
  <c r="AQ82" i="28"/>
  <c r="AR82" i="28"/>
  <c r="AF83" i="28"/>
  <c r="AG83" i="28"/>
  <c r="AH83" i="28"/>
  <c r="AI83" i="28"/>
  <c r="AJ83" i="28"/>
  <c r="AK83" i="28"/>
  <c r="AL83" i="28"/>
  <c r="AM83" i="28"/>
  <c r="AN83" i="28"/>
  <c r="AO83" i="28"/>
  <c r="AP83" i="28"/>
  <c r="AQ83" i="28"/>
  <c r="AR83" i="28"/>
  <c r="AF85" i="28"/>
  <c r="AG85" i="28"/>
  <c r="AH85" i="28"/>
  <c r="AI85" i="28"/>
  <c r="AJ85" i="28"/>
  <c r="AK85" i="28"/>
  <c r="AL85" i="28"/>
  <c r="AM85" i="28"/>
  <c r="AN85" i="28"/>
  <c r="AO85" i="28"/>
  <c r="AP85" i="28"/>
  <c r="AQ85" i="28"/>
  <c r="AR85" i="28"/>
  <c r="AF88" i="28"/>
  <c r="AG88" i="28"/>
  <c r="AH88" i="28"/>
  <c r="AI88" i="28"/>
  <c r="AJ88" i="28"/>
  <c r="AK88" i="28"/>
  <c r="AL88" i="28"/>
  <c r="AM88" i="28"/>
  <c r="AN88" i="28"/>
  <c r="AO88" i="28"/>
  <c r="AP88" i="28"/>
  <c r="AQ88" i="28"/>
  <c r="AR88" i="28"/>
  <c r="AF90" i="28"/>
  <c r="AG90" i="28"/>
  <c r="AH90" i="28"/>
  <c r="AI90" i="28"/>
  <c r="AJ90" i="28"/>
  <c r="AK90" i="28"/>
  <c r="AL90" i="28"/>
  <c r="AM90" i="28"/>
  <c r="AN90" i="28"/>
  <c r="AO90" i="28"/>
  <c r="AP90" i="28"/>
  <c r="AQ90" i="28"/>
  <c r="AR90" i="28"/>
  <c r="AF92" i="28"/>
  <c r="AG92" i="28"/>
  <c r="AH92" i="28"/>
  <c r="AI92" i="28"/>
  <c r="AJ92" i="28"/>
  <c r="AK92" i="28"/>
  <c r="AL92" i="28"/>
  <c r="AM92" i="28"/>
  <c r="AN92" i="28"/>
  <c r="AO92" i="28"/>
  <c r="AP92" i="28"/>
  <c r="AQ92" i="28"/>
  <c r="AR92" i="28"/>
  <c r="AF94" i="28"/>
  <c r="AG94" i="28"/>
  <c r="AH94" i="28"/>
  <c r="AI94" i="28"/>
  <c r="AJ94" i="28"/>
  <c r="AK94" i="28"/>
  <c r="AL94" i="28"/>
  <c r="AM94" i="28"/>
  <c r="AN94" i="28"/>
  <c r="AO94" i="28"/>
  <c r="AP94" i="28"/>
  <c r="AQ94" i="28"/>
  <c r="AR94" i="28"/>
  <c r="AF95" i="28"/>
  <c r="AG95" i="28"/>
  <c r="AH95" i="28"/>
  <c r="AI95" i="28"/>
  <c r="AJ95" i="28"/>
  <c r="AK95" i="28"/>
  <c r="AL95" i="28"/>
  <c r="AM95" i="28"/>
  <c r="AN95" i="28"/>
  <c r="AO95" i="28"/>
  <c r="AP95" i="28"/>
  <c r="AQ95" i="28"/>
  <c r="AR95" i="28"/>
  <c r="AF100" i="28"/>
  <c r="AF36" i="36" s="1"/>
  <c r="AG100" i="28"/>
  <c r="AG36" i="36" s="1"/>
  <c r="AH100" i="28"/>
  <c r="AH36" i="36" s="1"/>
  <c r="AI100" i="28"/>
  <c r="AI36" i="36" s="1"/>
  <c r="AJ100" i="28"/>
  <c r="AJ36" i="36" s="1"/>
  <c r="AK100" i="28"/>
  <c r="AK36" i="36" s="1"/>
  <c r="AL100" i="28"/>
  <c r="AL36" i="36" s="1"/>
  <c r="AM100" i="28"/>
  <c r="AM49" i="38" s="1"/>
  <c r="AN100" i="28"/>
  <c r="AN36" i="36" s="1"/>
  <c r="AO100" i="28"/>
  <c r="AO36" i="36" s="1"/>
  <c r="AP100" i="28"/>
  <c r="AP36" i="36" s="1"/>
  <c r="AQ100" i="28"/>
  <c r="AQ36" i="36" s="1"/>
  <c r="AR100" i="28"/>
  <c r="AR36" i="36" s="1"/>
  <c r="AF107" i="28"/>
  <c r="AG107" i="28"/>
  <c r="AH107" i="28"/>
  <c r="AI107" i="28"/>
  <c r="AJ107" i="28"/>
  <c r="AK107" i="28"/>
  <c r="AL107" i="28"/>
  <c r="AM107" i="28"/>
  <c r="AN107" i="28"/>
  <c r="AO107" i="28"/>
  <c r="AP107" i="28"/>
  <c r="AQ107" i="28"/>
  <c r="AR107" i="28"/>
  <c r="AF109" i="28"/>
  <c r="AG109" i="28"/>
  <c r="AH109" i="28"/>
  <c r="AI109" i="28"/>
  <c r="AJ109" i="28"/>
  <c r="AK109" i="28"/>
  <c r="AL109" i="28"/>
  <c r="AM109" i="28"/>
  <c r="AN109" i="28"/>
  <c r="AO109" i="28"/>
  <c r="AP109" i="28"/>
  <c r="AQ109" i="28"/>
  <c r="AR109" i="28"/>
  <c r="AQ2" i="28"/>
  <c r="AR2" i="28"/>
  <c r="AQ3" i="28"/>
  <c r="AR3" i="28"/>
  <c r="AQ1" i="28"/>
  <c r="AR1" i="28"/>
  <c r="AP8" i="25"/>
  <c r="AQ8" i="25"/>
  <c r="AP12" i="25"/>
  <c r="AQ12" i="25"/>
  <c r="AP14" i="25"/>
  <c r="AQ14" i="25"/>
  <c r="AP30" i="25"/>
  <c r="AQ30" i="25"/>
  <c r="AP32" i="25"/>
  <c r="AQ32" i="25"/>
  <c r="AP33" i="25"/>
  <c r="AQ33" i="25"/>
  <c r="AP35" i="25"/>
  <c r="AQ35" i="25"/>
  <c r="AP37" i="25"/>
  <c r="AQ37" i="25"/>
  <c r="AP38" i="25"/>
  <c r="AQ38" i="25"/>
  <c r="AP39" i="25"/>
  <c r="AQ39" i="25"/>
  <c r="AP41" i="25"/>
  <c r="AQ41" i="25"/>
  <c r="AP42" i="25"/>
  <c r="AQ42" i="25"/>
  <c r="AP44" i="25"/>
  <c r="AQ44" i="25"/>
  <c r="AP46" i="25"/>
  <c r="AQ46" i="25"/>
  <c r="AP48" i="25"/>
  <c r="AQ48" i="25"/>
  <c r="AP52" i="25"/>
  <c r="AQ52" i="25"/>
  <c r="AP54" i="25"/>
  <c r="AQ54" i="25"/>
  <c r="AP55" i="25"/>
  <c r="AQ55" i="25"/>
  <c r="AP56" i="25"/>
  <c r="AQ56" i="25"/>
  <c r="AP57" i="25"/>
  <c r="AQ57" i="25"/>
  <c r="AP58" i="25"/>
  <c r="AQ58" i="25"/>
  <c r="AP59" i="25"/>
  <c r="AQ59" i="25"/>
  <c r="AP66" i="25"/>
  <c r="AQ66" i="25"/>
  <c r="AP67" i="25"/>
  <c r="AQ67" i="25"/>
  <c r="AP68" i="25"/>
  <c r="AQ68" i="25"/>
  <c r="AP69" i="25"/>
  <c r="AQ69" i="25"/>
  <c r="AP70" i="25"/>
  <c r="AQ70" i="25"/>
  <c r="AP71" i="25"/>
  <c r="AQ71" i="25"/>
  <c r="AP72" i="25"/>
  <c r="AQ72" i="25"/>
  <c r="AP73" i="25"/>
  <c r="AQ73" i="25"/>
  <c r="AP82" i="25"/>
  <c r="AQ41" i="38" s="1"/>
  <c r="AQ82" i="25"/>
  <c r="AR41" i="38" s="1"/>
  <c r="AP86" i="25"/>
  <c r="AQ86" i="25"/>
  <c r="AP87" i="25"/>
  <c r="AQ87" i="25"/>
  <c r="AP88" i="25"/>
  <c r="AQ88" i="25"/>
  <c r="AP89" i="25"/>
  <c r="AQ89" i="25"/>
  <c r="AP90" i="25"/>
  <c r="AQ90" i="25"/>
  <c r="AP91" i="25"/>
  <c r="AQ91" i="25"/>
  <c r="AP92" i="25"/>
  <c r="AQ92" i="25"/>
  <c r="AP93" i="25"/>
  <c r="AQ93" i="25"/>
  <c r="AP94" i="25"/>
  <c r="AQ94" i="25"/>
  <c r="AP95" i="25"/>
  <c r="AQ95" i="25"/>
  <c r="AP96" i="25"/>
  <c r="AQ96" i="25"/>
  <c r="AP97" i="25"/>
  <c r="AQ97" i="25"/>
  <c r="AP98" i="25"/>
  <c r="AQ98" i="25"/>
  <c r="AP99" i="25"/>
  <c r="AQ99" i="25"/>
  <c r="AP3" i="25"/>
  <c r="AQ3" i="25"/>
  <c r="AM5" i="25"/>
  <c r="AN39" i="38" s="1"/>
  <c r="AN5" i="25"/>
  <c r="AO39" i="38" s="1"/>
  <c r="AO5" i="25"/>
  <c r="AP39" i="38" s="1"/>
  <c r="AP5" i="25"/>
  <c r="AQ39" i="38" s="1"/>
  <c r="AQ5" i="25"/>
  <c r="AR39" i="38" s="1"/>
  <c r="AL3" i="25"/>
  <c r="AP2" i="25"/>
  <c r="AQ2" i="25"/>
  <c r="AL14" i="25"/>
  <c r="AM14" i="25"/>
  <c r="AN14" i="25"/>
  <c r="AO14" i="25"/>
  <c r="AP1" i="25"/>
  <c r="AQ1" i="25"/>
  <c r="AL12" i="25"/>
  <c r="AM12" i="25"/>
  <c r="AN12" i="25"/>
  <c r="AO12" i="25"/>
  <c r="P42" i="17"/>
  <c r="AM73" i="29" s="1"/>
  <c r="AN42" i="36" s="1"/>
  <c r="Q42" i="17"/>
  <c r="AN73" i="29" s="1"/>
  <c r="AO42" i="36" s="1"/>
  <c r="R42" i="17"/>
  <c r="AO73" i="29" s="1"/>
  <c r="AP42" i="36" s="1"/>
  <c r="S42" i="17"/>
  <c r="AP73" i="29" s="1"/>
  <c r="AQ42" i="36" s="1"/>
  <c r="T42" i="17"/>
  <c r="AQ73" i="29" s="1"/>
  <c r="AR42" i="36" s="1"/>
  <c r="AM42" i="36"/>
  <c r="H126" i="22"/>
  <c r="G126" i="22"/>
  <c r="F126" i="22"/>
  <c r="H122" i="22"/>
  <c r="G122" i="22"/>
  <c r="F122" i="22"/>
  <c r="G116" i="22"/>
  <c r="F116" i="22"/>
  <c r="H112" i="22"/>
  <c r="G112" i="22"/>
  <c r="F112" i="22"/>
  <c r="H104" i="22"/>
  <c r="G104" i="22"/>
  <c r="AB293" i="6"/>
  <c r="AA293" i="6"/>
  <c r="Z293" i="6"/>
  <c r="Y293" i="6"/>
  <c r="X293" i="6"/>
  <c r="W293" i="6"/>
  <c r="V293" i="6"/>
  <c r="U293" i="6"/>
  <c r="AB291" i="6"/>
  <c r="AA291" i="6"/>
  <c r="Y291" i="6"/>
  <c r="X291" i="6"/>
  <c r="W291" i="6"/>
  <c r="V291" i="6"/>
  <c r="U291" i="6"/>
  <c r="T291" i="6"/>
  <c r="AB290" i="6"/>
  <c r="AA290" i="6"/>
  <c r="Z290" i="6"/>
  <c r="Y290" i="6"/>
  <c r="X290" i="6"/>
  <c r="W290" i="6"/>
  <c r="V290" i="6"/>
  <c r="U290" i="6"/>
  <c r="AB286" i="6"/>
  <c r="AA286" i="6"/>
  <c r="Z286" i="6"/>
  <c r="Y286" i="6"/>
  <c r="X286" i="6"/>
  <c r="W286" i="6"/>
  <c r="V286" i="6"/>
  <c r="U286" i="6"/>
  <c r="Q286" i="6"/>
  <c r="P286" i="6"/>
  <c r="O286" i="6"/>
  <c r="N286" i="6"/>
  <c r="M286" i="6"/>
  <c r="L286" i="6"/>
  <c r="K286" i="6"/>
  <c r="J286" i="6"/>
  <c r="I286" i="6"/>
  <c r="H286" i="6"/>
  <c r="S284" i="6"/>
  <c r="R284" i="6"/>
  <c r="Q284" i="6"/>
  <c r="P284" i="6"/>
  <c r="O284" i="6"/>
  <c r="N284" i="6"/>
  <c r="M284" i="6"/>
  <c r="L284" i="6"/>
  <c r="K284" i="6"/>
  <c r="J284" i="6"/>
  <c r="I284" i="6"/>
  <c r="H284" i="6"/>
  <c r="G284" i="6"/>
  <c r="AB283" i="6"/>
  <c r="AA283" i="6"/>
  <c r="Z283" i="6"/>
  <c r="Y283" i="6"/>
  <c r="X283" i="6"/>
  <c r="W283" i="6"/>
  <c r="V283" i="6"/>
  <c r="U283" i="6"/>
  <c r="Q283" i="6"/>
  <c r="P283" i="6"/>
  <c r="N283" i="6"/>
  <c r="M283" i="6"/>
  <c r="L283" i="6"/>
  <c r="K283" i="6"/>
  <c r="J283" i="6"/>
  <c r="I283" i="6"/>
  <c r="H283" i="6"/>
  <c r="V150" i="6"/>
  <c r="W150" i="6"/>
  <c r="X150" i="6" s="1"/>
  <c r="S150" i="6"/>
  <c r="T150" i="6" s="1"/>
  <c r="F150" i="6"/>
  <c r="E150" i="6" s="1"/>
  <c r="D150" i="6" s="1"/>
  <c r="C150" i="6" s="1"/>
  <c r="B150" i="6" s="1"/>
  <c r="AE12" i="25"/>
  <c r="AC12" i="25"/>
  <c r="AG73" i="29"/>
  <c r="AH42" i="36" s="1"/>
  <c r="Z48" i="29"/>
  <c r="AA48" i="29"/>
  <c r="AB48" i="29"/>
  <c r="AC48" i="29"/>
  <c r="AD48" i="29"/>
  <c r="AE48" i="29"/>
  <c r="AF48" i="29"/>
  <c r="AH48" i="29"/>
  <c r="AI48" i="29"/>
  <c r="AJ48" i="29"/>
  <c r="Y48" i="29"/>
  <c r="Z42" i="29"/>
  <c r="AA42" i="29"/>
  <c r="AB42" i="29"/>
  <c r="AC42" i="29"/>
  <c r="AD42" i="29"/>
  <c r="AE42" i="29"/>
  <c r="AF42" i="29"/>
  <c r="AH42" i="29"/>
  <c r="AI42" i="29"/>
  <c r="AJ42" i="29"/>
  <c r="Y42" i="29"/>
  <c r="Z36" i="29"/>
  <c r="AA36" i="29"/>
  <c r="AB36" i="29"/>
  <c r="AC36" i="29"/>
  <c r="AD36" i="29"/>
  <c r="AE36" i="29"/>
  <c r="AF36" i="29"/>
  <c r="AH36" i="29"/>
  <c r="AI36" i="29"/>
  <c r="AJ36" i="29"/>
  <c r="Y36" i="29"/>
  <c r="Z35" i="29"/>
  <c r="AA35" i="29"/>
  <c r="AB35" i="29"/>
  <c r="AC35" i="29"/>
  <c r="AD35" i="29"/>
  <c r="AE35" i="29"/>
  <c r="AF35" i="29"/>
  <c r="AH35" i="29"/>
  <c r="AI35" i="29"/>
  <c r="AJ35" i="29"/>
  <c r="Y35" i="29"/>
  <c r="Z34" i="29"/>
  <c r="AA34" i="29"/>
  <c r="AB34" i="29"/>
  <c r="AC34" i="29"/>
  <c r="AD34" i="29"/>
  <c r="AE34" i="29"/>
  <c r="AF34" i="29"/>
  <c r="AG34" i="29"/>
  <c r="AH34" i="29"/>
  <c r="AI34" i="29"/>
  <c r="AJ34" i="29"/>
  <c r="Y34" i="29"/>
  <c r="Z19" i="29"/>
  <c r="AA19" i="29"/>
  <c r="AB19" i="29"/>
  <c r="AC19" i="29"/>
  <c r="AD19" i="29"/>
  <c r="AE19" i="29"/>
  <c r="AF19" i="29"/>
  <c r="AH19" i="29"/>
  <c r="AI19" i="29"/>
  <c r="AJ19" i="29"/>
  <c r="Z20" i="29"/>
  <c r="AA20" i="29"/>
  <c r="AB20" i="29"/>
  <c r="AC20" i="29"/>
  <c r="AD20" i="29"/>
  <c r="AE20" i="29"/>
  <c r="AF20" i="29"/>
  <c r="AG20" i="29"/>
  <c r="AH20" i="29"/>
  <c r="AI20" i="29"/>
  <c r="AJ20" i="29"/>
  <c r="Z21" i="29"/>
  <c r="AA21" i="29"/>
  <c r="AB21" i="29"/>
  <c r="AC21" i="29"/>
  <c r="AD21" i="29"/>
  <c r="AE21" i="29"/>
  <c r="AF21" i="29"/>
  <c r="AG21" i="29"/>
  <c r="AH21" i="29"/>
  <c r="AI21" i="29"/>
  <c r="AJ21" i="29"/>
  <c r="Z22" i="29"/>
  <c r="AA22" i="29"/>
  <c r="AB22" i="29"/>
  <c r="AC22" i="29"/>
  <c r="AD22" i="29"/>
  <c r="AE22" i="29"/>
  <c r="AF22" i="29"/>
  <c r="AH22" i="29"/>
  <c r="AI22" i="29"/>
  <c r="AJ22" i="29"/>
  <c r="Z23" i="29"/>
  <c r="AA23" i="29"/>
  <c r="AB23" i="29"/>
  <c r="AC23" i="29"/>
  <c r="AD23" i="29"/>
  <c r="AE23" i="29"/>
  <c r="AF23" i="29"/>
  <c r="AG23" i="29"/>
  <c r="AH23" i="29"/>
  <c r="AI23" i="29"/>
  <c r="AJ23" i="29"/>
  <c r="Z24" i="29"/>
  <c r="AA24" i="29"/>
  <c r="AB24" i="29"/>
  <c r="AC24" i="29"/>
  <c r="AD24" i="29"/>
  <c r="AE24" i="29"/>
  <c r="AF24" i="29"/>
  <c r="AG24" i="29"/>
  <c r="AH24" i="29"/>
  <c r="AI24" i="29"/>
  <c r="AJ24" i="29"/>
  <c r="Z25" i="29"/>
  <c r="AA25" i="29"/>
  <c r="AB25" i="29"/>
  <c r="AC25" i="29"/>
  <c r="AD25" i="29"/>
  <c r="AE25" i="29"/>
  <c r="AF25" i="29"/>
  <c r="AG25" i="29"/>
  <c r="AH25" i="29"/>
  <c r="AI25" i="29"/>
  <c r="AJ25" i="29"/>
  <c r="Y25" i="29"/>
  <c r="Y22" i="29"/>
  <c r="Y19" i="29"/>
  <c r="Z15" i="29"/>
  <c r="AA15" i="29"/>
  <c r="AB15" i="29"/>
  <c r="AC15" i="29"/>
  <c r="AD15" i="29"/>
  <c r="AE15" i="29"/>
  <c r="AF15" i="29"/>
  <c r="AH15" i="29"/>
  <c r="AI15" i="29"/>
  <c r="AJ15" i="29"/>
  <c r="Y15" i="29"/>
  <c r="Z13" i="29"/>
  <c r="AA13" i="29"/>
  <c r="AD13" i="29"/>
  <c r="AE13" i="29"/>
  <c r="AF13" i="29"/>
  <c r="AH13" i="29"/>
  <c r="AI13" i="29"/>
  <c r="AJ13" i="29"/>
  <c r="Y13" i="29"/>
  <c r="AD12" i="29"/>
  <c r="AE12" i="29"/>
  <c r="AF12" i="29"/>
  <c r="AH12" i="29"/>
  <c r="AI12" i="29"/>
  <c r="AJ12" i="29"/>
  <c r="Z10" i="29"/>
  <c r="AA10" i="29"/>
  <c r="AB10" i="29"/>
  <c r="AC10" i="29"/>
  <c r="AD10" i="29"/>
  <c r="AE10" i="29"/>
  <c r="AF10" i="29"/>
  <c r="AG10" i="29"/>
  <c r="AH10" i="29"/>
  <c r="AI10" i="29"/>
  <c r="AJ10" i="29"/>
  <c r="Y10" i="29"/>
  <c r="AC7" i="29"/>
  <c r="AD7" i="29"/>
  <c r="AE7" i="29"/>
  <c r="AF7" i="29"/>
  <c r="AG7" i="29"/>
  <c r="AH7" i="29"/>
  <c r="AI7" i="29"/>
  <c r="AJ7" i="29"/>
  <c r="AB7" i="29"/>
  <c r="Z8" i="29"/>
  <c r="AA8" i="29"/>
  <c r="AB8" i="29"/>
  <c r="AC8" i="29"/>
  <c r="AD8" i="29"/>
  <c r="AE8" i="29"/>
  <c r="AF8" i="29"/>
  <c r="AG8" i="29"/>
  <c r="AH8" i="29"/>
  <c r="AI8" i="29"/>
  <c r="AJ8" i="29"/>
  <c r="Y8" i="29"/>
  <c r="AP3" i="29"/>
  <c r="AP2" i="29"/>
  <c r="AP1" i="29"/>
  <c r="AJ6" i="29"/>
  <c r="Z6" i="29"/>
  <c r="AA6" i="29"/>
  <c r="AB6" i="29"/>
  <c r="AC6" i="29"/>
  <c r="AD6" i="29"/>
  <c r="AE6" i="29"/>
  <c r="AF6" i="29"/>
  <c r="AG6" i="29"/>
  <c r="AH6" i="29"/>
  <c r="AI6" i="29"/>
  <c r="Y6" i="29"/>
  <c r="AB5" i="29"/>
  <c r="AC5" i="29"/>
  <c r="AD5" i="29"/>
  <c r="AE5" i="29"/>
  <c r="AF5" i="29"/>
  <c r="AG5" i="29"/>
  <c r="AH5" i="29"/>
  <c r="AI5" i="29"/>
  <c r="AJ5" i="29"/>
  <c r="I107" i="18"/>
  <c r="H107" i="18"/>
  <c r="E106" i="18"/>
  <c r="G105" i="18"/>
  <c r="G106" i="18" s="1"/>
  <c r="F105" i="18"/>
  <c r="F106" i="18" s="1"/>
  <c r="J100" i="18"/>
  <c r="F100" i="18"/>
  <c r="J96" i="18"/>
  <c r="R132" i="17"/>
  <c r="Q132" i="17"/>
  <c r="P132" i="17"/>
  <c r="O132" i="17"/>
  <c r="N132" i="17"/>
  <c r="M132" i="17"/>
  <c r="L132" i="17"/>
  <c r="K132" i="17"/>
  <c r="I132" i="17"/>
  <c r="H132" i="17"/>
  <c r="G132" i="17"/>
  <c r="D132" i="17"/>
  <c r="C132" i="17"/>
  <c r="B132" i="17"/>
  <c r="J128" i="17"/>
  <c r="J125" i="17"/>
  <c r="J122" i="17"/>
  <c r="F118" i="17"/>
  <c r="E118" i="17"/>
  <c r="J112" i="17"/>
  <c r="J109" i="17"/>
  <c r="F105" i="17"/>
  <c r="E105" i="17"/>
  <c r="D103" i="17"/>
  <c r="C103" i="17"/>
  <c r="B103" i="17"/>
  <c r="D95" i="17"/>
  <c r="C95" i="17"/>
  <c r="B95" i="17"/>
  <c r="H175" i="22"/>
  <c r="G175" i="22"/>
  <c r="F175" i="22"/>
  <c r="H171" i="22"/>
  <c r="G171" i="22"/>
  <c r="F171" i="22"/>
  <c r="G165" i="22"/>
  <c r="F165" i="22"/>
  <c r="H161" i="22"/>
  <c r="G161" i="22"/>
  <c r="F161" i="22"/>
  <c r="N158" i="22"/>
  <c r="M158" i="22"/>
  <c r="H153" i="22"/>
  <c r="G153" i="22"/>
  <c r="J265" i="13"/>
  <c r="J256" i="13"/>
  <c r="J255" i="13" s="1"/>
  <c r="J236" i="13"/>
  <c r="AB439" i="6"/>
  <c r="AA439" i="6"/>
  <c r="Z439" i="6"/>
  <c r="Y439" i="6"/>
  <c r="X439" i="6"/>
  <c r="W439" i="6"/>
  <c r="V439" i="6"/>
  <c r="U439" i="6"/>
  <c r="AB437" i="6"/>
  <c r="AA437" i="6"/>
  <c r="Y437" i="6"/>
  <c r="X437" i="6"/>
  <c r="W437" i="6"/>
  <c r="V437" i="6"/>
  <c r="U437" i="6"/>
  <c r="T437" i="6"/>
  <c r="AB436" i="6"/>
  <c r="AA436" i="6"/>
  <c r="Z436" i="6"/>
  <c r="Y436" i="6"/>
  <c r="X436" i="6"/>
  <c r="W436" i="6"/>
  <c r="V436" i="6"/>
  <c r="U436" i="6"/>
  <c r="AB432" i="6"/>
  <c r="AA432" i="6"/>
  <c r="Z432" i="6"/>
  <c r="Y432" i="6"/>
  <c r="X432" i="6"/>
  <c r="W432" i="6"/>
  <c r="V432" i="6"/>
  <c r="U432" i="6"/>
  <c r="Q432" i="6"/>
  <c r="P432" i="6"/>
  <c r="O432" i="6"/>
  <c r="N432" i="6"/>
  <c r="M432" i="6"/>
  <c r="L432" i="6"/>
  <c r="K432" i="6"/>
  <c r="J432" i="6"/>
  <c r="I432" i="6"/>
  <c r="H432" i="6"/>
  <c r="S430" i="6"/>
  <c r="R430" i="6"/>
  <c r="Q430" i="6"/>
  <c r="P430" i="6"/>
  <c r="O430" i="6"/>
  <c r="N430" i="6"/>
  <c r="M430" i="6"/>
  <c r="L430" i="6"/>
  <c r="K430" i="6"/>
  <c r="J430" i="6"/>
  <c r="I430" i="6"/>
  <c r="H430" i="6"/>
  <c r="G430" i="6"/>
  <c r="AB429" i="6"/>
  <c r="AA429" i="6"/>
  <c r="Z429" i="6"/>
  <c r="Y429" i="6"/>
  <c r="X429" i="6"/>
  <c r="W429" i="6"/>
  <c r="V429" i="6"/>
  <c r="U429" i="6"/>
  <c r="Q429" i="6"/>
  <c r="P429" i="6"/>
  <c r="N429" i="6"/>
  <c r="M429" i="6"/>
  <c r="L429" i="6"/>
  <c r="K429" i="6"/>
  <c r="J429" i="6"/>
  <c r="I429" i="6"/>
  <c r="H429" i="6"/>
  <c r="V296" i="6"/>
  <c r="W296" i="6" s="1"/>
  <c r="X296" i="6" s="1"/>
  <c r="S296" i="6"/>
  <c r="T296" i="6" s="1"/>
  <c r="F296" i="6"/>
  <c r="E296" i="6" s="1"/>
  <c r="D296" i="6" s="1"/>
  <c r="C296" i="6" s="1"/>
  <c r="B296" i="6" s="1"/>
  <c r="AA5" i="28"/>
  <c r="AA48" i="38" s="1"/>
  <c r="AB5" i="28"/>
  <c r="AB48" i="38" s="1"/>
  <c r="Z5" i="28"/>
  <c r="Z48" i="38" s="1"/>
  <c r="Z17" i="30"/>
  <c r="AA17" i="30"/>
  <c r="Z18" i="30"/>
  <c r="AA18" i="30"/>
  <c r="Z19" i="30"/>
  <c r="AA19" i="30"/>
  <c r="Z20" i="30"/>
  <c r="AA20" i="30"/>
  <c r="Z22" i="30"/>
  <c r="AA22" i="30"/>
  <c r="Z24" i="30"/>
  <c r="AA24" i="30"/>
  <c r="Z28" i="30"/>
  <c r="AA28" i="30"/>
  <c r="Z30" i="30"/>
  <c r="AA30" i="30"/>
  <c r="Z32" i="30"/>
  <c r="AA32" i="30"/>
  <c r="Z15" i="30"/>
  <c r="AA15" i="30"/>
  <c r="Z9" i="30"/>
  <c r="AA9" i="30"/>
  <c r="Z7" i="30"/>
  <c r="AA7" i="30"/>
  <c r="Z5" i="30"/>
  <c r="AA5" i="30"/>
  <c r="O5" i="30"/>
  <c r="P5" i="30"/>
  <c r="Q5" i="30"/>
  <c r="R5" i="30"/>
  <c r="S5" i="30"/>
  <c r="T5" i="30"/>
  <c r="U5" i="30"/>
  <c r="V5" i="30"/>
  <c r="W5" i="30"/>
  <c r="X5" i="30"/>
  <c r="U2" i="30"/>
  <c r="V2" i="30"/>
  <c r="W2" i="30"/>
  <c r="X2" i="30"/>
  <c r="Y2" i="30"/>
  <c r="Z2" i="30"/>
  <c r="AA2" i="30"/>
  <c r="AB2" i="30"/>
  <c r="AC2" i="30"/>
  <c r="AD2" i="30"/>
  <c r="AE2" i="30"/>
  <c r="T2" i="30"/>
  <c r="U3" i="30"/>
  <c r="V3" i="30"/>
  <c r="W3" i="30"/>
  <c r="X3" i="30"/>
  <c r="Y3" i="30"/>
  <c r="Z3" i="30"/>
  <c r="AA3" i="30"/>
  <c r="AB3" i="30"/>
  <c r="AC3" i="30"/>
  <c r="AD3" i="30"/>
  <c r="AE3" i="30"/>
  <c r="T3" i="30"/>
  <c r="AI3" i="29"/>
  <c r="AJ3" i="29"/>
  <c r="AK3" i="29"/>
  <c r="AL3" i="29"/>
  <c r="AM3" i="29"/>
  <c r="AN3" i="29"/>
  <c r="AO3" i="29"/>
  <c r="AH3" i="29"/>
  <c r="AI2" i="29"/>
  <c r="AJ2" i="29"/>
  <c r="AK2" i="29"/>
  <c r="AL2" i="29"/>
  <c r="AM2" i="29"/>
  <c r="AN2" i="29"/>
  <c r="AO2" i="29"/>
  <c r="AH2" i="29"/>
  <c r="AI1" i="29"/>
  <c r="AJ1" i="29"/>
  <c r="AK1" i="29"/>
  <c r="AL1" i="29"/>
  <c r="AM1" i="29"/>
  <c r="AN1" i="29"/>
  <c r="AO1" i="29"/>
  <c r="AH1" i="29"/>
  <c r="AP1" i="28"/>
  <c r="AP2" i="28"/>
  <c r="AP3" i="28"/>
  <c r="AE109" i="28"/>
  <c r="AD109" i="28"/>
  <c r="AC109" i="28"/>
  <c r="AE107" i="28"/>
  <c r="AE100" i="28"/>
  <c r="AE49" i="38" s="1"/>
  <c r="AB100" i="28"/>
  <c r="AB36" i="36" s="1"/>
  <c r="AA100" i="28"/>
  <c r="AA36" i="36" s="1"/>
  <c r="Z100" i="28"/>
  <c r="Z36" i="36" s="1"/>
  <c r="AE95" i="28"/>
  <c r="AD95" i="28"/>
  <c r="AC95" i="28"/>
  <c r="AB95" i="28"/>
  <c r="AA95" i="28"/>
  <c r="Z95" i="28"/>
  <c r="AE94" i="28"/>
  <c r="AD94" i="28"/>
  <c r="AC94" i="28"/>
  <c r="AB94" i="28"/>
  <c r="AA94" i="28"/>
  <c r="Z94" i="28"/>
  <c r="AE92" i="28"/>
  <c r="AD92" i="28"/>
  <c r="AC92" i="28"/>
  <c r="AB92" i="28"/>
  <c r="AA92" i="28"/>
  <c r="Z92" i="28"/>
  <c r="AE90" i="28"/>
  <c r="AD90" i="28"/>
  <c r="AC90" i="28"/>
  <c r="AB90" i="28"/>
  <c r="AA90" i="28"/>
  <c r="Z90" i="28"/>
  <c r="AE88" i="28"/>
  <c r="AD88" i="28"/>
  <c r="AC88" i="28"/>
  <c r="AB88" i="28"/>
  <c r="AA88" i="28"/>
  <c r="Z88" i="28"/>
  <c r="AE85" i="28"/>
  <c r="AB85" i="28"/>
  <c r="AA85" i="28"/>
  <c r="Z85" i="28"/>
  <c r="AE83" i="28"/>
  <c r="AD83" i="28"/>
  <c r="AE82" i="28"/>
  <c r="AD82" i="28"/>
  <c r="AC82" i="28"/>
  <c r="AE79" i="28"/>
  <c r="AD79" i="28"/>
  <c r="AC79" i="28"/>
  <c r="AB79" i="28"/>
  <c r="AA79" i="28"/>
  <c r="Z79" i="28"/>
  <c r="AE73" i="28"/>
  <c r="AD73" i="28"/>
  <c r="AC73" i="28"/>
  <c r="AB73" i="28"/>
  <c r="AA73" i="28"/>
  <c r="Z73" i="28"/>
  <c r="AE66" i="28"/>
  <c r="AD66" i="28"/>
  <c r="AC66" i="28"/>
  <c r="AB66" i="28"/>
  <c r="AA66" i="28"/>
  <c r="Z66" i="28"/>
  <c r="AE64" i="28"/>
  <c r="AE62" i="28"/>
  <c r="AD62" i="28"/>
  <c r="AC62" i="28"/>
  <c r="AB62" i="28"/>
  <c r="AA62" i="28"/>
  <c r="Z62" i="28"/>
  <c r="AE59" i="28"/>
  <c r="AD59" i="28"/>
  <c r="AC59" i="28"/>
  <c r="AB59" i="28"/>
  <c r="AA59" i="28"/>
  <c r="Z59" i="28"/>
  <c r="AE44" i="28"/>
  <c r="AD44" i="28"/>
  <c r="AC44" i="28"/>
  <c r="AB44" i="28"/>
  <c r="AA44" i="28"/>
  <c r="Z44" i="28"/>
  <c r="AE42" i="28"/>
  <c r="AD42" i="28"/>
  <c r="AC42" i="28"/>
  <c r="AB42" i="28"/>
  <c r="AA42" i="28"/>
  <c r="Z42" i="28"/>
  <c r="AE34" i="28"/>
  <c r="AD34" i="28"/>
  <c r="AC34" i="28"/>
  <c r="AE32" i="28"/>
  <c r="AB32" i="28"/>
  <c r="AA32" i="28"/>
  <c r="Z32" i="28"/>
  <c r="AC30" i="28"/>
  <c r="AA30" i="28"/>
  <c r="Z29" i="28"/>
  <c r="AE24" i="28"/>
  <c r="AD24" i="28"/>
  <c r="AC24" i="28"/>
  <c r="AB24" i="28"/>
  <c r="AA24" i="28"/>
  <c r="Z24" i="28"/>
  <c r="AE23" i="28"/>
  <c r="AD23" i="28"/>
  <c r="AC23" i="28"/>
  <c r="AB23" i="28"/>
  <c r="AA23" i="28"/>
  <c r="Z23" i="28"/>
  <c r="AC22" i="28"/>
  <c r="AE20" i="28"/>
  <c r="AD20" i="28"/>
  <c r="AC20" i="28"/>
  <c r="AB20" i="28"/>
  <c r="AA20" i="28"/>
  <c r="Z20" i="28"/>
  <c r="AE13" i="28"/>
  <c r="AD13" i="28"/>
  <c r="AC13" i="28"/>
  <c r="AB13" i="28"/>
  <c r="AA13" i="28"/>
  <c r="Z13" i="28"/>
  <c r="AE11" i="28"/>
  <c r="AD11" i="28"/>
  <c r="AC11" i="28"/>
  <c r="AB11" i="28"/>
  <c r="AA11" i="28"/>
  <c r="Z11" i="28"/>
  <c r="AE8" i="28"/>
  <c r="AE35" i="36" s="1"/>
  <c r="Z51" i="28"/>
  <c r="AC9" i="28"/>
  <c r="AK3" i="28"/>
  <c r="AL3" i="28"/>
  <c r="AM3" i="28"/>
  <c r="AN3" i="28"/>
  <c r="AO3" i="28"/>
  <c r="AK2" i="28"/>
  <c r="AL2" i="28"/>
  <c r="AM2" i="28"/>
  <c r="AN2" i="28"/>
  <c r="AO2" i="28"/>
  <c r="AJ1" i="28"/>
  <c r="AK1" i="28"/>
  <c r="AL1" i="28"/>
  <c r="AM1" i="28"/>
  <c r="AN1" i="28"/>
  <c r="AO1" i="28"/>
  <c r="AI1" i="28"/>
  <c r="AF3" i="28"/>
  <c r="AG3" i="28"/>
  <c r="AH3" i="28"/>
  <c r="AI3" i="28"/>
  <c r="AJ3" i="28"/>
  <c r="AF2" i="28"/>
  <c r="AG2" i="28"/>
  <c r="AH2" i="28"/>
  <c r="AI2" i="28"/>
  <c r="AJ2" i="28"/>
  <c r="AE2" i="28"/>
  <c r="AI82" i="25"/>
  <c r="AJ41" i="38" s="1"/>
  <c r="AG89" i="25"/>
  <c r="AH89" i="25"/>
  <c r="AI89" i="25"/>
  <c r="AO1" i="25"/>
  <c r="AO2" i="25"/>
  <c r="AO3" i="25"/>
  <c r="AO8" i="25"/>
  <c r="AO30" i="25"/>
  <c r="AO32" i="25"/>
  <c r="AO33" i="25"/>
  <c r="AO35" i="25"/>
  <c r="AO37" i="25"/>
  <c r="AO38" i="25"/>
  <c r="AO39" i="25"/>
  <c r="AO41" i="25"/>
  <c r="AO42" i="25"/>
  <c r="AO44" i="25"/>
  <c r="AO46" i="25"/>
  <c r="AO48" i="25"/>
  <c r="AO52" i="25"/>
  <c r="AO54" i="25"/>
  <c r="AO55" i="25"/>
  <c r="AO56" i="25"/>
  <c r="AO57" i="25"/>
  <c r="AO58" i="25"/>
  <c r="AO59" i="25"/>
  <c r="AO66" i="25"/>
  <c r="AO67" i="25"/>
  <c r="AO68" i="25"/>
  <c r="AO69" i="25"/>
  <c r="AO70" i="25"/>
  <c r="AO71" i="25"/>
  <c r="AO72" i="25"/>
  <c r="AO73" i="25"/>
  <c r="AO82" i="25"/>
  <c r="AP41" i="38" s="1"/>
  <c r="AO86" i="25"/>
  <c r="AO87" i="25"/>
  <c r="AO88" i="25"/>
  <c r="AO89" i="25"/>
  <c r="AO90" i="25"/>
  <c r="AO91" i="25"/>
  <c r="AO92" i="25"/>
  <c r="AO93" i="25"/>
  <c r="AO94" i="25"/>
  <c r="AO95" i="25"/>
  <c r="AO96" i="25"/>
  <c r="AO97" i="25"/>
  <c r="AO98" i="25"/>
  <c r="AO99" i="25"/>
  <c r="H99" i="16"/>
  <c r="AE25" i="36" s="1"/>
  <c r="G89" i="16"/>
  <c r="F89" i="16"/>
  <c r="G82" i="16"/>
  <c r="AD107" i="28" s="1"/>
  <c r="F82" i="16"/>
  <c r="AC107" i="28" s="1"/>
  <c r="G76" i="16"/>
  <c r="AD100" i="28" s="1"/>
  <c r="AD36" i="36" s="1"/>
  <c r="F76" i="16"/>
  <c r="AC100" i="28"/>
  <c r="AC36" i="36" s="1"/>
  <c r="G54" i="16"/>
  <c r="AD85" i="28" s="1"/>
  <c r="F54" i="16"/>
  <c r="AC85" i="28" s="1"/>
  <c r="G41" i="16"/>
  <c r="AD64" i="28" s="1"/>
  <c r="F41" i="16"/>
  <c r="AC64" i="28" s="1"/>
  <c r="G28" i="16"/>
  <c r="F28" i="16"/>
  <c r="AC32" i="28" s="1"/>
  <c r="G5" i="16"/>
  <c r="AD8" i="28" s="1"/>
  <c r="F5" i="16"/>
  <c r="E5" i="16"/>
  <c r="AB8" i="28" s="1"/>
  <c r="D5" i="16"/>
  <c r="AA26" i="36" s="1"/>
  <c r="C5" i="16"/>
  <c r="Z26" i="36" s="1"/>
  <c r="I137" i="18"/>
  <c r="H137" i="18"/>
  <c r="E136" i="18"/>
  <c r="G135" i="18"/>
  <c r="G136" i="18" s="1"/>
  <c r="F135" i="18"/>
  <c r="F136" i="18" s="1"/>
  <c r="J130" i="18"/>
  <c r="F130" i="18"/>
  <c r="J126" i="18"/>
  <c r="J124" i="18" s="1"/>
  <c r="J135" i="18" s="1"/>
  <c r="J136" i="18" s="1"/>
  <c r="Q177" i="17"/>
  <c r="P177" i="17"/>
  <c r="O177" i="17"/>
  <c r="N177" i="17"/>
  <c r="M177" i="17"/>
  <c r="L177" i="17"/>
  <c r="K177" i="17"/>
  <c r="I177" i="17"/>
  <c r="H177" i="17"/>
  <c r="G177" i="17"/>
  <c r="D177" i="17"/>
  <c r="C177" i="17"/>
  <c r="B177" i="17"/>
  <c r="J173" i="17"/>
  <c r="J170" i="17"/>
  <c r="J167" i="17"/>
  <c r="F163" i="17"/>
  <c r="E163" i="17"/>
  <c r="J157" i="17"/>
  <c r="J154" i="17"/>
  <c r="F152" i="17"/>
  <c r="E152" i="17"/>
  <c r="D150" i="17"/>
  <c r="C150" i="17"/>
  <c r="B150" i="17"/>
  <c r="D142" i="17"/>
  <c r="C142" i="17"/>
  <c r="B142" i="17"/>
  <c r="H405" i="16"/>
  <c r="G401" i="16"/>
  <c r="F401" i="16"/>
  <c r="G396" i="16"/>
  <c r="F396" i="16"/>
  <c r="G390" i="16"/>
  <c r="F390" i="16"/>
  <c r="G369" i="16"/>
  <c r="F369" i="16"/>
  <c r="G356" i="16"/>
  <c r="F356" i="16"/>
  <c r="G343" i="16"/>
  <c r="F343" i="16"/>
  <c r="G320" i="16"/>
  <c r="G405" i="16" s="1"/>
  <c r="F320" i="16"/>
  <c r="E320" i="16"/>
  <c r="D320" i="16"/>
  <c r="C320" i="16"/>
  <c r="H224" i="22"/>
  <c r="G224" i="22"/>
  <c r="F224" i="22"/>
  <c r="H220" i="22"/>
  <c r="G220" i="22"/>
  <c r="F220" i="22"/>
  <c r="G214" i="22"/>
  <c r="F214" i="22"/>
  <c r="H210" i="22"/>
  <c r="G210" i="22"/>
  <c r="F210" i="22"/>
  <c r="H202" i="22"/>
  <c r="G202" i="22"/>
  <c r="AB589" i="6"/>
  <c r="AA589" i="6"/>
  <c r="Z589" i="6"/>
  <c r="Y589" i="6"/>
  <c r="X589" i="6"/>
  <c r="W589" i="6"/>
  <c r="V589" i="6"/>
  <c r="U589" i="6"/>
  <c r="AB587" i="6"/>
  <c r="AA587" i="6"/>
  <c r="Y587" i="6"/>
  <c r="X587" i="6"/>
  <c r="W587" i="6"/>
  <c r="V587" i="6"/>
  <c r="U587" i="6"/>
  <c r="T587" i="6"/>
  <c r="AB586" i="6"/>
  <c r="AA586" i="6"/>
  <c r="Z586" i="6"/>
  <c r="Y586" i="6"/>
  <c r="X586" i="6"/>
  <c r="W586" i="6"/>
  <c r="V586" i="6"/>
  <c r="U586" i="6"/>
  <c r="AB582" i="6"/>
  <c r="AA582" i="6"/>
  <c r="Z582" i="6"/>
  <c r="Y582" i="6"/>
  <c r="X582" i="6"/>
  <c r="W582" i="6"/>
  <c r="V582" i="6"/>
  <c r="U582" i="6"/>
  <c r="Q582" i="6"/>
  <c r="P582" i="6"/>
  <c r="O582" i="6"/>
  <c r="N582" i="6"/>
  <c r="M582" i="6"/>
  <c r="L582" i="6"/>
  <c r="K582" i="6"/>
  <c r="J582" i="6"/>
  <c r="I582" i="6"/>
  <c r="H582" i="6"/>
  <c r="S580" i="6"/>
  <c r="R580" i="6"/>
  <c r="Q580" i="6"/>
  <c r="P580" i="6"/>
  <c r="O580" i="6"/>
  <c r="N580" i="6"/>
  <c r="M580" i="6"/>
  <c r="L580" i="6"/>
  <c r="K580" i="6"/>
  <c r="J580" i="6"/>
  <c r="I580" i="6"/>
  <c r="H580" i="6"/>
  <c r="G580" i="6"/>
  <c r="AB579" i="6"/>
  <c r="AA579" i="6"/>
  <c r="Z579" i="6"/>
  <c r="Y579" i="6"/>
  <c r="X579" i="6"/>
  <c r="W579" i="6"/>
  <c r="V579" i="6"/>
  <c r="U579" i="6"/>
  <c r="Q579" i="6"/>
  <c r="P579" i="6"/>
  <c r="N579" i="6"/>
  <c r="M579" i="6"/>
  <c r="L579" i="6"/>
  <c r="K579" i="6"/>
  <c r="J579" i="6"/>
  <c r="I579" i="6"/>
  <c r="H579" i="6"/>
  <c r="V446" i="6"/>
  <c r="W446" i="6" s="1"/>
  <c r="X446" i="6" s="1"/>
  <c r="S446" i="6"/>
  <c r="T446" i="6" s="1"/>
  <c r="F446" i="6"/>
  <c r="E446" i="6" s="1"/>
  <c r="D446" i="6" s="1"/>
  <c r="C446" i="6" s="1"/>
  <c r="B446" i="6" s="1"/>
  <c r="J376" i="13"/>
  <c r="J367" i="13"/>
  <c r="J347" i="13"/>
  <c r="AJ111" i="28"/>
  <c r="Y32" i="30"/>
  <c r="Y30" i="30"/>
  <c r="Y28" i="30"/>
  <c r="Y24" i="30"/>
  <c r="Y22" i="30"/>
  <c r="Y20" i="30"/>
  <c r="Y19" i="30"/>
  <c r="Y18" i="30"/>
  <c r="Y17" i="30"/>
  <c r="Y15" i="30"/>
  <c r="Y9" i="30"/>
  <c r="Y7" i="30"/>
  <c r="Y5" i="30"/>
  <c r="AI86" i="25"/>
  <c r="AI87" i="25"/>
  <c r="AI88" i="25"/>
  <c r="AI90" i="25"/>
  <c r="AI91" i="25"/>
  <c r="AI92" i="25"/>
  <c r="AI93" i="25"/>
  <c r="AI94" i="25"/>
  <c r="AI95" i="25"/>
  <c r="AI96" i="25"/>
  <c r="AI97" i="25"/>
  <c r="AI98" i="25"/>
  <c r="AI99" i="25"/>
  <c r="AI8" i="25"/>
  <c r="AI10" i="25"/>
  <c r="AI12" i="25"/>
  <c r="AI14" i="25"/>
  <c r="AI18" i="25"/>
  <c r="AI19" i="25"/>
  <c r="AI30" i="25"/>
  <c r="AI32" i="25"/>
  <c r="AI33" i="25"/>
  <c r="AI35" i="25"/>
  <c r="AI37" i="25"/>
  <c r="AI38" i="25"/>
  <c r="AI39" i="25"/>
  <c r="AI40" i="25"/>
  <c r="AI41" i="25"/>
  <c r="AI42" i="25"/>
  <c r="AI44" i="25"/>
  <c r="AI46" i="25"/>
  <c r="AI48" i="25"/>
  <c r="H273" i="22"/>
  <c r="G273" i="22"/>
  <c r="F273" i="22"/>
  <c r="H269" i="22"/>
  <c r="G269" i="22"/>
  <c r="F269" i="22"/>
  <c r="G263" i="22"/>
  <c r="F263" i="22"/>
  <c r="H259" i="22"/>
  <c r="G259" i="22"/>
  <c r="F259" i="22"/>
  <c r="H251" i="22"/>
  <c r="G251" i="22"/>
  <c r="I196" i="18"/>
  <c r="H196" i="18"/>
  <c r="E195" i="18"/>
  <c r="G194" i="18"/>
  <c r="G195" i="18" s="1"/>
  <c r="F194" i="18"/>
  <c r="F195" i="18" s="1"/>
  <c r="F189" i="18"/>
  <c r="O266" i="17"/>
  <c r="N266" i="17"/>
  <c r="M266" i="17"/>
  <c r="L266" i="17"/>
  <c r="K266" i="17"/>
  <c r="J266" i="17"/>
  <c r="I266" i="17"/>
  <c r="H266" i="17"/>
  <c r="G266" i="17"/>
  <c r="D266" i="17"/>
  <c r="C266" i="17"/>
  <c r="B266" i="17"/>
  <c r="F253" i="17"/>
  <c r="E253" i="17"/>
  <c r="F242" i="17"/>
  <c r="E242" i="17"/>
  <c r="D240" i="17"/>
  <c r="C240" i="17"/>
  <c r="B240" i="17"/>
  <c r="D232" i="17"/>
  <c r="C232" i="17"/>
  <c r="B232" i="17"/>
  <c r="H599" i="16"/>
  <c r="G594" i="16"/>
  <c r="F594" i="16"/>
  <c r="G588" i="16"/>
  <c r="F588" i="16"/>
  <c r="G582" i="16"/>
  <c r="F582" i="16"/>
  <c r="G563" i="16"/>
  <c r="F563" i="16"/>
  <c r="G550" i="16"/>
  <c r="F550" i="16"/>
  <c r="E547" i="16"/>
  <c r="D547" i="16"/>
  <c r="C547" i="16"/>
  <c r="G535" i="16"/>
  <c r="F535" i="16"/>
  <c r="G512" i="16"/>
  <c r="F512" i="16"/>
  <c r="E512" i="16"/>
  <c r="D512" i="16"/>
  <c r="C512" i="16"/>
  <c r="H501" i="16"/>
  <c r="G497" i="16"/>
  <c r="F497" i="16"/>
  <c r="G492" i="16"/>
  <c r="F492" i="16"/>
  <c r="G486" i="16"/>
  <c r="F486" i="16"/>
  <c r="G465" i="16"/>
  <c r="F465" i="16"/>
  <c r="G452" i="16"/>
  <c r="F452" i="16"/>
  <c r="G439" i="16"/>
  <c r="F439" i="16"/>
  <c r="G416" i="16"/>
  <c r="F416" i="16"/>
  <c r="F501" i="16" s="1"/>
  <c r="E416" i="16"/>
  <c r="D416" i="16"/>
  <c r="C416" i="16"/>
  <c r="I23" i="18"/>
  <c r="H23" i="18"/>
  <c r="E22" i="18"/>
  <c r="G21" i="18"/>
  <c r="G22" i="18" s="1"/>
  <c r="F21" i="18"/>
  <c r="F22" i="18" s="1"/>
  <c r="J16" i="18"/>
  <c r="F16" i="18"/>
  <c r="J12" i="18"/>
  <c r="J10" i="18" s="1"/>
  <c r="J21" i="18" s="1"/>
  <c r="J22" i="18" s="1"/>
  <c r="N42" i="17"/>
  <c r="AK73" i="29" s="1"/>
  <c r="AL42" i="36" s="1"/>
  <c r="M42" i="17"/>
  <c r="AJ73" i="29" s="1"/>
  <c r="AK42" i="36" s="1"/>
  <c r="L42" i="17"/>
  <c r="AI73" i="29" s="1"/>
  <c r="AJ42" i="36" s="1"/>
  <c r="K42" i="17"/>
  <c r="AH73" i="29" s="1"/>
  <c r="AI42" i="36" s="1"/>
  <c r="I42" i="17"/>
  <c r="AF73" i="29" s="1"/>
  <c r="AG42" i="36" s="1"/>
  <c r="H42" i="17"/>
  <c r="AE73" i="29" s="1"/>
  <c r="AF42" i="36" s="1"/>
  <c r="G42" i="17"/>
  <c r="AD73" i="29" s="1"/>
  <c r="AE42" i="36" s="1"/>
  <c r="D42" i="17"/>
  <c r="AA73" i="29" s="1"/>
  <c r="AB42" i="36" s="1"/>
  <c r="C42" i="17"/>
  <c r="Z73" i="29" s="1"/>
  <c r="AA42" i="36" s="1"/>
  <c r="B42" i="17"/>
  <c r="Y73" i="29" s="1"/>
  <c r="Z42" i="36" s="1"/>
  <c r="J38" i="17"/>
  <c r="AG48" i="29" s="1"/>
  <c r="J35" i="17"/>
  <c r="AG42" i="29" s="1"/>
  <c r="J32" i="17"/>
  <c r="AG36" i="29" s="1"/>
  <c r="F28" i="17"/>
  <c r="AC31" i="29" s="1"/>
  <c r="E28" i="17"/>
  <c r="AB31" i="29" s="1"/>
  <c r="J22" i="17"/>
  <c r="AG22" i="29" s="1"/>
  <c r="J19" i="17"/>
  <c r="AG19" i="29" s="1"/>
  <c r="F15" i="17"/>
  <c r="AC13" i="29" s="1"/>
  <c r="E15" i="17"/>
  <c r="AB13" i="29" s="1"/>
  <c r="D13" i="17"/>
  <c r="AA12" i="29" s="1"/>
  <c r="C13" i="17"/>
  <c r="Z12" i="29" s="1"/>
  <c r="B13" i="17"/>
  <c r="Y12" i="29" s="1"/>
  <c r="D5" i="17"/>
  <c r="AA5" i="29" s="1"/>
  <c r="C5" i="17"/>
  <c r="Z5" i="29" s="1"/>
  <c r="B5" i="17"/>
  <c r="Y5" i="29" s="1"/>
  <c r="J487" i="13"/>
  <c r="J478" i="13"/>
  <c r="J458" i="13"/>
  <c r="AI29" i="36"/>
  <c r="AF29" i="36"/>
  <c r="AG29" i="36"/>
  <c r="AH29" i="36"/>
  <c r="AJ29" i="36"/>
  <c r="AK29" i="36"/>
  <c r="AK31" i="36" s="1"/>
  <c r="AL29" i="36"/>
  <c r="AM29" i="36"/>
  <c r="AN29" i="36"/>
  <c r="AO29" i="36"/>
  <c r="AO31" i="36" s="1"/>
  <c r="AH8" i="25"/>
  <c r="AH5" i="25"/>
  <c r="AI39" i="38" s="1"/>
  <c r="K222" i="17"/>
  <c r="I222" i="17"/>
  <c r="X30" i="30"/>
  <c r="P222" i="17"/>
  <c r="Q222" i="17"/>
  <c r="O222" i="17"/>
  <c r="AC73" i="25"/>
  <c r="AD73" i="25"/>
  <c r="AE73" i="25"/>
  <c r="AF73" i="25"/>
  <c r="AG73" i="25"/>
  <c r="AH73" i="25"/>
  <c r="AI73" i="25"/>
  <c r="AJ73" i="25"/>
  <c r="AK73" i="25"/>
  <c r="AL73" i="25"/>
  <c r="AM73" i="25"/>
  <c r="AN73" i="25"/>
  <c r="AG55" i="25"/>
  <c r="AA48" i="25"/>
  <c r="AB48" i="25"/>
  <c r="AC48" i="25"/>
  <c r="AD48" i="25"/>
  <c r="AE48" i="25"/>
  <c r="AF48" i="25"/>
  <c r="AG48" i="25"/>
  <c r="AH48" i="25"/>
  <c r="AJ48" i="25"/>
  <c r="AK48" i="25"/>
  <c r="AL48" i="25"/>
  <c r="AM48" i="25"/>
  <c r="AN48" i="25"/>
  <c r="AA46" i="25"/>
  <c r="AB46" i="25"/>
  <c r="AC46" i="25"/>
  <c r="AD46" i="25"/>
  <c r="AE46" i="25"/>
  <c r="AF46" i="25"/>
  <c r="AG46" i="25"/>
  <c r="AH46" i="25"/>
  <c r="AJ46" i="25"/>
  <c r="AK46" i="25"/>
  <c r="AL46" i="25"/>
  <c r="AM46" i="25"/>
  <c r="AN46" i="25"/>
  <c r="AA44" i="25"/>
  <c r="AB44" i="25"/>
  <c r="AC44" i="25"/>
  <c r="AD44" i="25"/>
  <c r="AE44" i="25"/>
  <c r="AF44" i="25"/>
  <c r="AG44" i="25"/>
  <c r="AH44" i="25"/>
  <c r="AJ44" i="25"/>
  <c r="AK44" i="25"/>
  <c r="AL44" i="25"/>
  <c r="AM44" i="25"/>
  <c r="AN44" i="25"/>
  <c r="AH37" i="25"/>
  <c r="AJ37" i="25"/>
  <c r="AK37" i="25"/>
  <c r="AL37" i="25"/>
  <c r="AM37" i="25"/>
  <c r="AN37" i="25"/>
  <c r="AH38" i="25"/>
  <c r="AJ38" i="25"/>
  <c r="AK38" i="25"/>
  <c r="AL38" i="25"/>
  <c r="AM38" i="25"/>
  <c r="AN38" i="25"/>
  <c r="AH39" i="25"/>
  <c r="AJ39" i="25"/>
  <c r="AK39" i="25"/>
  <c r="AL39" i="25"/>
  <c r="AM39" i="25"/>
  <c r="AN39" i="25"/>
  <c r="AH40" i="25"/>
  <c r="AJ40" i="25"/>
  <c r="AK40" i="25"/>
  <c r="AL40" i="25"/>
  <c r="AH41" i="25"/>
  <c r="AJ41" i="25"/>
  <c r="AK41" i="25"/>
  <c r="AL41" i="25"/>
  <c r="AM41" i="25"/>
  <c r="AN41" i="25"/>
  <c r="AH42" i="25"/>
  <c r="AJ42" i="25"/>
  <c r="AK42" i="25"/>
  <c r="AL42" i="25"/>
  <c r="AM42" i="25"/>
  <c r="AN42" i="25"/>
  <c r="Z38" i="25"/>
  <c r="AA38" i="25"/>
  <c r="AB38" i="25"/>
  <c r="AC38" i="25"/>
  <c r="AD38" i="25"/>
  <c r="AE38" i="25"/>
  <c r="AF38" i="25"/>
  <c r="AG38" i="25"/>
  <c r="Z39" i="25"/>
  <c r="AA39" i="25"/>
  <c r="AB39" i="25"/>
  <c r="AC39" i="25"/>
  <c r="AD39" i="25"/>
  <c r="AE39" i="25"/>
  <c r="AF39" i="25"/>
  <c r="AG39" i="25"/>
  <c r="Z40" i="25"/>
  <c r="AA40" i="25"/>
  <c r="AB40" i="25"/>
  <c r="AC40" i="25"/>
  <c r="AD40" i="25"/>
  <c r="AE40" i="25"/>
  <c r="AF40" i="25"/>
  <c r="AG40" i="25"/>
  <c r="Z41" i="25"/>
  <c r="AA41" i="25"/>
  <c r="AB41" i="25"/>
  <c r="AC41" i="25"/>
  <c r="AD41" i="25"/>
  <c r="AE41" i="25"/>
  <c r="AF41" i="25"/>
  <c r="AG41" i="25"/>
  <c r="Z42" i="25"/>
  <c r="AA42" i="25"/>
  <c r="AB42" i="25"/>
  <c r="AC42" i="25"/>
  <c r="AD42" i="25"/>
  <c r="AE42" i="25"/>
  <c r="AF42" i="25"/>
  <c r="AG42" i="25"/>
  <c r="Z37" i="25"/>
  <c r="AA37" i="25"/>
  <c r="AB37" i="25"/>
  <c r="AC37" i="25"/>
  <c r="AD37" i="25"/>
  <c r="AE37" i="25"/>
  <c r="AF37" i="25"/>
  <c r="AG37" i="25"/>
  <c r="AJ35" i="25"/>
  <c r="AK35" i="25"/>
  <c r="AL35" i="25"/>
  <c r="AM35" i="25"/>
  <c r="AN35" i="25"/>
  <c r="Z35" i="25"/>
  <c r="AA35" i="25"/>
  <c r="AB35" i="25"/>
  <c r="AC35" i="25"/>
  <c r="AD35" i="25"/>
  <c r="AE35" i="25"/>
  <c r="AF35" i="25"/>
  <c r="AG35" i="25"/>
  <c r="AH35" i="25"/>
  <c r="AJ32" i="25"/>
  <c r="AK32" i="25"/>
  <c r="AL32" i="25"/>
  <c r="AM32" i="25"/>
  <c r="AN32" i="25"/>
  <c r="AH32" i="25"/>
  <c r="AJ18" i="25"/>
  <c r="AK18" i="25"/>
  <c r="AH18" i="25"/>
  <c r="AJ14" i="25"/>
  <c r="AK14" i="25"/>
  <c r="AH14" i="25"/>
  <c r="AJ12" i="25"/>
  <c r="AK12" i="25"/>
  <c r="AH12" i="25"/>
  <c r="AM1" i="25"/>
  <c r="AN1" i="25"/>
  <c r="AM2" i="25"/>
  <c r="AN2" i="25"/>
  <c r="AM3" i="25"/>
  <c r="AN3" i="25"/>
  <c r="AO17" i="36"/>
  <c r="AM8" i="25"/>
  <c r="AN8" i="25"/>
  <c r="AM30" i="25"/>
  <c r="AN30" i="25"/>
  <c r="AM33" i="25"/>
  <c r="AN33" i="25"/>
  <c r="AM52" i="25"/>
  <c r="AN52" i="25"/>
  <c r="AM54" i="25"/>
  <c r="AN54" i="25"/>
  <c r="AM55" i="25"/>
  <c r="AN55" i="25"/>
  <c r="AM56" i="25"/>
  <c r="AN56" i="25"/>
  <c r="AM57" i="25"/>
  <c r="AN57" i="25"/>
  <c r="AM58" i="25"/>
  <c r="AN58" i="25"/>
  <c r="AM59" i="25"/>
  <c r="AN59" i="25"/>
  <c r="AM66" i="25"/>
  <c r="AN66" i="25"/>
  <c r="AM67" i="25"/>
  <c r="AN67" i="25"/>
  <c r="AM68" i="25"/>
  <c r="AN68" i="25"/>
  <c r="AM69" i="25"/>
  <c r="AN69" i="25"/>
  <c r="AM70" i="25"/>
  <c r="AN70" i="25"/>
  <c r="AM71" i="25"/>
  <c r="AN71" i="25"/>
  <c r="AM72" i="25"/>
  <c r="AN72" i="25"/>
  <c r="AM82" i="25"/>
  <c r="AN41" i="38" s="1"/>
  <c r="AN82" i="25"/>
  <c r="AO41" i="38" s="1"/>
  <c r="AM86" i="25"/>
  <c r="AN86" i="25"/>
  <c r="AM87" i="25"/>
  <c r="AN87" i="25"/>
  <c r="AM88" i="25"/>
  <c r="AN88" i="25"/>
  <c r="AM89" i="25"/>
  <c r="AN89" i="25"/>
  <c r="AM90" i="25"/>
  <c r="AN90" i="25"/>
  <c r="AM91" i="25"/>
  <c r="AN91" i="25"/>
  <c r="AM92" i="25"/>
  <c r="AN92" i="25"/>
  <c r="AM93" i="25"/>
  <c r="AN93" i="25"/>
  <c r="AM94" i="25"/>
  <c r="AN94" i="25"/>
  <c r="AM95" i="25"/>
  <c r="AN95" i="25"/>
  <c r="AM96" i="25"/>
  <c r="AN96" i="25"/>
  <c r="AM97" i="25"/>
  <c r="AN97" i="25"/>
  <c r="AM98" i="25"/>
  <c r="AN98" i="25"/>
  <c r="AM99" i="25"/>
  <c r="AN99" i="25"/>
  <c r="J29" i="13"/>
  <c r="J160" i="18"/>
  <c r="W19" i="30" s="1"/>
  <c r="J156" i="18"/>
  <c r="W17" i="30" s="1"/>
  <c r="AG2" i="29"/>
  <c r="J218" i="17"/>
  <c r="J215" i="17"/>
  <c r="J212" i="17"/>
  <c r="J202" i="17"/>
  <c r="J199" i="17"/>
  <c r="F197" i="17"/>
  <c r="AG52" i="25"/>
  <c r="J38" i="13"/>
  <c r="J9" i="13"/>
  <c r="L222" i="17"/>
  <c r="M222" i="17"/>
  <c r="N222" i="17"/>
  <c r="AJ89" i="25"/>
  <c r="AK89" i="25"/>
  <c r="AL89" i="25"/>
  <c r="AG90" i="25"/>
  <c r="AH90" i="25"/>
  <c r="AJ90" i="25"/>
  <c r="AK90" i="25"/>
  <c r="AL90" i="25"/>
  <c r="AH1" i="25"/>
  <c r="AI1" i="25"/>
  <c r="AJ1" i="25"/>
  <c r="AK1" i="25"/>
  <c r="AL1" i="25"/>
  <c r="AH2" i="25"/>
  <c r="AI2" i="25"/>
  <c r="AJ2" i="25"/>
  <c r="AK2" i="25"/>
  <c r="AL2" i="25"/>
  <c r="AH3" i="25"/>
  <c r="AI3" i="25"/>
  <c r="AJ3" i="25"/>
  <c r="AK3" i="25"/>
  <c r="AI5" i="25"/>
  <c r="AJ39" i="38" s="1"/>
  <c r="AJ5" i="25"/>
  <c r="AK39" i="38" s="1"/>
  <c r="AK5" i="25"/>
  <c r="AL39" i="38" s="1"/>
  <c r="AL5" i="25"/>
  <c r="AM39" i="38" s="1"/>
  <c r="AJ8" i="25"/>
  <c r="AK8" i="25"/>
  <c r="AL8" i="25"/>
  <c r="AH10" i="25"/>
  <c r="AJ10" i="25"/>
  <c r="AK10" i="25"/>
  <c r="AH19" i="25"/>
  <c r="AJ19" i="25"/>
  <c r="AK19" i="25"/>
  <c r="AH30" i="25"/>
  <c r="AJ30" i="25"/>
  <c r="AK30" i="25"/>
  <c r="AL30" i="25"/>
  <c r="AH33" i="25"/>
  <c r="AJ33" i="25"/>
  <c r="AK33" i="25"/>
  <c r="AL33" i="25"/>
  <c r="AH52" i="25"/>
  <c r="AI52" i="25"/>
  <c r="AJ52" i="25"/>
  <c r="AK52" i="25"/>
  <c r="AL52" i="25"/>
  <c r="AH54" i="25"/>
  <c r="AI54" i="25"/>
  <c r="AJ54" i="25"/>
  <c r="AK54" i="25"/>
  <c r="AL54" i="25"/>
  <c r="AH55" i="25"/>
  <c r="AI55" i="25"/>
  <c r="AJ55" i="25"/>
  <c r="AK55" i="25"/>
  <c r="AL55" i="25"/>
  <c r="AH56" i="25"/>
  <c r="AI56" i="25"/>
  <c r="AJ56" i="25"/>
  <c r="AK56" i="25"/>
  <c r="AL56" i="25"/>
  <c r="AH57" i="25"/>
  <c r="AI57" i="25"/>
  <c r="AJ57" i="25"/>
  <c r="AK57" i="25"/>
  <c r="AL57" i="25"/>
  <c r="AH58" i="25"/>
  <c r="AI58" i="25"/>
  <c r="AJ58" i="25"/>
  <c r="AK58" i="25"/>
  <c r="AL58" i="25"/>
  <c r="AH59" i="25"/>
  <c r="AI59" i="25"/>
  <c r="AJ59" i="25"/>
  <c r="AK59" i="25"/>
  <c r="AL59" i="25"/>
  <c r="AH66" i="25"/>
  <c r="AI66" i="25"/>
  <c r="AJ66" i="25"/>
  <c r="AK66" i="25"/>
  <c r="AL66" i="25"/>
  <c r="AH67" i="25"/>
  <c r="AI67" i="25"/>
  <c r="AJ67" i="25"/>
  <c r="AK67" i="25"/>
  <c r="AL67" i="25"/>
  <c r="AH68" i="25"/>
  <c r="AI68" i="25"/>
  <c r="AJ68" i="25"/>
  <c r="AK68" i="25"/>
  <c r="AL68" i="25"/>
  <c r="AH69" i="25"/>
  <c r="AI69" i="25"/>
  <c r="AJ69" i="25"/>
  <c r="AK69" i="25"/>
  <c r="AL69" i="25"/>
  <c r="AH70" i="25"/>
  <c r="AI70" i="25"/>
  <c r="AJ70" i="25"/>
  <c r="AK70" i="25"/>
  <c r="AL70" i="25"/>
  <c r="AH71" i="25"/>
  <c r="AI71" i="25"/>
  <c r="AJ71" i="25"/>
  <c r="AK71" i="25"/>
  <c r="AL71" i="25"/>
  <c r="AH72" i="25"/>
  <c r="AI72" i="25"/>
  <c r="AJ72" i="25"/>
  <c r="AK72" i="25"/>
  <c r="AL72" i="25"/>
  <c r="AH82" i="25"/>
  <c r="AI41" i="38" s="1"/>
  <c r="AJ82" i="25"/>
  <c r="AK41" i="38" s="1"/>
  <c r="AK82" i="25"/>
  <c r="AL41" i="38" s="1"/>
  <c r="AL82" i="25"/>
  <c r="AM41" i="38" s="1"/>
  <c r="AH86" i="25"/>
  <c r="AJ86" i="25"/>
  <c r="AK86" i="25"/>
  <c r="AL86" i="25"/>
  <c r="AH87" i="25"/>
  <c r="AJ87" i="25"/>
  <c r="AK87" i="25"/>
  <c r="AL87" i="25"/>
  <c r="AH88" i="25"/>
  <c r="AJ88" i="25"/>
  <c r="AK88" i="25"/>
  <c r="AL88" i="25"/>
  <c r="AH91" i="25"/>
  <c r="AJ91" i="25"/>
  <c r="AK91" i="25"/>
  <c r="AL91" i="25"/>
  <c r="AH92" i="25"/>
  <c r="AJ92" i="25"/>
  <c r="AK92" i="25"/>
  <c r="AL92" i="25"/>
  <c r="AH93" i="25"/>
  <c r="AJ93" i="25"/>
  <c r="AK93" i="25"/>
  <c r="AL93" i="25"/>
  <c r="AH94" i="25"/>
  <c r="AJ94" i="25"/>
  <c r="AK94" i="25"/>
  <c r="AL94" i="25"/>
  <c r="AH95" i="25"/>
  <c r="AJ95" i="25"/>
  <c r="AK95" i="25"/>
  <c r="AL95" i="25"/>
  <c r="AH96" i="25"/>
  <c r="AJ96" i="25"/>
  <c r="AK96" i="25"/>
  <c r="AL96" i="25"/>
  <c r="AH97" i="25"/>
  <c r="AJ97" i="25"/>
  <c r="AK97" i="25"/>
  <c r="AL97" i="25"/>
  <c r="AH98" i="25"/>
  <c r="AJ98" i="25"/>
  <c r="AK98" i="25"/>
  <c r="AL98" i="25"/>
  <c r="AH99" i="25"/>
  <c r="AJ99" i="25"/>
  <c r="AK99" i="25"/>
  <c r="AL99" i="25"/>
  <c r="AG56" i="25"/>
  <c r="AG57" i="25"/>
  <c r="AG58" i="25"/>
  <c r="AG59" i="25"/>
  <c r="Z59" i="25"/>
  <c r="AA59" i="25"/>
  <c r="AB59" i="25"/>
  <c r="AC59" i="25"/>
  <c r="AD59" i="25"/>
  <c r="AE59" i="25"/>
  <c r="AF59" i="25"/>
  <c r="Z58" i="25"/>
  <c r="AA58" i="25"/>
  <c r="AB58" i="25"/>
  <c r="AC58" i="25"/>
  <c r="AD58" i="25"/>
  <c r="AE58" i="25"/>
  <c r="AF58" i="25"/>
  <c r="Z57" i="25"/>
  <c r="AA57" i="25"/>
  <c r="AB57" i="25"/>
  <c r="AC57" i="25"/>
  <c r="AD57" i="25"/>
  <c r="AE57" i="25"/>
  <c r="AF57" i="25"/>
  <c r="AD56" i="25"/>
  <c r="AE56" i="25"/>
  <c r="AF56" i="25"/>
  <c r="Z56" i="25"/>
  <c r="AA56" i="25"/>
  <c r="AB56" i="25"/>
  <c r="AC56" i="25"/>
  <c r="G222" i="17"/>
  <c r="H222" i="17"/>
  <c r="AG1" i="25"/>
  <c r="AG2" i="25"/>
  <c r="AG3" i="25"/>
  <c r="AG5" i="25"/>
  <c r="AH39" i="38" s="1"/>
  <c r="AG8" i="25"/>
  <c r="AG10" i="25"/>
  <c r="AG12" i="25"/>
  <c r="AG14" i="25"/>
  <c r="AG18" i="25"/>
  <c r="AG19" i="25"/>
  <c r="AG30" i="25"/>
  <c r="AG32" i="25"/>
  <c r="AG33" i="25"/>
  <c r="AG54" i="25"/>
  <c r="AG66" i="25"/>
  <c r="AG67" i="25"/>
  <c r="AG68" i="25"/>
  <c r="AG69" i="25"/>
  <c r="AG70" i="25"/>
  <c r="AG71" i="25"/>
  <c r="AG72" i="25"/>
  <c r="AG82" i="25"/>
  <c r="AH41" i="38" s="1"/>
  <c r="AG86" i="25"/>
  <c r="AG87" i="25"/>
  <c r="AG88" i="25"/>
  <c r="AG91" i="25"/>
  <c r="AG92" i="25"/>
  <c r="AG93" i="25"/>
  <c r="AG94" i="25"/>
  <c r="AG95" i="25"/>
  <c r="AG96" i="25"/>
  <c r="AG97" i="25"/>
  <c r="AG98" i="25"/>
  <c r="AG99" i="25"/>
  <c r="W7" i="30"/>
  <c r="X7" i="30"/>
  <c r="W9" i="30"/>
  <c r="X9" i="30"/>
  <c r="X15" i="30"/>
  <c r="X17" i="30"/>
  <c r="W18" i="30"/>
  <c r="X18" i="30"/>
  <c r="X19" i="30"/>
  <c r="W20" i="30"/>
  <c r="X20" i="30"/>
  <c r="W22" i="30"/>
  <c r="X22" i="30"/>
  <c r="W24" i="30"/>
  <c r="X24" i="30"/>
  <c r="X28" i="30"/>
  <c r="W32" i="30"/>
  <c r="X32" i="30"/>
  <c r="I167" i="18"/>
  <c r="V32" i="30" s="1"/>
  <c r="N225" i="18"/>
  <c r="M225" i="18"/>
  <c r="L225" i="18"/>
  <c r="K225" i="18"/>
  <c r="J225" i="18"/>
  <c r="I225" i="18"/>
  <c r="AF38" i="29"/>
  <c r="AF40" i="29"/>
  <c r="AF44" i="29"/>
  <c r="AF46" i="29"/>
  <c r="AF50" i="29"/>
  <c r="AF52" i="29"/>
  <c r="AF3" i="29"/>
  <c r="N311" i="17"/>
  <c r="M311" i="17"/>
  <c r="L311" i="17"/>
  <c r="K311" i="17"/>
  <c r="J311" i="17"/>
  <c r="I311" i="17"/>
  <c r="H311" i="17"/>
  <c r="G311" i="17"/>
  <c r="D311" i="17"/>
  <c r="C311" i="17"/>
  <c r="B311" i="17"/>
  <c r="F297" i="17"/>
  <c r="E297" i="17"/>
  <c r="F286" i="17"/>
  <c r="E286" i="17"/>
  <c r="D284" i="17"/>
  <c r="C284" i="17"/>
  <c r="B284" i="17"/>
  <c r="D276" i="17"/>
  <c r="C276" i="17"/>
  <c r="B276" i="17"/>
  <c r="H696" i="16"/>
  <c r="G691" i="16"/>
  <c r="F691" i="16"/>
  <c r="G685" i="16"/>
  <c r="F685" i="16"/>
  <c r="G679" i="16"/>
  <c r="F679" i="16"/>
  <c r="G661" i="16"/>
  <c r="F661" i="16"/>
  <c r="G648" i="16"/>
  <c r="F648" i="16"/>
  <c r="E645" i="16"/>
  <c r="D645" i="16"/>
  <c r="C645" i="16"/>
  <c r="G633" i="16"/>
  <c r="F633" i="16"/>
  <c r="G610" i="16"/>
  <c r="F610" i="16"/>
  <c r="E610" i="16"/>
  <c r="D610" i="16"/>
  <c r="C610" i="16"/>
  <c r="AJ1024" i="6"/>
  <c r="AI1024" i="6"/>
  <c r="AH1024" i="6"/>
  <c r="AG1024" i="6"/>
  <c r="AF1024" i="6"/>
  <c r="AE1024" i="6"/>
  <c r="AD1024" i="6"/>
  <c r="AC1024" i="6"/>
  <c r="AD1022" i="6"/>
  <c r="AC1022" i="6"/>
  <c r="AD1021" i="6"/>
  <c r="AC1021" i="6"/>
  <c r="AJ1017" i="6"/>
  <c r="AI1017" i="6"/>
  <c r="AH1017" i="6"/>
  <c r="AG1017" i="6"/>
  <c r="AF1017" i="6"/>
  <c r="AE1017" i="6"/>
  <c r="AD1017" i="6"/>
  <c r="AC1017" i="6"/>
  <c r="AD1014" i="6"/>
  <c r="AC1014" i="6"/>
  <c r="H167" i="18"/>
  <c r="U32" i="30" s="1"/>
  <c r="AF18" i="25"/>
  <c r="AF5" i="25"/>
  <c r="AG17" i="36" s="1"/>
  <c r="AE3" i="29"/>
  <c r="AG3" i="29"/>
  <c r="U7" i="30"/>
  <c r="V7" i="30"/>
  <c r="U9" i="30"/>
  <c r="V9" i="30"/>
  <c r="U15" i="30"/>
  <c r="V15" i="30"/>
  <c r="U17" i="30"/>
  <c r="V17" i="30"/>
  <c r="U18" i="30"/>
  <c r="V18" i="30"/>
  <c r="U19" i="30"/>
  <c r="V19" i="30"/>
  <c r="U20" i="30"/>
  <c r="V20" i="30"/>
  <c r="U22" i="30"/>
  <c r="V22" i="30"/>
  <c r="U24" i="30"/>
  <c r="V24" i="30"/>
  <c r="U28" i="30"/>
  <c r="V28" i="30"/>
  <c r="U30" i="30"/>
  <c r="V30" i="30"/>
  <c r="I277" i="18"/>
  <c r="K277" i="18" s="1"/>
  <c r="L277" i="18" s="1"/>
  <c r="M277" i="18" s="1"/>
  <c r="N277" i="18" s="1"/>
  <c r="H240" i="18"/>
  <c r="H242" i="18"/>
  <c r="H247" i="18"/>
  <c r="H248" i="18" s="1"/>
  <c r="H264" i="18"/>
  <c r="H266" i="18"/>
  <c r="H271" i="18"/>
  <c r="H272" i="18" s="1"/>
  <c r="N247" i="18"/>
  <c r="N248" i="18" s="1"/>
  <c r="M247" i="18"/>
  <c r="M248" i="18" s="1"/>
  <c r="L247" i="18"/>
  <c r="L248" i="18" s="1"/>
  <c r="K247" i="18"/>
  <c r="K248" i="18" s="1"/>
  <c r="I247" i="18"/>
  <c r="I248" i="18" s="1"/>
  <c r="M242" i="18"/>
  <c r="L242" i="18"/>
  <c r="K242" i="18"/>
  <c r="I242" i="18"/>
  <c r="N240" i="18"/>
  <c r="M240" i="18"/>
  <c r="L240" i="18"/>
  <c r="K240" i="18"/>
  <c r="I240" i="18"/>
  <c r="M356" i="17"/>
  <c r="L356" i="17"/>
  <c r="K356" i="17"/>
  <c r="J356" i="17"/>
  <c r="I356" i="17"/>
  <c r="G356" i="17"/>
  <c r="D356" i="17"/>
  <c r="C356" i="17"/>
  <c r="B356" i="17"/>
  <c r="H339" i="17"/>
  <c r="H356" i="17" s="1"/>
  <c r="F339" i="17"/>
  <c r="E339" i="17"/>
  <c r="H328" i="17"/>
  <c r="H326" i="17" s="1"/>
  <c r="F328" i="17"/>
  <c r="E328" i="17"/>
  <c r="D326" i="17"/>
  <c r="C326" i="17"/>
  <c r="B326" i="17"/>
  <c r="D318" i="17"/>
  <c r="C318" i="17"/>
  <c r="B318" i="17"/>
  <c r="AE5" i="25"/>
  <c r="AF39" i="38" s="1"/>
  <c r="AE8" i="25"/>
  <c r="AF8" i="25"/>
  <c r="AG18" i="36" s="1"/>
  <c r="AE10" i="25"/>
  <c r="AF10" i="25"/>
  <c r="AF12" i="25"/>
  <c r="AE14" i="25"/>
  <c r="AF14" i="25"/>
  <c r="AE18" i="25"/>
  <c r="AE19" i="25"/>
  <c r="AF19" i="25"/>
  <c r="AE30" i="25"/>
  <c r="AF30" i="25"/>
  <c r="AE32" i="25"/>
  <c r="AF32" i="25"/>
  <c r="AE33" i="25"/>
  <c r="AF33" i="25"/>
  <c r="AE52" i="25"/>
  <c r="AF52" i="25"/>
  <c r="AE54" i="25"/>
  <c r="AF54" i="25"/>
  <c r="AE55" i="25"/>
  <c r="AF55" i="25"/>
  <c r="AE66" i="25"/>
  <c r="AF66" i="25"/>
  <c r="AE67" i="25"/>
  <c r="AF67" i="25"/>
  <c r="AE68" i="25"/>
  <c r="AF68" i="25"/>
  <c r="AE69" i="25"/>
  <c r="AF69" i="25"/>
  <c r="AE70" i="25"/>
  <c r="AF70" i="25"/>
  <c r="AE71" i="25"/>
  <c r="AF71" i="25"/>
  <c r="AE72" i="25"/>
  <c r="AF72" i="25"/>
  <c r="AE82" i="25"/>
  <c r="AF41" i="38" s="1"/>
  <c r="AF82" i="25"/>
  <c r="AG41" i="38" s="1"/>
  <c r="AE86" i="25"/>
  <c r="AF86" i="25"/>
  <c r="AE87" i="25"/>
  <c r="AF87" i="25"/>
  <c r="AE88" i="25"/>
  <c r="AF88" i="25"/>
  <c r="AE89" i="25"/>
  <c r="AF89" i="25"/>
  <c r="AE90" i="25"/>
  <c r="AF90" i="25"/>
  <c r="AE91" i="25"/>
  <c r="AF91" i="25"/>
  <c r="AE92" i="25"/>
  <c r="AF92" i="25"/>
  <c r="AE93" i="25"/>
  <c r="AF93" i="25"/>
  <c r="AE94" i="25"/>
  <c r="AF94" i="25"/>
  <c r="AE95" i="25"/>
  <c r="AF95" i="25"/>
  <c r="AE96" i="25"/>
  <c r="AF96" i="25"/>
  <c r="AE97" i="25"/>
  <c r="AF97" i="25"/>
  <c r="AE98" i="25"/>
  <c r="AF98" i="25"/>
  <c r="AE99" i="25"/>
  <c r="AF99" i="25"/>
  <c r="AD89" i="25"/>
  <c r="AD90" i="25"/>
  <c r="AD91" i="25"/>
  <c r="AD92" i="25"/>
  <c r="AD93" i="25"/>
  <c r="AD94" i="25"/>
  <c r="AD95" i="25"/>
  <c r="AD96" i="25"/>
  <c r="AD97" i="25"/>
  <c r="AD98" i="25"/>
  <c r="AD99" i="25"/>
  <c r="AD88" i="25"/>
  <c r="AD87" i="25"/>
  <c r="H786" i="13"/>
  <c r="H788" i="13"/>
  <c r="H793" i="13"/>
  <c r="G803" i="13"/>
  <c r="H804" i="13"/>
  <c r="H803" i="13" s="1"/>
  <c r="H813" i="13"/>
  <c r="H817" i="13"/>
  <c r="H832" i="13"/>
  <c r="H836" i="13"/>
  <c r="H839" i="13"/>
  <c r="H871" i="13"/>
  <c r="H882" i="13"/>
  <c r="N789" i="16"/>
  <c r="M789" i="16"/>
  <c r="L789" i="16"/>
  <c r="K789" i="16"/>
  <c r="J789" i="16"/>
  <c r="I409" i="22"/>
  <c r="I405" i="22"/>
  <c r="I402" i="22"/>
  <c r="I394" i="22"/>
  <c r="I387" i="22"/>
  <c r="I386" i="22" s="1"/>
  <c r="AC33" i="25"/>
  <c r="AD33" i="25"/>
  <c r="AC72" i="25"/>
  <c r="AD72" i="25"/>
  <c r="Y71" i="25"/>
  <c r="Z71" i="25"/>
  <c r="AA71" i="25"/>
  <c r="AB71" i="25"/>
  <c r="AC71" i="25"/>
  <c r="AD71" i="25"/>
  <c r="AE1" i="25"/>
  <c r="AE2" i="25"/>
  <c r="AE3" i="25"/>
  <c r="AJ38" i="29"/>
  <c r="AJ40" i="29"/>
  <c r="AJ44" i="29"/>
  <c r="AJ46" i="29"/>
  <c r="AJ50" i="29"/>
  <c r="AJ52" i="29"/>
  <c r="N271" i="18"/>
  <c r="N272" i="18" s="1"/>
  <c r="M271" i="18"/>
  <c r="M272" i="18" s="1"/>
  <c r="L271" i="18"/>
  <c r="L272" i="18" s="1"/>
  <c r="K271" i="18"/>
  <c r="K272" i="18" s="1"/>
  <c r="I271" i="18"/>
  <c r="I272" i="18" s="1"/>
  <c r="M266" i="18"/>
  <c r="L266" i="18"/>
  <c r="K266" i="18"/>
  <c r="I266" i="18"/>
  <c r="N264" i="18"/>
  <c r="M264" i="18"/>
  <c r="L264" i="18"/>
  <c r="K264" i="18"/>
  <c r="I264" i="18"/>
  <c r="L385" i="17"/>
  <c r="K385" i="17"/>
  <c r="J385" i="17"/>
  <c r="I385" i="17"/>
  <c r="H385" i="17"/>
  <c r="L375" i="17"/>
  <c r="K375" i="17"/>
  <c r="J375" i="17"/>
  <c r="I375" i="17"/>
  <c r="H375" i="17"/>
  <c r="K880" i="16"/>
  <c r="J880" i="16"/>
  <c r="I880" i="16"/>
  <c r="M874" i="16"/>
  <c r="L874" i="16"/>
  <c r="K874" i="16"/>
  <c r="J874" i="16"/>
  <c r="I874" i="16"/>
  <c r="M868" i="16"/>
  <c r="K868" i="16"/>
  <c r="J868" i="16"/>
  <c r="M850" i="16"/>
  <c r="L850" i="16"/>
  <c r="K850" i="16"/>
  <c r="J850" i="16"/>
  <c r="I850" i="16"/>
  <c r="M837" i="16"/>
  <c r="L837" i="16"/>
  <c r="K837" i="16"/>
  <c r="I837" i="16"/>
  <c r="M822" i="16"/>
  <c r="K799" i="16"/>
  <c r="M460" i="22"/>
  <c r="I460" i="22"/>
  <c r="M456" i="22"/>
  <c r="L456" i="22"/>
  <c r="K456" i="22"/>
  <c r="J456" i="22"/>
  <c r="I456" i="22"/>
  <c r="M453" i="22"/>
  <c r="L453" i="22"/>
  <c r="K453" i="22"/>
  <c r="K435" i="22" s="1"/>
  <c r="J453" i="22"/>
  <c r="I453" i="22"/>
  <c r="M449" i="22"/>
  <c r="L449" i="22"/>
  <c r="K449" i="22"/>
  <c r="J449" i="22"/>
  <c r="I449" i="22"/>
  <c r="M445" i="22"/>
  <c r="L445" i="22"/>
  <c r="K445" i="22"/>
  <c r="J445" i="22"/>
  <c r="I445" i="22"/>
  <c r="M437" i="22"/>
  <c r="L437" i="22"/>
  <c r="K437" i="22"/>
  <c r="J437" i="22"/>
  <c r="I437" i="22"/>
  <c r="G921" i="13"/>
  <c r="H7" i="22"/>
  <c r="H15" i="22"/>
  <c r="AD2" i="29"/>
  <c r="AD3" i="29"/>
  <c r="V144" i="6"/>
  <c r="W144" i="6"/>
  <c r="X144" i="6"/>
  <c r="Y144" i="6"/>
  <c r="Z144" i="6"/>
  <c r="AA144" i="6"/>
  <c r="AB144" i="6"/>
  <c r="U144" i="6"/>
  <c r="T142" i="6"/>
  <c r="U142" i="6"/>
  <c r="V142" i="6"/>
  <c r="W142" i="6"/>
  <c r="X142" i="6"/>
  <c r="Y142" i="6"/>
  <c r="AB142" i="6"/>
  <c r="AA142" i="6"/>
  <c r="V137" i="6"/>
  <c r="W137" i="6"/>
  <c r="X137" i="6"/>
  <c r="Y137" i="6"/>
  <c r="Z137" i="6"/>
  <c r="AA137" i="6"/>
  <c r="AB137" i="6"/>
  <c r="U137" i="6"/>
  <c r="V134" i="6"/>
  <c r="W134" i="6"/>
  <c r="X134" i="6"/>
  <c r="Y134" i="6"/>
  <c r="Z134" i="6"/>
  <c r="AA134" i="6"/>
  <c r="AB134" i="6"/>
  <c r="U134" i="6"/>
  <c r="V141" i="6"/>
  <c r="W141" i="6"/>
  <c r="X141" i="6"/>
  <c r="Y141" i="6"/>
  <c r="Z141" i="6"/>
  <c r="AA141" i="6"/>
  <c r="AB141" i="6"/>
  <c r="U141" i="6"/>
  <c r="E166" i="18"/>
  <c r="R30" i="30" s="1"/>
  <c r="F165" i="18"/>
  <c r="S28" i="30" s="1"/>
  <c r="F160" i="18"/>
  <c r="S19" i="30" s="1"/>
  <c r="AI38" i="29"/>
  <c r="AI40" i="29"/>
  <c r="AI44" i="29"/>
  <c r="AI46" i="29"/>
  <c r="AI50" i="29"/>
  <c r="AI52" i="29"/>
  <c r="F208" i="17"/>
  <c r="E208" i="17"/>
  <c r="E197" i="17"/>
  <c r="D195" i="17"/>
  <c r="H29" i="22"/>
  <c r="G29" i="22"/>
  <c r="F29" i="22"/>
  <c r="G25" i="22"/>
  <c r="G5" i="22" s="1"/>
  <c r="AD29" i="36" s="1"/>
  <c r="H25" i="22"/>
  <c r="F25" i="22"/>
  <c r="G19" i="22"/>
  <c r="F19" i="22"/>
  <c r="G7" i="22"/>
  <c r="F15" i="22"/>
  <c r="G15" i="22"/>
  <c r="G165" i="18"/>
  <c r="G166" i="18" s="1"/>
  <c r="T30" i="30" s="1"/>
  <c r="AD5" i="25"/>
  <c r="AE39" i="38" s="1"/>
  <c r="AD8" i="25"/>
  <c r="AD10" i="25"/>
  <c r="AD12" i="25"/>
  <c r="AD14" i="25"/>
  <c r="AD18" i="25"/>
  <c r="AD19" i="25"/>
  <c r="AD30" i="25"/>
  <c r="AD32" i="25"/>
  <c r="AD52" i="25"/>
  <c r="AD54" i="25"/>
  <c r="AD55" i="25"/>
  <c r="AD66" i="25"/>
  <c r="AD67" i="25"/>
  <c r="AD68" i="25"/>
  <c r="AD69" i="25"/>
  <c r="AD70" i="25"/>
  <c r="AD82" i="25"/>
  <c r="AE41" i="38" s="1"/>
  <c r="AD86" i="25"/>
  <c r="AC86" i="25"/>
  <c r="AC87" i="25"/>
  <c r="AC88" i="25"/>
  <c r="AC89" i="25"/>
  <c r="AC90" i="25"/>
  <c r="AC91" i="25"/>
  <c r="AC92" i="25"/>
  <c r="AC93" i="25"/>
  <c r="AC94" i="25"/>
  <c r="AC95" i="25"/>
  <c r="AC96" i="25"/>
  <c r="AC97" i="25"/>
  <c r="AC98" i="25"/>
  <c r="AC99" i="25"/>
  <c r="AC82" i="25"/>
  <c r="AD41" i="38" s="1"/>
  <c r="AC66" i="25"/>
  <c r="AC67" i="25"/>
  <c r="AC68" i="25"/>
  <c r="AC69" i="25"/>
  <c r="AC70" i="25"/>
  <c r="AC54" i="25"/>
  <c r="AC55" i="25"/>
  <c r="AC52" i="25"/>
  <c r="AF1" i="25"/>
  <c r="AF2" i="25"/>
  <c r="AF3" i="25"/>
  <c r="AD3" i="25"/>
  <c r="AD1" i="25"/>
  <c r="AC5" i="25"/>
  <c r="AD39" i="38" s="1"/>
  <c r="AC8" i="25"/>
  <c r="AC10" i="25"/>
  <c r="AC14" i="25"/>
  <c r="AC18" i="25"/>
  <c r="AC19" i="25"/>
  <c r="AC30" i="25"/>
  <c r="AC32" i="25"/>
  <c r="G291" i="18"/>
  <c r="E408" i="17"/>
  <c r="Y5" i="25"/>
  <c r="Z39" i="38" s="1"/>
  <c r="Z5" i="25"/>
  <c r="AA39" i="38" s="1"/>
  <c r="AA5" i="25"/>
  <c r="AB39" i="38" s="1"/>
  <c r="Y82" i="25"/>
  <c r="Z41" i="38" s="1"/>
  <c r="Z82" i="25"/>
  <c r="AA41" i="38" s="1"/>
  <c r="AA82" i="25"/>
  <c r="AB41" i="38" s="1"/>
  <c r="AB82" i="25"/>
  <c r="AC41" i="38" s="1"/>
  <c r="N297" i="18"/>
  <c r="M297" i="18"/>
  <c r="L297" i="18"/>
  <c r="K297" i="18"/>
  <c r="I297" i="18"/>
  <c r="Z38" i="29"/>
  <c r="AA38" i="29"/>
  <c r="AB38" i="29"/>
  <c r="AC38" i="29"/>
  <c r="AD38" i="29"/>
  <c r="AE38" i="29"/>
  <c r="AG38" i="29"/>
  <c r="AH38" i="29"/>
  <c r="Y38" i="29"/>
  <c r="K444" i="17"/>
  <c r="AA8" i="36"/>
  <c r="AB8" i="36"/>
  <c r="AC8" i="36"/>
  <c r="Z8" i="36"/>
  <c r="AA3" i="36"/>
  <c r="AB3" i="36"/>
  <c r="AC3" i="36"/>
  <c r="Z3" i="36"/>
  <c r="Z21" i="36"/>
  <c r="Z22" i="36"/>
  <c r="Z13" i="36"/>
  <c r="AA22" i="36"/>
  <c r="AB22" i="36"/>
  <c r="D21" i="36"/>
  <c r="E21" i="36"/>
  <c r="F21" i="36"/>
  <c r="G21" i="36"/>
  <c r="H21" i="36"/>
  <c r="I21" i="36"/>
  <c r="J21" i="36"/>
  <c r="K21" i="36"/>
  <c r="K22" i="36"/>
  <c r="K23" i="36"/>
  <c r="L21" i="36"/>
  <c r="M21" i="36"/>
  <c r="N21" i="36"/>
  <c r="O21" i="36"/>
  <c r="P21" i="36"/>
  <c r="Q21" i="36"/>
  <c r="R21" i="36"/>
  <c r="S21" i="36"/>
  <c r="S22" i="36"/>
  <c r="T21" i="36"/>
  <c r="U21" i="36"/>
  <c r="U22" i="36"/>
  <c r="U23" i="36" s="1"/>
  <c r="V21" i="36"/>
  <c r="W21" i="36"/>
  <c r="X21" i="36"/>
  <c r="Y21" i="36"/>
  <c r="AA21" i="36"/>
  <c r="AB21" i="36"/>
  <c r="AC21" i="36"/>
  <c r="D22" i="36"/>
  <c r="D23" i="36" s="1"/>
  <c r="E22" i="36"/>
  <c r="F22" i="36"/>
  <c r="G22" i="36"/>
  <c r="H22" i="36"/>
  <c r="H23" i="36" s="1"/>
  <c r="I22" i="36"/>
  <c r="J22" i="36"/>
  <c r="L22" i="36"/>
  <c r="M22" i="36"/>
  <c r="M23" i="36" s="1"/>
  <c r="N22" i="36"/>
  <c r="O22" i="36"/>
  <c r="P22" i="36"/>
  <c r="Q22" i="36"/>
  <c r="Q23" i="36" s="1"/>
  <c r="R22" i="36"/>
  <c r="T22" i="36"/>
  <c r="T23" i="36" s="1"/>
  <c r="V22" i="36"/>
  <c r="W22" i="36"/>
  <c r="W23" i="36" s="1"/>
  <c r="X22" i="36"/>
  <c r="Y22" i="36"/>
  <c r="AA29" i="36"/>
  <c r="AA31" i="36" s="1"/>
  <c r="AB29" i="36"/>
  <c r="AC29" i="36"/>
  <c r="E38" i="36"/>
  <c r="E39" i="36"/>
  <c r="F38" i="36"/>
  <c r="G38" i="36"/>
  <c r="H38" i="36"/>
  <c r="I38" i="36"/>
  <c r="J38" i="36"/>
  <c r="J39" i="36"/>
  <c r="K38" i="36"/>
  <c r="K39" i="36"/>
  <c r="K40" i="36" s="1"/>
  <c r="L38" i="36"/>
  <c r="M38" i="36"/>
  <c r="M39" i="36"/>
  <c r="M40" i="36" s="1"/>
  <c r="N38" i="36"/>
  <c r="N40" i="36" s="1"/>
  <c r="O38" i="36"/>
  <c r="P38" i="36"/>
  <c r="Q38" i="36"/>
  <c r="Q39" i="36"/>
  <c r="Q40" i="36" s="1"/>
  <c r="R38" i="36"/>
  <c r="R39" i="36"/>
  <c r="S38" i="36"/>
  <c r="S39" i="36"/>
  <c r="T38" i="36"/>
  <c r="U38" i="36"/>
  <c r="U39" i="36"/>
  <c r="V38" i="36"/>
  <c r="W38" i="36"/>
  <c r="X38" i="36"/>
  <c r="Y38" i="36"/>
  <c r="Y39" i="36"/>
  <c r="Y40" i="36" s="1"/>
  <c r="Z38" i="36"/>
  <c r="Z39" i="36"/>
  <c r="AA38" i="36"/>
  <c r="AA39" i="36"/>
  <c r="F39" i="36"/>
  <c r="G39" i="36"/>
  <c r="H39" i="36"/>
  <c r="H40" i="36" s="1"/>
  <c r="I39" i="36"/>
  <c r="I40" i="36" s="1"/>
  <c r="L39" i="36"/>
  <c r="N39" i="36"/>
  <c r="O39" i="36"/>
  <c r="P39" i="36"/>
  <c r="P40" i="36" s="1"/>
  <c r="T39" i="36"/>
  <c r="V39" i="36"/>
  <c r="W39" i="36"/>
  <c r="X39" i="36"/>
  <c r="X40" i="36" s="1"/>
  <c r="AB39" i="36"/>
  <c r="AC39" i="36"/>
  <c r="Z29" i="36"/>
  <c r="D38" i="36"/>
  <c r="D39" i="36"/>
  <c r="D13" i="36"/>
  <c r="E13" i="36"/>
  <c r="E15" i="36" s="1"/>
  <c r="F13" i="36"/>
  <c r="F14" i="36"/>
  <c r="G13" i="36"/>
  <c r="H13" i="36"/>
  <c r="H14" i="36"/>
  <c r="I13" i="36"/>
  <c r="J13" i="36"/>
  <c r="J14" i="36"/>
  <c r="K13" i="36"/>
  <c r="L13" i="36"/>
  <c r="M13" i="36"/>
  <c r="N13" i="36"/>
  <c r="N14" i="36"/>
  <c r="O13" i="36"/>
  <c r="P13" i="36"/>
  <c r="Q13" i="36"/>
  <c r="R13" i="36"/>
  <c r="R14" i="36"/>
  <c r="S13" i="36"/>
  <c r="T13" i="36"/>
  <c r="U13" i="36"/>
  <c r="V13" i="36"/>
  <c r="W13" i="36"/>
  <c r="X13" i="36"/>
  <c r="X14" i="36"/>
  <c r="Y13" i="36"/>
  <c r="AA13" i="36"/>
  <c r="AB13" i="36"/>
  <c r="AC13" i="36"/>
  <c r="D14" i="36"/>
  <c r="E14" i="36"/>
  <c r="G14" i="36"/>
  <c r="I14" i="36"/>
  <c r="K14" i="36"/>
  <c r="L14" i="36"/>
  <c r="M14" i="36"/>
  <c r="M15" i="36" s="1"/>
  <c r="O14" i="36"/>
  <c r="O15" i="36" s="1"/>
  <c r="Q14" i="36"/>
  <c r="S14" i="36"/>
  <c r="T14" i="36"/>
  <c r="U14" i="36"/>
  <c r="V14" i="36"/>
  <c r="W14" i="36"/>
  <c r="Y14" i="36"/>
  <c r="Z14" i="36"/>
  <c r="AA14" i="36"/>
  <c r="AB14" i="36"/>
  <c r="AC14" i="36"/>
  <c r="C22" i="36"/>
  <c r="C23" i="36" s="1"/>
  <c r="C21" i="36"/>
  <c r="C14" i="36"/>
  <c r="C13" i="36"/>
  <c r="C15" i="36" s="1"/>
  <c r="D2" i="36"/>
  <c r="E2" i="36" s="1"/>
  <c r="F2" i="36" s="1"/>
  <c r="G2" i="36" s="1"/>
  <c r="H2" i="36" s="1"/>
  <c r="I2" i="36" s="1"/>
  <c r="J2" i="36" s="1"/>
  <c r="K2" i="36" s="1"/>
  <c r="L2" i="36" s="1"/>
  <c r="M2" i="36" s="1"/>
  <c r="N2" i="36" s="1"/>
  <c r="O2" i="36" s="1"/>
  <c r="P2" i="36" s="1"/>
  <c r="Q2" i="36" s="1"/>
  <c r="R2" i="36" s="1"/>
  <c r="S2" i="36" s="1"/>
  <c r="T2" i="36" s="1"/>
  <c r="U2" i="36" s="1"/>
  <c r="V2" i="36" s="1"/>
  <c r="W2" i="36" s="1"/>
  <c r="X2" i="36" s="1"/>
  <c r="Y2" i="36" s="1"/>
  <c r="Z2" i="36" s="1"/>
  <c r="AA2" i="36" s="1"/>
  <c r="AB2" i="36" s="1"/>
  <c r="AC2" i="36" s="1"/>
  <c r="AD2" i="36" s="1"/>
  <c r="AE2" i="36" s="1"/>
  <c r="AF2" i="36" s="1"/>
  <c r="AC22" i="36"/>
  <c r="O83" i="25"/>
  <c r="P14" i="36"/>
  <c r="P15" i="36" s="1"/>
  <c r="Y80" i="25"/>
  <c r="Z80" i="25"/>
  <c r="AA80" i="25"/>
  <c r="AB80" i="25"/>
  <c r="W80" i="25"/>
  <c r="X80" i="25"/>
  <c r="R80" i="25"/>
  <c r="S80" i="25"/>
  <c r="T80" i="25"/>
  <c r="U80" i="25"/>
  <c r="V80" i="25"/>
  <c r="Q80" i="25"/>
  <c r="O80" i="25"/>
  <c r="P80" i="25"/>
  <c r="N80" i="25"/>
  <c r="M80" i="25"/>
  <c r="L80" i="25"/>
  <c r="K80" i="25"/>
  <c r="J80" i="25"/>
  <c r="H140" i="28"/>
  <c r="H141" i="28"/>
  <c r="G140" i="28"/>
  <c r="G141" i="28"/>
  <c r="F140" i="28"/>
  <c r="F141" i="28"/>
  <c r="E140" i="28"/>
  <c r="E141" i="28"/>
  <c r="D140" i="28"/>
  <c r="D141" i="28"/>
  <c r="C141" i="28"/>
  <c r="I120" i="28"/>
  <c r="K120" i="28"/>
  <c r="L120" i="28"/>
  <c r="B29" i="30"/>
  <c r="B33" i="30"/>
  <c r="C29" i="30"/>
  <c r="C33" i="30"/>
  <c r="D29" i="30"/>
  <c r="D33" i="30"/>
  <c r="E33" i="30"/>
  <c r="F33" i="30"/>
  <c r="G33" i="30"/>
  <c r="H33" i="30"/>
  <c r="I33" i="30"/>
  <c r="J33" i="30"/>
  <c r="K33" i="30"/>
  <c r="L33" i="30"/>
  <c r="M33" i="30"/>
  <c r="N33" i="30"/>
  <c r="G1024" i="16"/>
  <c r="E1023" i="16"/>
  <c r="D1023" i="16"/>
  <c r="C1023" i="16"/>
  <c r="G1017" i="16"/>
  <c r="E1010" i="16"/>
  <c r="D1010" i="16"/>
  <c r="C1010" i="16"/>
  <c r="O30" i="30"/>
  <c r="P30" i="30"/>
  <c r="Q30" i="30"/>
  <c r="O32" i="30"/>
  <c r="P32" i="30"/>
  <c r="Q32" i="30"/>
  <c r="O28" i="30"/>
  <c r="P28" i="30"/>
  <c r="Q28" i="30"/>
  <c r="O24" i="30"/>
  <c r="P24" i="30"/>
  <c r="Q24" i="30"/>
  <c r="O22" i="30"/>
  <c r="P22" i="30"/>
  <c r="Q22" i="30"/>
  <c r="O19" i="30"/>
  <c r="P19" i="30"/>
  <c r="Q19" i="30"/>
  <c r="O20" i="30"/>
  <c r="P20" i="30"/>
  <c r="Q20" i="30"/>
  <c r="O15" i="30"/>
  <c r="P15" i="30"/>
  <c r="Q15" i="30"/>
  <c r="R17" i="30"/>
  <c r="R18" i="30"/>
  <c r="R19" i="30"/>
  <c r="R20" i="30"/>
  <c r="R22" i="30"/>
  <c r="R24" i="30"/>
  <c r="O9" i="30"/>
  <c r="P9" i="30"/>
  <c r="Q9" i="30"/>
  <c r="O7" i="30"/>
  <c r="P7" i="30"/>
  <c r="Q7" i="30"/>
  <c r="AC40" i="29"/>
  <c r="AD40" i="29"/>
  <c r="AE40" i="29"/>
  <c r="AG40" i="29"/>
  <c r="AH40" i="29"/>
  <c r="AC44" i="29"/>
  <c r="AD44" i="29"/>
  <c r="AE44" i="29"/>
  <c r="AG44" i="29"/>
  <c r="AH44" i="29"/>
  <c r="AC46" i="29"/>
  <c r="AD46" i="29"/>
  <c r="AE46" i="29"/>
  <c r="AG46" i="29"/>
  <c r="AH46" i="29"/>
  <c r="AC50" i="29"/>
  <c r="AD50" i="29"/>
  <c r="AE50" i="29"/>
  <c r="AG50" i="29"/>
  <c r="AH50" i="29"/>
  <c r="AC52" i="29"/>
  <c r="AD52" i="29"/>
  <c r="AE52" i="29"/>
  <c r="AG52" i="29"/>
  <c r="AH52" i="29"/>
  <c r="Y52" i="29"/>
  <c r="Z52" i="29"/>
  <c r="AA52" i="29"/>
  <c r="AB52" i="29"/>
  <c r="AB50" i="29"/>
  <c r="Y46" i="29"/>
  <c r="Z46" i="29"/>
  <c r="AA46" i="29"/>
  <c r="AB46" i="29"/>
  <c r="Y44" i="29"/>
  <c r="Z44" i="29"/>
  <c r="AA44" i="29"/>
  <c r="AB44" i="29"/>
  <c r="Y40" i="29"/>
  <c r="Z40" i="29"/>
  <c r="AA40" i="29"/>
  <c r="AB40" i="29"/>
  <c r="Y20" i="29"/>
  <c r="Y21" i="29"/>
  <c r="Y23" i="29"/>
  <c r="Y24" i="29"/>
  <c r="B195" i="17"/>
  <c r="C195" i="17"/>
  <c r="Y10" i="25"/>
  <c r="Z10" i="25"/>
  <c r="AA10" i="25"/>
  <c r="Z8" i="25"/>
  <c r="Z52" i="25"/>
  <c r="AA8" i="25"/>
  <c r="AB8" i="25"/>
  <c r="F1" i="6"/>
  <c r="E1" i="6" s="1"/>
  <c r="D1" i="6" s="1"/>
  <c r="C1" i="6" s="1"/>
  <c r="B1" i="6" s="1"/>
  <c r="B32" i="29"/>
  <c r="C32" i="29"/>
  <c r="D32" i="29"/>
  <c r="E32" i="29"/>
  <c r="F32" i="29"/>
  <c r="G32" i="29"/>
  <c r="H32" i="29"/>
  <c r="I32" i="29"/>
  <c r="J32" i="29"/>
  <c r="K32" i="29"/>
  <c r="K1" i="29"/>
  <c r="J1" i="29"/>
  <c r="I1" i="29"/>
  <c r="H1" i="29"/>
  <c r="G1" i="29"/>
  <c r="F1" i="29"/>
  <c r="E1" i="29"/>
  <c r="D1" i="29"/>
  <c r="C1" i="29"/>
  <c r="B1" i="29"/>
  <c r="J35" i="28"/>
  <c r="K35" i="28"/>
  <c r="L35" i="28"/>
  <c r="I35" i="28"/>
  <c r="L1" i="28"/>
  <c r="K1" i="28"/>
  <c r="J1" i="28"/>
  <c r="I1" i="28"/>
  <c r="H1" i="28"/>
  <c r="G1" i="28"/>
  <c r="F1" i="28"/>
  <c r="E1" i="28"/>
  <c r="D1" i="28"/>
  <c r="C1" i="28"/>
  <c r="K1" i="25"/>
  <c r="J1" i="25"/>
  <c r="I1" i="25"/>
  <c r="H1" i="25"/>
  <c r="G1" i="25" s="1"/>
  <c r="F1" i="25" s="1"/>
  <c r="E1" i="25" s="1"/>
  <c r="D1" i="25" s="1"/>
  <c r="C1" i="25" s="1"/>
  <c r="B1" i="25" s="1"/>
  <c r="C222" i="17"/>
  <c r="D222" i="17"/>
  <c r="B222" i="17"/>
  <c r="AA14" i="29"/>
  <c r="AA55" i="29" s="1"/>
  <c r="AB38" i="36" s="1"/>
  <c r="M53" i="28"/>
  <c r="N53" i="28"/>
  <c r="O53" i="28"/>
  <c r="P53" i="28"/>
  <c r="Q53" i="28"/>
  <c r="R53" i="28"/>
  <c r="S53" i="28"/>
  <c r="T53" i="28"/>
  <c r="S32" i="30"/>
  <c r="T32" i="30"/>
  <c r="S18" i="30"/>
  <c r="T18" i="30"/>
  <c r="S24" i="30"/>
  <c r="T24" i="30"/>
  <c r="S22" i="30"/>
  <c r="T22" i="30"/>
  <c r="T19" i="30"/>
  <c r="S17" i="30"/>
  <c r="T17" i="30"/>
  <c r="S20" i="30"/>
  <c r="T20" i="30"/>
  <c r="S15" i="30"/>
  <c r="T15" i="30"/>
  <c r="S9" i="30"/>
  <c r="T9" i="30"/>
  <c r="S7" i="30"/>
  <c r="T7" i="30"/>
  <c r="R32" i="30"/>
  <c r="R28" i="30"/>
  <c r="R15" i="30"/>
  <c r="R9" i="30"/>
  <c r="R7" i="30"/>
  <c r="D187" i="17"/>
  <c r="C187" i="17"/>
  <c r="B187" i="17"/>
  <c r="AB33" i="25"/>
  <c r="AB32" i="25"/>
  <c r="AB30" i="25"/>
  <c r="AB18" i="25"/>
  <c r="AB14" i="25"/>
  <c r="AB12" i="25"/>
  <c r="AB10" i="25"/>
  <c r="AB66" i="25"/>
  <c r="AB67" i="25"/>
  <c r="AB68" i="25"/>
  <c r="AB69" i="25"/>
  <c r="AB70" i="25"/>
  <c r="AB55" i="25"/>
  <c r="AB54" i="25"/>
  <c r="AB52" i="25"/>
  <c r="AB87" i="25"/>
  <c r="AB88" i="25"/>
  <c r="AB89" i="25"/>
  <c r="AB90" i="25"/>
  <c r="AB91" i="25"/>
  <c r="AB92" i="25"/>
  <c r="AB93" i="25"/>
  <c r="AB94" i="25"/>
  <c r="AB95" i="25"/>
  <c r="AB96" i="25"/>
  <c r="AB97" i="25"/>
  <c r="AB98" i="25"/>
  <c r="AB99" i="25"/>
  <c r="AB86" i="25"/>
  <c r="Q134" i="6"/>
  <c r="P134" i="6"/>
  <c r="N134" i="6"/>
  <c r="M134" i="6"/>
  <c r="L134" i="6"/>
  <c r="K134" i="6"/>
  <c r="Q137" i="6"/>
  <c r="P137" i="6"/>
  <c r="O137" i="6"/>
  <c r="N137" i="6"/>
  <c r="M137" i="6"/>
  <c r="L137" i="6"/>
  <c r="K137" i="6"/>
  <c r="S135" i="6"/>
  <c r="R135" i="6"/>
  <c r="Q135" i="6"/>
  <c r="P135" i="6"/>
  <c r="O135" i="6"/>
  <c r="N135" i="6"/>
  <c r="M135" i="6"/>
  <c r="L135" i="6"/>
  <c r="K135" i="6"/>
  <c r="O33" i="30"/>
  <c r="R33" i="30"/>
  <c r="Q33" i="30"/>
  <c r="P33" i="30"/>
  <c r="U53" i="28"/>
  <c r="V53" i="28"/>
  <c r="V51" i="28"/>
  <c r="W53" i="28"/>
  <c r="W51" i="28"/>
  <c r="X53" i="28"/>
  <c r="X51" i="28"/>
  <c r="Y51" i="28"/>
  <c r="Y8" i="25"/>
  <c r="AB74" i="29"/>
  <c r="Y14" i="25"/>
  <c r="Z14" i="25"/>
  <c r="AA14" i="25"/>
  <c r="Y69" i="28"/>
  <c r="Y37" i="28"/>
  <c r="Y12" i="25"/>
  <c r="Z12" i="25"/>
  <c r="AA12" i="25"/>
  <c r="Y16" i="25"/>
  <c r="Y18" i="25"/>
  <c r="Z18" i="25"/>
  <c r="AA18" i="25"/>
  <c r="Y19" i="25"/>
  <c r="Z19" i="25"/>
  <c r="AA19" i="25"/>
  <c r="Y30" i="25"/>
  <c r="Z30" i="25"/>
  <c r="AA30" i="25"/>
  <c r="Y32" i="25"/>
  <c r="Z32" i="25"/>
  <c r="AA32" i="25"/>
  <c r="Y33" i="25"/>
  <c r="Z33" i="25"/>
  <c r="AA33" i="25"/>
  <c r="Y35" i="25"/>
  <c r="Y37" i="25"/>
  <c r="Y38" i="25"/>
  <c r="Y39" i="25"/>
  <c r="Y40" i="25"/>
  <c r="Y41" i="25"/>
  <c r="Y42" i="25"/>
  <c r="Y44" i="25"/>
  <c r="Z44" i="25"/>
  <c r="Y46" i="25"/>
  <c r="Z46" i="25"/>
  <c r="Y48" i="25"/>
  <c r="Z48" i="25"/>
  <c r="Y86" i="25"/>
  <c r="Z86" i="25"/>
  <c r="AA86" i="25"/>
  <c r="Y87" i="25"/>
  <c r="Z87" i="25"/>
  <c r="AA87" i="25"/>
  <c r="Y88" i="25"/>
  <c r="Z88" i="25"/>
  <c r="AA88" i="25"/>
  <c r="Y89" i="25"/>
  <c r="Z89" i="25"/>
  <c r="AA89" i="25"/>
  <c r="Y90" i="25"/>
  <c r="Z90" i="25"/>
  <c r="AA90" i="25"/>
  <c r="Y91" i="25"/>
  <c r="Z91" i="25"/>
  <c r="AA91" i="25"/>
  <c r="Y92" i="25"/>
  <c r="Z92" i="25"/>
  <c r="AA92" i="25"/>
  <c r="Y93" i="25"/>
  <c r="Z93" i="25"/>
  <c r="AA93" i="25"/>
  <c r="Y94" i="25"/>
  <c r="Z94" i="25"/>
  <c r="AA94" i="25"/>
  <c r="Y95" i="25"/>
  <c r="Z95" i="25"/>
  <c r="AA95" i="25"/>
  <c r="Y96" i="25"/>
  <c r="Z96" i="25"/>
  <c r="AA96" i="25"/>
  <c r="Y97" i="25"/>
  <c r="Z97" i="25"/>
  <c r="AA97" i="25"/>
  <c r="Y98" i="25"/>
  <c r="Z98" i="25"/>
  <c r="AA98" i="25"/>
  <c r="Y99" i="25"/>
  <c r="Z99" i="25"/>
  <c r="AA99" i="25"/>
  <c r="Y52" i="25"/>
  <c r="AA52" i="25"/>
  <c r="Y54" i="25"/>
  <c r="Z54" i="25"/>
  <c r="AA54" i="25"/>
  <c r="Y55" i="25"/>
  <c r="Z55" i="25"/>
  <c r="AA55" i="25"/>
  <c r="Y56" i="25"/>
  <c r="Y57" i="25"/>
  <c r="Y58" i="25"/>
  <c r="Y59" i="25"/>
  <c r="Y66" i="25"/>
  <c r="Z66" i="25"/>
  <c r="AA66" i="25"/>
  <c r="Y67" i="25"/>
  <c r="Z67" i="25"/>
  <c r="AA67" i="25"/>
  <c r="Y68" i="25"/>
  <c r="Z68" i="25"/>
  <c r="AA68" i="25"/>
  <c r="Y69" i="25"/>
  <c r="Z69" i="25"/>
  <c r="AA69" i="25"/>
  <c r="Y70" i="25"/>
  <c r="Z70" i="25"/>
  <c r="AA70" i="25"/>
  <c r="S1" i="25"/>
  <c r="T1" i="25"/>
  <c r="U1" i="25"/>
  <c r="J134" i="6"/>
  <c r="I134" i="6"/>
  <c r="H134" i="6"/>
  <c r="J137" i="6"/>
  <c r="I137" i="6"/>
  <c r="H137" i="6"/>
  <c r="J135" i="6"/>
  <c r="I135" i="6"/>
  <c r="H135" i="6"/>
  <c r="G135" i="6"/>
  <c r="V1" i="6"/>
  <c r="W1" i="6" s="1"/>
  <c r="X1" i="6" s="1"/>
  <c r="S1" i="6"/>
  <c r="T1" i="6" s="1"/>
  <c r="AB5" i="25"/>
  <c r="AC39" i="38" s="1"/>
  <c r="K15" i="36"/>
  <c r="V23" i="36"/>
  <c r="AA23" i="36"/>
  <c r="T28" i="30"/>
  <c r="AM43" i="36"/>
  <c r="AA9" i="36"/>
  <c r="AA10" i="36" s="1"/>
  <c r="AA11" i="36" s="1"/>
  <c r="AG43" i="36"/>
  <c r="AO43" i="36"/>
  <c r="AI43" i="36"/>
  <c r="F195" i="17" l="1"/>
  <c r="H402" i="17"/>
  <c r="F311" i="17"/>
  <c r="J402" i="17"/>
  <c r="E42" i="17"/>
  <c r="AB73" i="29" s="1"/>
  <c r="AC42" i="36" s="1"/>
  <c r="J153" i="17"/>
  <c r="J152" i="17" s="1"/>
  <c r="E266" i="17"/>
  <c r="F222" i="17"/>
  <c r="J211" i="17"/>
  <c r="J208" i="17" s="1"/>
  <c r="E356" i="17"/>
  <c r="F266" i="17"/>
  <c r="E103" i="17"/>
  <c r="AP32" i="38"/>
  <c r="AP36" i="38" s="1"/>
  <c r="Y15" i="36"/>
  <c r="F15" i="36"/>
  <c r="AB4" i="36"/>
  <c r="AB5" i="36" s="1"/>
  <c r="AB6" i="36" s="1"/>
  <c r="R40" i="38"/>
  <c r="AN18" i="36"/>
  <c r="D15" i="36"/>
  <c r="AL18" i="36"/>
  <c r="AK18" i="36"/>
  <c r="T40" i="36"/>
  <c r="AJ18" i="36"/>
  <c r="AE18" i="36"/>
  <c r="E40" i="36"/>
  <c r="AD18" i="36"/>
  <c r="AF18" i="36"/>
  <c r="AF19" i="36" s="1"/>
  <c r="R40" i="36"/>
  <c r="Q15" i="36"/>
  <c r="I15" i="36"/>
  <c r="F40" i="36"/>
  <c r="D40" i="36"/>
  <c r="J94" i="18"/>
  <c r="J105" i="18" s="1"/>
  <c r="J106" i="18" s="1"/>
  <c r="H102" i="22"/>
  <c r="I435" i="22"/>
  <c r="AF31" i="36"/>
  <c r="Z31" i="36"/>
  <c r="G249" i="22"/>
  <c r="H200" i="22"/>
  <c r="H151" i="22"/>
  <c r="AR31" i="36"/>
  <c r="G102" i="22"/>
  <c r="AF17" i="36"/>
  <c r="AB18" i="36"/>
  <c r="AK43" i="36"/>
  <c r="AK44" i="36" s="1"/>
  <c r="J28" i="13"/>
  <c r="Z17" i="36"/>
  <c r="AO18" i="36"/>
  <c r="AO19" i="36" s="1"/>
  <c r="H831" i="13"/>
  <c r="AR40" i="38"/>
  <c r="AI18" i="36"/>
  <c r="J366" i="13"/>
  <c r="AH25" i="38"/>
  <c r="AI25" i="38"/>
  <c r="AJ25" i="38"/>
  <c r="AG25" i="38"/>
  <c r="W32" i="38"/>
  <c r="W36" i="38" s="1"/>
  <c r="AM25" i="38"/>
  <c r="AH32" i="38"/>
  <c r="AH36" i="38" s="1"/>
  <c r="AP25" i="38"/>
  <c r="AM32" i="38"/>
  <c r="AM36" i="38" s="1"/>
  <c r="AL25" i="38"/>
  <c r="AF25" i="38"/>
  <c r="AI32" i="38"/>
  <c r="AI36" i="38" s="1"/>
  <c r="AR25" i="38"/>
  <c r="AE32" i="38"/>
  <c r="AE36" i="38" s="1"/>
  <c r="AQ32" i="38"/>
  <c r="AQ36" i="38" s="1"/>
  <c r="AA32" i="38"/>
  <c r="AA36" i="38" s="1"/>
  <c r="AO25" i="38"/>
  <c r="Z32" i="38"/>
  <c r="Z36" i="38" s="1"/>
  <c r="AH18" i="36"/>
  <c r="AJ43" i="36"/>
  <c r="AJ44" i="36" s="1"/>
  <c r="Z4" i="36"/>
  <c r="Z5" i="36" s="1"/>
  <c r="Z6" i="36" s="1"/>
  <c r="AB17" i="36"/>
  <c r="AH17" i="36"/>
  <c r="AC40" i="38"/>
  <c r="Z18" i="36"/>
  <c r="AA18" i="36"/>
  <c r="AD17" i="36"/>
  <c r="AE42" i="38"/>
  <c r="AE17" i="36"/>
  <c r="H867" i="13"/>
  <c r="H785" i="13"/>
  <c r="H783" i="13" s="1"/>
  <c r="Z42" i="38"/>
  <c r="AG42" i="38"/>
  <c r="AL42" i="38"/>
  <c r="AJ42" i="38"/>
  <c r="AO42" i="38"/>
  <c r="AQ42" i="38"/>
  <c r="AB42" i="38"/>
  <c r="AC17" i="36"/>
  <c r="AA17" i="36"/>
  <c r="AC4" i="36"/>
  <c r="AC5" i="36" s="1"/>
  <c r="AC6" i="36" s="1"/>
  <c r="AA42" i="38"/>
  <c r="AC42" i="38"/>
  <c r="AC18" i="36"/>
  <c r="AD42" i="38"/>
  <c r="AF42" i="38"/>
  <c r="AH42" i="38"/>
  <c r="AL17" i="36"/>
  <c r="AL19" i="36" s="1"/>
  <c r="AK17" i="36"/>
  <c r="AK19" i="36" s="1"/>
  <c r="AJ17" i="36"/>
  <c r="AN17" i="36"/>
  <c r="AN19" i="36" s="1"/>
  <c r="AI42" i="38"/>
  <c r="AK42" i="38"/>
  <c r="J477" i="13"/>
  <c r="AP42" i="38"/>
  <c r="AN42" i="38"/>
  <c r="AR42" i="38"/>
  <c r="AB40" i="38"/>
  <c r="AE40" i="38"/>
  <c r="AA4" i="36"/>
  <c r="AA5" i="36" s="1"/>
  <c r="AA6" i="36" s="1"/>
  <c r="AI17" i="36"/>
  <c r="AR43" i="36"/>
  <c r="AR44" i="36" s="1"/>
  <c r="AP43" i="36"/>
  <c r="AP44" i="36" s="1"/>
  <c r="AG39" i="38"/>
  <c r="AG40" i="38" s="1"/>
  <c r="AQ43" i="36"/>
  <c r="AQ44" i="36" s="1"/>
  <c r="F166" i="18"/>
  <c r="S30" i="30" s="1"/>
  <c r="E195" i="17"/>
  <c r="K373" i="17"/>
  <c r="E132" i="17"/>
  <c r="J121" i="17"/>
  <c r="J118" i="17" s="1"/>
  <c r="Z43" i="36"/>
  <c r="Z44" i="36" s="1"/>
  <c r="AF43" i="36"/>
  <c r="AF44" i="36" s="1"/>
  <c r="Z9" i="36"/>
  <c r="Z27" i="36"/>
  <c r="AA43" i="36"/>
  <c r="AA44" i="36" s="1"/>
  <c r="AN43" i="36"/>
  <c r="AN44" i="36" s="1"/>
  <c r="G599" i="16"/>
  <c r="F599" i="16"/>
  <c r="M885" i="16"/>
  <c r="G696" i="16"/>
  <c r="F696" i="16"/>
  <c r="AA8" i="28"/>
  <c r="AA35" i="36" s="1"/>
  <c r="G99" i="16"/>
  <c r="AD25" i="36" s="1"/>
  <c r="AB49" i="38"/>
  <c r="AB50" i="38" s="1"/>
  <c r="AB31" i="36"/>
  <c r="I384" i="22"/>
  <c r="AN31" i="36"/>
  <c r="AJ31" i="36"/>
  <c r="J435" i="22"/>
  <c r="L435" i="22"/>
  <c r="H249" i="22"/>
  <c r="G200" i="22"/>
  <c r="AD30" i="36"/>
  <c r="H5" i="22"/>
  <c r="AE29" i="36" s="1"/>
  <c r="AE31" i="36" s="1"/>
  <c r="AC30" i="36"/>
  <c r="AC31" i="36" s="1"/>
  <c r="AE30" i="36"/>
  <c r="G151" i="22"/>
  <c r="AQ31" i="36"/>
  <c r="AM36" i="36"/>
  <c r="AM35" i="36"/>
  <c r="AL27" i="36"/>
  <c r="AM18" i="36"/>
  <c r="AM42" i="38"/>
  <c r="AM17" i="36"/>
  <c r="AB9" i="36"/>
  <c r="AB10" i="36" s="1"/>
  <c r="AB11" i="36" s="1"/>
  <c r="F405" i="16"/>
  <c r="AN35" i="36"/>
  <c r="AE36" i="36"/>
  <c r="AI27" i="36"/>
  <c r="AB43" i="36"/>
  <c r="AB44" i="36" s="1"/>
  <c r="AE5" i="28"/>
  <c r="AL43" i="36"/>
  <c r="AL44" i="36" s="1"/>
  <c r="AH43" i="36"/>
  <c r="AH44" i="36" s="1"/>
  <c r="G501" i="16"/>
  <c r="AE27" i="36"/>
  <c r="AN27" i="36"/>
  <c r="AF27" i="36"/>
  <c r="AR48" i="38"/>
  <c r="F99" i="16"/>
  <c r="AC5" i="28" s="1"/>
  <c r="AC43" i="36" s="1"/>
  <c r="AC44" i="36" s="1"/>
  <c r="AC26" i="36"/>
  <c r="AD32" i="28"/>
  <c r="AM44" i="36"/>
  <c r="AR35" i="36"/>
  <c r="AJ35" i="36"/>
  <c r="AR49" i="38"/>
  <c r="AD26" i="36"/>
  <c r="AD27" i="36" s="1"/>
  <c r="AQ35" i="36"/>
  <c r="AI35" i="36"/>
  <c r="AL49" i="38"/>
  <c r="Z8" i="28"/>
  <c r="Z33" i="36" s="1"/>
  <c r="Z35" i="36" s="1"/>
  <c r="AJ49" i="38"/>
  <c r="AJ50" i="38" s="1"/>
  <c r="F326" i="17"/>
  <c r="E13" i="17"/>
  <c r="AB12" i="29" s="1"/>
  <c r="F240" i="17"/>
  <c r="J166" i="17"/>
  <c r="J163" i="17" s="1"/>
  <c r="J106" i="17"/>
  <c r="J105" i="17" s="1"/>
  <c r="H373" i="17"/>
  <c r="E177" i="17"/>
  <c r="I402" i="17"/>
  <c r="F150" i="17"/>
  <c r="F284" i="17"/>
  <c r="K402" i="17"/>
  <c r="J154" i="18"/>
  <c r="J165" i="18" s="1"/>
  <c r="W28" i="30" s="1"/>
  <c r="F356" i="17"/>
  <c r="I373" i="17"/>
  <c r="J373" i="17"/>
  <c r="E284" i="17"/>
  <c r="F42" i="17"/>
  <c r="AC73" i="29" s="1"/>
  <c r="AD42" i="36" s="1"/>
  <c r="E150" i="17"/>
  <c r="E240" i="17"/>
  <c r="L373" i="17"/>
  <c r="F13" i="17"/>
  <c r="AC12" i="29" s="1"/>
  <c r="F177" i="17"/>
  <c r="J198" i="17"/>
  <c r="J197" i="17" s="1"/>
  <c r="F103" i="17"/>
  <c r="E326" i="17"/>
  <c r="E222" i="17"/>
  <c r="L402" i="17"/>
  <c r="AG44" i="36"/>
  <c r="E311" i="17"/>
  <c r="J16" i="17"/>
  <c r="J31" i="17"/>
  <c r="F132" i="17"/>
  <c r="AM50" i="38"/>
  <c r="AD49" i="38"/>
  <c r="AD5" i="28"/>
  <c r="AC8" i="28"/>
  <c r="AC35" i="36" s="1"/>
  <c r="AM27" i="36"/>
  <c r="AG27" i="36"/>
  <c r="AK49" i="38"/>
  <c r="AK50" i="38" s="1"/>
  <c r="AC49" i="38"/>
  <c r="AQ48" i="38"/>
  <c r="AK35" i="36"/>
  <c r="AP48" i="38"/>
  <c r="AB26" i="36"/>
  <c r="AB27" i="36" s="1"/>
  <c r="AQ49" i="38"/>
  <c r="AI49" i="38"/>
  <c r="AI50" i="38" s="1"/>
  <c r="AA49" i="38"/>
  <c r="AA50" i="38" s="1"/>
  <c r="AC23" i="36"/>
  <c r="AP49" i="38"/>
  <c r="AH49" i="38"/>
  <c r="AH50" i="38" s="1"/>
  <c r="AA27" i="36"/>
  <c r="AK27" i="36"/>
  <c r="AO49" i="38"/>
  <c r="AO50" i="38" s="1"/>
  <c r="AG49" i="38"/>
  <c r="AG50" i="38" s="1"/>
  <c r="AP27" i="36"/>
  <c r="AH27" i="36"/>
  <c r="AR27" i="36"/>
  <c r="AJ27" i="36"/>
  <c r="AN49" i="38"/>
  <c r="AN50" i="38" s="1"/>
  <c r="AF49" i="38"/>
  <c r="AF50" i="38" s="1"/>
  <c r="Z49" i="38"/>
  <c r="Z50" i="38" s="1"/>
  <c r="H15" i="36"/>
  <c r="AB15" i="36"/>
  <c r="O23" i="36"/>
  <c r="X15" i="36"/>
  <c r="AI19" i="36"/>
  <c r="AG19" i="36"/>
  <c r="U40" i="36"/>
  <c r="G40" i="36"/>
  <c r="X23" i="36"/>
  <c r="R23" i="36"/>
  <c r="N23" i="36"/>
  <c r="I23" i="36"/>
  <c r="E23" i="36"/>
  <c r="S23" i="36"/>
  <c r="J23" i="36"/>
  <c r="AL31" i="36"/>
  <c r="AG31" i="36"/>
  <c r="AC15" i="36"/>
  <c r="N15" i="36"/>
  <c r="AD31" i="36"/>
  <c r="AB40" i="36"/>
  <c r="V15" i="36"/>
  <c r="J15" i="36"/>
  <c r="S40" i="36"/>
  <c r="P23" i="36"/>
  <c r="L23" i="36"/>
  <c r="G23" i="36"/>
  <c r="Z23" i="36"/>
  <c r="AG35" i="36"/>
  <c r="W40" i="36"/>
  <c r="Z10" i="36"/>
  <c r="Z11" i="36" s="1"/>
  <c r="Z15" i="36"/>
  <c r="U15" i="36"/>
  <c r="Z40" i="36"/>
  <c r="J40" i="36"/>
  <c r="F23" i="36"/>
  <c r="AH31" i="36"/>
  <c r="AP35" i="36"/>
  <c r="AL35" i="36"/>
  <c r="AH35" i="36"/>
  <c r="AD35" i="36"/>
  <c r="AQ27" i="36"/>
  <c r="AA15" i="36"/>
  <c r="W15" i="36"/>
  <c r="T15" i="36"/>
  <c r="AB23" i="36"/>
  <c r="AF35" i="36"/>
  <c r="AB35" i="36"/>
  <c r="AM31" i="36"/>
  <c r="AI31" i="36"/>
  <c r="S15" i="36"/>
  <c r="Y23" i="36"/>
  <c r="AO44" i="36"/>
  <c r="AI44" i="36"/>
  <c r="G15" i="36"/>
  <c r="AC40" i="36"/>
  <c r="V40" i="36"/>
  <c r="O40" i="36"/>
  <c r="L40" i="36"/>
  <c r="R15" i="36"/>
  <c r="L15" i="36"/>
  <c r="AA40" i="36"/>
  <c r="AO35" i="36"/>
  <c r="AL50" i="38"/>
  <c r="H40" i="38"/>
  <c r="AN25" i="38"/>
  <c r="AD25" i="38"/>
  <c r="AD26" i="38" s="1"/>
  <c r="AD31" i="38" s="1"/>
  <c r="AD35" i="38" s="1"/>
  <c r="Z40" i="38"/>
  <c r="AJ40" i="38"/>
  <c r="P40" i="38"/>
  <c r="AO40" i="38"/>
  <c r="AK40" i="38"/>
  <c r="T40" i="38"/>
  <c r="AQ25" i="38"/>
  <c r="D40" i="38"/>
  <c r="AK25" i="38"/>
  <c r="AF40" i="38"/>
  <c r="W31" i="38"/>
  <c r="W35" i="38" s="1"/>
  <c r="AL32" i="38"/>
  <c r="AL36" i="38" s="1"/>
  <c r="AJ32" i="38"/>
  <c r="AJ36" i="38" s="1"/>
  <c r="AF32" i="38"/>
  <c r="AF36" i="38" s="1"/>
  <c r="AI40" i="38"/>
  <c r="AA40" i="38"/>
  <c r="J40" i="38"/>
  <c r="N40" i="38"/>
  <c r="V40" i="38"/>
  <c r="AL40" i="38"/>
  <c r="AH40" i="38"/>
  <c r="K40" i="38"/>
  <c r="AD40" i="38"/>
  <c r="AN40" i="38"/>
  <c r="W40" i="38"/>
  <c r="S40" i="38"/>
  <c r="X40" i="38"/>
  <c r="AP40" i="38"/>
  <c r="C40" i="38"/>
  <c r="O40" i="38"/>
  <c r="AM40" i="38"/>
  <c r="X32" i="38"/>
  <c r="X36" i="38" s="1"/>
  <c r="AQ40" i="38"/>
  <c r="AB32" i="38"/>
  <c r="AB36" i="38" s="1"/>
  <c r="Z31" i="38"/>
  <c r="Z35" i="38" s="1"/>
  <c r="V31" i="38"/>
  <c r="V35" i="38" s="1"/>
  <c r="R31" i="38"/>
  <c r="R35" i="38" s="1"/>
  <c r="N31" i="38"/>
  <c r="N35" i="38" s="1"/>
  <c r="J31" i="38"/>
  <c r="J35" i="38" s="1"/>
  <c r="F31" i="38"/>
  <c r="F35" i="38" s="1"/>
  <c r="AR32" i="38"/>
  <c r="AR36" i="38" s="1"/>
  <c r="AO32" i="38"/>
  <c r="AO36" i="38" s="1"/>
  <c r="AN32" i="38"/>
  <c r="AN36" i="38" s="1"/>
  <c r="AK32" i="38"/>
  <c r="AK36" i="38" s="1"/>
  <c r="AG32" i="38"/>
  <c r="AG36" i="38" s="1"/>
  <c r="AC32" i="38"/>
  <c r="AC36" i="38" s="1"/>
  <c r="Y32" i="38"/>
  <c r="Y36" i="38" s="1"/>
  <c r="U32" i="38"/>
  <c r="U36" i="38" s="1"/>
  <c r="AE25" i="38"/>
  <c r="AD32" i="38"/>
  <c r="AD36" i="38" s="1"/>
  <c r="V32" i="38"/>
  <c r="V36" i="38" s="1"/>
  <c r="J150" i="17" l="1"/>
  <c r="J103" i="17"/>
  <c r="J195" i="17"/>
  <c r="AJ19" i="36"/>
  <c r="AE19" i="36"/>
  <c r="AD19" i="36"/>
  <c r="Z19" i="36"/>
  <c r="AB19" i="36"/>
  <c r="AC19" i="36"/>
  <c r="AA19" i="36"/>
  <c r="AH19" i="36"/>
  <c r="AM19" i="36"/>
  <c r="W15" i="30"/>
  <c r="J166" i="18"/>
  <c r="W30" i="30" s="1"/>
  <c r="AP50" i="38"/>
  <c r="AQ50" i="38"/>
  <c r="AC48" i="38"/>
  <c r="AC50" i="38" s="1"/>
  <c r="AE48" i="38"/>
  <c r="AE50" i="38" s="1"/>
  <c r="AE43" i="36"/>
  <c r="AE44" i="36" s="1"/>
  <c r="AR50" i="38"/>
  <c r="AC9" i="36"/>
  <c r="AC10" i="36" s="1"/>
  <c r="AC11" i="36" s="1"/>
  <c r="AC25" i="36"/>
  <c r="AC27" i="36" s="1"/>
  <c r="AG15" i="29"/>
  <c r="J15" i="17"/>
  <c r="AG35" i="29"/>
  <c r="J28" i="17"/>
  <c r="AG31" i="29" s="1"/>
  <c r="AD48" i="38"/>
  <c r="AD50" i="38" s="1"/>
  <c r="AD43" i="36"/>
  <c r="AD44" i="36" s="1"/>
  <c r="AE26" i="38"/>
  <c r="AF26" i="38" s="1"/>
  <c r="J13" i="17" l="1"/>
  <c r="AG12" i="29" s="1"/>
  <c r="AG13" i="29"/>
  <c r="AE31" i="38"/>
  <c r="AE35" i="38" s="1"/>
  <c r="AG26" i="38"/>
  <c r="AF31" i="38"/>
  <c r="AF35" i="38" s="1"/>
  <c r="AH26" i="38" l="1"/>
  <c r="AG31" i="38"/>
  <c r="AG35" i="38" s="1"/>
  <c r="AI26" i="38" l="1"/>
  <c r="AH31" i="38"/>
  <c r="AH35" i="38" s="1"/>
  <c r="AJ26" i="38" l="1"/>
  <c r="AI28" i="38" s="1"/>
  <c r="AI31" i="38"/>
  <c r="AI35" i="38" s="1"/>
  <c r="AI54" i="38" l="1"/>
  <c r="AI53" i="38"/>
  <c r="AI55" i="38" s="1"/>
  <c r="AI57" i="38"/>
  <c r="AI62" i="38"/>
  <c r="AI60" i="38"/>
  <c r="AI44" i="38"/>
  <c r="AI58" i="38" s="1"/>
  <c r="AI45" i="38"/>
  <c r="AI59" i="38" s="1"/>
  <c r="AI33" i="38"/>
  <c r="AI37" i="38" s="1"/>
  <c r="E28" i="38"/>
  <c r="I28" i="38"/>
  <c r="M28" i="38"/>
  <c r="Q28" i="38"/>
  <c r="U28" i="38"/>
  <c r="Y28" i="38"/>
  <c r="AC28" i="38"/>
  <c r="C28" i="38"/>
  <c r="D28" i="38"/>
  <c r="H28" i="38"/>
  <c r="L28" i="38"/>
  <c r="P28" i="38"/>
  <c r="T28" i="38"/>
  <c r="X28" i="38"/>
  <c r="AB28" i="38"/>
  <c r="AJ28" i="38"/>
  <c r="G28" i="38"/>
  <c r="K28" i="38"/>
  <c r="O28" i="38"/>
  <c r="S28" i="38"/>
  <c r="W28" i="38"/>
  <c r="AA28" i="38"/>
  <c r="F28" i="38"/>
  <c r="N28" i="38"/>
  <c r="V28" i="38"/>
  <c r="AK26" i="38"/>
  <c r="AJ31" i="38"/>
  <c r="AJ35" i="38" s="1"/>
  <c r="J28" i="38"/>
  <c r="R28" i="38"/>
  <c r="Z28" i="38"/>
  <c r="AD28" i="38"/>
  <c r="AE28" i="38"/>
  <c r="AF28" i="38"/>
  <c r="AG28" i="38"/>
  <c r="AH28" i="38"/>
  <c r="AE54" i="38" l="1"/>
  <c r="AE60" i="38"/>
  <c r="AE57" i="38"/>
  <c r="AE62" i="38"/>
  <c r="AE53" i="38"/>
  <c r="AE55" i="38" s="1"/>
  <c r="J54" i="38"/>
  <c r="J62" i="38"/>
  <c r="J60" i="38"/>
  <c r="J53" i="38"/>
  <c r="J55" i="38" s="1"/>
  <c r="J57" i="38"/>
  <c r="N54" i="38"/>
  <c r="N62" i="38"/>
  <c r="N60" i="38"/>
  <c r="N53" i="38"/>
  <c r="N55" i="38" s="1"/>
  <c r="N57" i="38"/>
  <c r="S60" i="38"/>
  <c r="S54" i="38"/>
  <c r="S53" i="38"/>
  <c r="S55" i="38" s="1"/>
  <c r="S57" i="38"/>
  <c r="S62" i="38"/>
  <c r="AJ62" i="38"/>
  <c r="AJ57" i="38"/>
  <c r="AJ54" i="38"/>
  <c r="AJ60" i="38"/>
  <c r="AJ53" i="38"/>
  <c r="AJ55" i="38" s="1"/>
  <c r="P62" i="38"/>
  <c r="P57" i="38"/>
  <c r="P60" i="38"/>
  <c r="P53" i="38"/>
  <c r="P55" i="38" s="1"/>
  <c r="P54" i="38"/>
  <c r="C60" i="38"/>
  <c r="C57" i="38"/>
  <c r="Q60" i="38"/>
  <c r="Q53" i="38"/>
  <c r="Q55" i="38" s="1"/>
  <c r="Q62" i="38"/>
  <c r="Q57" i="38"/>
  <c r="Q54" i="38"/>
  <c r="AH54" i="38"/>
  <c r="AH60" i="38"/>
  <c r="AH53" i="38"/>
  <c r="AH55" i="38" s="1"/>
  <c r="AH62" i="38"/>
  <c r="AH57" i="38"/>
  <c r="AD54" i="38"/>
  <c r="AD62" i="38"/>
  <c r="AD60" i="38"/>
  <c r="AD53" i="38"/>
  <c r="AD55" i="38" s="1"/>
  <c r="AD57" i="38"/>
  <c r="F54" i="38"/>
  <c r="F60" i="38"/>
  <c r="F53" i="38"/>
  <c r="F55" i="38" s="1"/>
  <c r="F62" i="38"/>
  <c r="F57" i="38"/>
  <c r="O54" i="38"/>
  <c r="O60" i="38"/>
  <c r="O57" i="38"/>
  <c r="O62" i="38"/>
  <c r="O53" i="38"/>
  <c r="O55" i="38" s="1"/>
  <c r="AB62" i="38"/>
  <c r="AB57" i="38"/>
  <c r="AB54" i="38"/>
  <c r="AB60" i="38"/>
  <c r="AB53" i="38"/>
  <c r="AB55" i="38" s="1"/>
  <c r="L62" i="38"/>
  <c r="L57" i="38"/>
  <c r="L54" i="38"/>
  <c r="L53" i="38"/>
  <c r="L55" i="38" s="1"/>
  <c r="L60" i="38"/>
  <c r="AC60" i="38"/>
  <c r="AC53" i="38"/>
  <c r="AC55" i="38" s="1"/>
  <c r="AC62" i="38"/>
  <c r="AC57" i="38"/>
  <c r="AC54" i="38"/>
  <c r="M60" i="38"/>
  <c r="M53" i="38"/>
  <c r="M55" i="38" s="1"/>
  <c r="M62" i="38"/>
  <c r="M57" i="38"/>
  <c r="M54" i="38"/>
  <c r="AG60" i="38"/>
  <c r="AG53" i="38"/>
  <c r="AG55" i="38" s="1"/>
  <c r="AG62" i="38"/>
  <c r="AG57" i="38"/>
  <c r="AG54" i="38"/>
  <c r="Z54" i="38"/>
  <c r="Z60" i="38"/>
  <c r="Z53" i="38"/>
  <c r="Z55" i="38" s="1"/>
  <c r="Z62" i="38"/>
  <c r="Z57" i="38"/>
  <c r="AA54" i="38"/>
  <c r="AA53" i="38"/>
  <c r="AA55" i="38" s="1"/>
  <c r="AA62" i="38"/>
  <c r="AA57" i="38"/>
  <c r="AA60" i="38"/>
  <c r="K60" i="38"/>
  <c r="K54" i="38"/>
  <c r="K53" i="38"/>
  <c r="K55" i="38" s="1"/>
  <c r="K62" i="38"/>
  <c r="K57" i="38"/>
  <c r="X62" i="38"/>
  <c r="X57" i="38"/>
  <c r="X60" i="38"/>
  <c r="X59" i="38" s="1"/>
  <c r="X53" i="38"/>
  <c r="X55" i="38" s="1"/>
  <c r="X54" i="38"/>
  <c r="H62" i="38"/>
  <c r="H57" i="38"/>
  <c r="H60" i="38"/>
  <c r="H54" i="38"/>
  <c r="H53" i="38"/>
  <c r="H55" i="38" s="1"/>
  <c r="Y60" i="38"/>
  <c r="Y53" i="38"/>
  <c r="Y55" i="38" s="1"/>
  <c r="Y62" i="38"/>
  <c r="Y57" i="38"/>
  <c r="Y54" i="38"/>
  <c r="I60" i="38"/>
  <c r="I53" i="38"/>
  <c r="I55" i="38" s="1"/>
  <c r="I62" i="38"/>
  <c r="I57" i="38"/>
  <c r="I54" i="38"/>
  <c r="AF62" i="38"/>
  <c r="AF57" i="38"/>
  <c r="AF53" i="38"/>
  <c r="AF55" i="38" s="1"/>
  <c r="AF60" i="38"/>
  <c r="AF54" i="38"/>
  <c r="R54" i="38"/>
  <c r="R60" i="38"/>
  <c r="R53" i="38"/>
  <c r="R55" i="38" s="1"/>
  <c r="R62" i="38"/>
  <c r="R57" i="38"/>
  <c r="V54" i="38"/>
  <c r="V62" i="38"/>
  <c r="V60" i="38"/>
  <c r="V53" i="38"/>
  <c r="V55" i="38" s="1"/>
  <c r="V57" i="38"/>
  <c r="W54" i="38"/>
  <c r="W60" i="38"/>
  <c r="W62" i="38"/>
  <c r="W53" i="38"/>
  <c r="W55" i="38" s="1"/>
  <c r="W57" i="38"/>
  <c r="G54" i="38"/>
  <c r="G60" i="38"/>
  <c r="G62" i="38"/>
  <c r="G57" i="38"/>
  <c r="G53" i="38"/>
  <c r="G55" i="38" s="1"/>
  <c r="T62" i="38"/>
  <c r="T57" i="38"/>
  <c r="T60" i="38"/>
  <c r="T54" i="38"/>
  <c r="T53" i="38"/>
  <c r="T55" i="38" s="1"/>
  <c r="D62" i="38"/>
  <c r="D57" i="38"/>
  <c r="D60" i="38"/>
  <c r="D54" i="38"/>
  <c r="D53" i="38"/>
  <c r="D55" i="38" s="1"/>
  <c r="U60" i="38"/>
  <c r="U53" i="38"/>
  <c r="U55" i="38" s="1"/>
  <c r="U62" i="38"/>
  <c r="U57" i="38"/>
  <c r="U54" i="38"/>
  <c r="E60" i="38"/>
  <c r="E53" i="38"/>
  <c r="E55" i="38" s="1"/>
  <c r="E62" i="38"/>
  <c r="E57" i="38"/>
  <c r="E54" i="38"/>
  <c r="K44" i="38"/>
  <c r="K58" i="38" s="1"/>
  <c r="K45" i="38"/>
  <c r="H44" i="38"/>
  <c r="H58" i="38" s="1"/>
  <c r="H45" i="38"/>
  <c r="I45" i="38"/>
  <c r="I44" i="38"/>
  <c r="I58" i="38" s="1"/>
  <c r="AF44" i="38"/>
  <c r="AF58" i="38" s="1"/>
  <c r="AF45" i="38"/>
  <c r="R45" i="38"/>
  <c r="R44" i="38"/>
  <c r="R58" i="38" s="1"/>
  <c r="V44" i="38"/>
  <c r="V58" i="38" s="1"/>
  <c r="V45" i="38"/>
  <c r="W44" i="38"/>
  <c r="W58" i="38" s="1"/>
  <c r="W45" i="38"/>
  <c r="W59" i="38" s="1"/>
  <c r="G44" i="38"/>
  <c r="G58" i="38" s="1"/>
  <c r="G45" i="38"/>
  <c r="T44" i="38"/>
  <c r="T58" i="38" s="1"/>
  <c r="T45" i="38"/>
  <c r="D44" i="38"/>
  <c r="D58" i="38" s="1"/>
  <c r="D45" i="38"/>
  <c r="U45" i="38"/>
  <c r="U44" i="38"/>
  <c r="U58" i="38" s="1"/>
  <c r="E45" i="38"/>
  <c r="E44" i="38"/>
  <c r="E58" i="38" s="1"/>
  <c r="AH44" i="38"/>
  <c r="AH58" i="38" s="1"/>
  <c r="AH45" i="38"/>
  <c r="AD44" i="38"/>
  <c r="AD58" i="38" s="1"/>
  <c r="AD45" i="38"/>
  <c r="F45" i="38"/>
  <c r="F44" i="38"/>
  <c r="F58" i="38" s="1"/>
  <c r="O44" i="38"/>
  <c r="O58" i="38" s="1"/>
  <c r="O45" i="38"/>
  <c r="AB45" i="38"/>
  <c r="AB44" i="38"/>
  <c r="AB58" i="38" s="1"/>
  <c r="L44" i="38"/>
  <c r="L58" i="38" s="1"/>
  <c r="L45" i="38"/>
  <c r="AC45" i="38"/>
  <c r="AC44" i="38"/>
  <c r="AC58" i="38" s="1"/>
  <c r="M44" i="38"/>
  <c r="M58" i="38" s="1"/>
  <c r="M45" i="38"/>
  <c r="AG44" i="38"/>
  <c r="AG58" i="38" s="1"/>
  <c r="AG45" i="38"/>
  <c r="Z44" i="38"/>
  <c r="Z58" i="38" s="1"/>
  <c r="Z45" i="38"/>
  <c r="AA44" i="38"/>
  <c r="AA58" i="38" s="1"/>
  <c r="AA45" i="38"/>
  <c r="X44" i="38"/>
  <c r="X58" i="38" s="1"/>
  <c r="X45" i="38"/>
  <c r="Y45" i="38"/>
  <c r="Y44" i="38"/>
  <c r="Y58" i="38" s="1"/>
  <c r="AE44" i="38"/>
  <c r="AE58" i="38" s="1"/>
  <c r="AE45" i="38"/>
  <c r="AE59" i="38" s="1"/>
  <c r="J44" i="38"/>
  <c r="J58" i="38" s="1"/>
  <c r="J45" i="38"/>
  <c r="N44" i="38"/>
  <c r="N58" i="38" s="1"/>
  <c r="N45" i="38"/>
  <c r="S44" i="38"/>
  <c r="S58" i="38" s="1"/>
  <c r="S45" i="38"/>
  <c r="AJ44" i="38"/>
  <c r="AJ58" i="38" s="1"/>
  <c r="AJ45" i="38"/>
  <c r="P44" i="38"/>
  <c r="P58" i="38" s="1"/>
  <c r="P45" i="38"/>
  <c r="C44" i="38"/>
  <c r="C58" i="38" s="1"/>
  <c r="C53" i="38"/>
  <c r="C55" i="38" s="1"/>
  <c r="C54" i="38"/>
  <c r="Q44" i="38"/>
  <c r="Q58" i="38" s="1"/>
  <c r="Q45" i="38"/>
  <c r="AL26" i="38"/>
  <c r="AK31" i="38"/>
  <c r="AK35" i="38" s="1"/>
  <c r="AK28" i="38"/>
  <c r="X33" i="38"/>
  <c r="X37" i="38" s="1"/>
  <c r="AF33" i="38"/>
  <c r="AF37" i="38" s="1"/>
  <c r="V33" i="38"/>
  <c r="V37" i="38" s="1"/>
  <c r="G33" i="38"/>
  <c r="G37" i="38" s="1"/>
  <c r="U33" i="38"/>
  <c r="U37" i="38" s="1"/>
  <c r="AE33" i="38"/>
  <c r="AE37" i="38" s="1"/>
  <c r="N33" i="38"/>
  <c r="N37" i="38" s="1"/>
  <c r="S33" i="38"/>
  <c r="S37" i="38" s="1"/>
  <c r="P33" i="38"/>
  <c r="P37" i="38" s="1"/>
  <c r="Q33" i="38"/>
  <c r="Q37" i="38" s="1"/>
  <c r="AG33" i="38"/>
  <c r="AG37" i="38" s="1"/>
  <c r="Z33" i="38"/>
  <c r="Z37" i="38" s="1"/>
  <c r="AA33" i="38"/>
  <c r="AA37" i="38" s="1"/>
  <c r="K33" i="38"/>
  <c r="K37" i="38" s="1"/>
  <c r="H33" i="38"/>
  <c r="H37" i="38" s="1"/>
  <c r="Y33" i="38"/>
  <c r="Y37" i="38" s="1"/>
  <c r="I33" i="38"/>
  <c r="I37" i="38" s="1"/>
  <c r="R33" i="38"/>
  <c r="R37" i="38" s="1"/>
  <c r="W33" i="38"/>
  <c r="W37" i="38" s="1"/>
  <c r="T33" i="38"/>
  <c r="T37" i="38" s="1"/>
  <c r="D33" i="38"/>
  <c r="D37" i="38" s="1"/>
  <c r="E33" i="38"/>
  <c r="E37" i="38" s="1"/>
  <c r="J33" i="38"/>
  <c r="J37" i="38" s="1"/>
  <c r="AJ33" i="38"/>
  <c r="AJ37" i="38" s="1"/>
  <c r="C62" i="38"/>
  <c r="C33" i="38"/>
  <c r="C37" i="38" s="1"/>
  <c r="C45" i="38"/>
  <c r="C59" i="38" s="1"/>
  <c r="AH33" i="38"/>
  <c r="AH37" i="38" s="1"/>
  <c r="AD33" i="38"/>
  <c r="AD37" i="38" s="1"/>
  <c r="F33" i="38"/>
  <c r="F37" i="38" s="1"/>
  <c r="O33" i="38"/>
  <c r="O37" i="38" s="1"/>
  <c r="AB33" i="38"/>
  <c r="AB37" i="38" s="1"/>
  <c r="L33" i="38"/>
  <c r="L37" i="38" s="1"/>
  <c r="AC33" i="38"/>
  <c r="AC37" i="38" s="1"/>
  <c r="M33" i="38"/>
  <c r="M37" i="38" s="1"/>
  <c r="S59" i="38" l="1"/>
  <c r="O59" i="38"/>
  <c r="G59" i="38"/>
  <c r="Y59" i="38"/>
  <c r="AA59" i="38"/>
  <c r="K59" i="38"/>
  <c r="R59" i="38"/>
  <c r="Z59" i="38"/>
  <c r="AC59" i="38"/>
  <c r="AJ59" i="38"/>
  <c r="AK60" i="38"/>
  <c r="AK53" i="38"/>
  <c r="AK55" i="38" s="1"/>
  <c r="AK62" i="38"/>
  <c r="AK57" i="38"/>
  <c r="AK54" i="38"/>
  <c r="L59" i="38"/>
  <c r="AH59" i="38"/>
  <c r="J59" i="38"/>
  <c r="E59" i="38"/>
  <c r="D59" i="38"/>
  <c r="V59" i="38"/>
  <c r="AG59" i="38"/>
  <c r="P59" i="38"/>
  <c r="U59" i="38"/>
  <c r="T59" i="38"/>
  <c r="AF59" i="38"/>
  <c r="I59" i="38"/>
  <c r="H59" i="38"/>
  <c r="M59" i="38"/>
  <c r="AB59" i="38"/>
  <c r="F59" i="38"/>
  <c r="AD59" i="38"/>
  <c r="Q59" i="38"/>
  <c r="N59" i="38"/>
  <c r="AK44" i="38"/>
  <c r="AK58" i="38" s="1"/>
  <c r="AK45" i="38"/>
  <c r="AK33" i="38"/>
  <c r="AK37" i="38" s="1"/>
  <c r="AL31" i="38"/>
  <c r="AL35" i="38" s="1"/>
  <c r="AL28" i="38"/>
  <c r="AM26" i="38"/>
  <c r="AK59" i="38" l="1"/>
  <c r="AL54" i="38"/>
  <c r="AL62" i="38"/>
  <c r="AL60" i="38"/>
  <c r="AL53" i="38"/>
  <c r="AL55" i="38" s="1"/>
  <c r="AL57" i="38"/>
  <c r="AL44" i="38"/>
  <c r="AL58" i="38" s="1"/>
  <c r="AL45" i="38"/>
  <c r="AL33" i="38"/>
  <c r="AL37" i="38" s="1"/>
  <c r="AN26" i="38"/>
  <c r="AM28" i="38"/>
  <c r="AM31" i="38"/>
  <c r="AM35" i="38" s="1"/>
  <c r="AL59" i="38" l="1"/>
  <c r="AM54" i="38"/>
  <c r="AM62" i="38"/>
  <c r="AM60" i="38"/>
  <c r="AM57" i="38"/>
  <c r="AM53" i="38"/>
  <c r="AM55" i="38" s="1"/>
  <c r="AM44" i="38"/>
  <c r="AM58" i="38" s="1"/>
  <c r="AM45" i="38"/>
  <c r="AN28" i="38"/>
  <c r="AN31" i="38"/>
  <c r="AN35" i="38" s="1"/>
  <c r="AO26" i="38"/>
  <c r="AM33" i="38"/>
  <c r="AM37" i="38" s="1"/>
  <c r="AM59" i="38" l="1"/>
  <c r="AN62" i="38"/>
  <c r="AN57" i="38"/>
  <c r="AN60" i="38"/>
  <c r="AN54" i="38"/>
  <c r="AN53" i="38"/>
  <c r="AN55" i="38" s="1"/>
  <c r="AN44" i="38"/>
  <c r="AN58" i="38" s="1"/>
  <c r="AN45" i="38"/>
  <c r="AP26" i="38"/>
  <c r="AO28" i="38"/>
  <c r="AO31" i="38"/>
  <c r="AO35" i="38" s="1"/>
  <c r="AN33" i="38"/>
  <c r="AN37" i="38" s="1"/>
  <c r="AN59" i="38" l="1"/>
  <c r="AO60" i="38"/>
  <c r="AO53" i="38"/>
  <c r="AO55" i="38" s="1"/>
  <c r="AO62" i="38"/>
  <c r="AO57" i="38"/>
  <c r="AO54" i="38"/>
  <c r="AO44" i="38"/>
  <c r="AO58" i="38" s="1"/>
  <c r="AO45" i="38"/>
  <c r="AO33" i="38"/>
  <c r="AO37" i="38" s="1"/>
  <c r="AP31" i="38"/>
  <c r="AP35" i="38" s="1"/>
  <c r="AP28" i="38"/>
  <c r="AQ26" i="38"/>
  <c r="AP54" i="38" l="1"/>
  <c r="AP60" i="38"/>
  <c r="AP53" i="38"/>
  <c r="AP55" i="38" s="1"/>
  <c r="AP62" i="38"/>
  <c r="AP57" i="38"/>
  <c r="AO59" i="38"/>
  <c r="AP44" i="38"/>
  <c r="AP58" i="38" s="1"/>
  <c r="AP45" i="38"/>
  <c r="AR26" i="38"/>
  <c r="AQ28" i="38"/>
  <c r="AQ31" i="38"/>
  <c r="AQ35" i="38" s="1"/>
  <c r="AP33" i="38"/>
  <c r="AP37" i="38" s="1"/>
  <c r="AQ53" i="38" l="1"/>
  <c r="AQ55" i="38" s="1"/>
  <c r="AQ54" i="38"/>
  <c r="AQ62" i="38"/>
  <c r="AQ57" i="38"/>
  <c r="AQ60" i="38"/>
  <c r="AP59" i="38"/>
  <c r="AQ44" i="38"/>
  <c r="AQ58" i="38" s="1"/>
  <c r="AQ45" i="38"/>
  <c r="AQ33" i="38"/>
  <c r="AQ37" i="38" s="1"/>
  <c r="AR28" i="38"/>
  <c r="AR31" i="38"/>
  <c r="AR35" i="38" s="1"/>
  <c r="AQ59" i="38" l="1"/>
  <c r="AR62" i="38"/>
  <c r="AR57" i="38"/>
  <c r="AR53" i="38"/>
  <c r="AR55" i="38" s="1"/>
  <c r="AR54" i="38"/>
  <c r="AR60" i="38"/>
  <c r="AR44" i="38"/>
  <c r="AR58" i="38" s="1"/>
  <c r="AR45" i="38"/>
  <c r="AR33" i="38"/>
  <c r="AR37" i="38" s="1"/>
  <c r="AR59" i="38"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B96" authorId="0" shapeId="0" xr:uid="{00000000-0006-0000-0000-000001000000}">
      <text>
        <r>
          <rPr>
            <b/>
            <sz val="10"/>
            <color indexed="81"/>
            <rFont val="Calibri"/>
            <family val="2"/>
          </rPr>
          <t>Microsoft Office User:</t>
        </r>
        <r>
          <rPr>
            <sz val="10"/>
            <color indexed="81"/>
            <rFont val="Calibri"/>
            <family val="2"/>
          </rPr>
          <t xml:space="preserve">
Further comments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tc={BA40C4FE-827D-4368-97A8-C2D374E9129B}</author>
    <author>tc={5C8B1363-E52B-4697-A7AE-1FC9FC5DDDAF}</author>
  </authors>
  <commentList>
    <comment ref="B26" authorId="0" shapeId="0" xr:uid="{BA40C4FE-827D-4368-97A8-C2D374E9129B}">
      <text>
        <t>[Threaded comment]
Your version of Excel allows you to read this threaded comment; however, any edits to it will get removed if the file is opened in a newer version of Excel. Learn more: https://go.microsoft.com/fwlink/?linkid=870924
Comment:
    From 2012 to 2014, “Debt Service (Interest plus fees and charges)” is not included.</t>
      </text>
    </comment>
    <comment ref="B34" authorId="1" shapeId="0" xr:uid="{5C8B1363-E52B-4697-A7AE-1FC9FC5DDDAF}">
      <text>
        <t xml:space="preserve">[Threaded comment]
Your version of Excel allows you to read this threaded comment; however, any edits to it will get removed if the file is opened in a newer version of Excel. Learn more: https://go.microsoft.com/fwlink/?linkid=870924
Comment:
    From 2012 to 2014, “Debt Service (Interest plus fees and charges)” is included.
</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Rohan Fox</author>
    <author>Paul</author>
    <author>Rubayat Chowdhury</author>
    <author>tc={F0B10889-392B-46BF-8972-5C110FB155CD}</author>
    <author>tc={DE6635A7-69A5-4472-AD44-EB3066DAE444}</author>
    <author>tc={18408498-2BFF-42E2-AF99-F8FA51A891B8}</author>
    <author>tc={D3BA892A-99D2-4B02-9540-2F1641C12EA2}</author>
    <author>tc={5187F575-D213-4035-BD1E-C6B9E2521429}</author>
    <author>tc={21E7EEDC-2B46-4E7A-96A1-B5D3300807BD}</author>
    <author>tc={A7B275BE-BF0E-4DAB-A7A1-7A6F0034BF22}</author>
    <author>tc={1D910362-1538-4A08-8D0D-37BF938C3166}</author>
  </authors>
  <commentList>
    <comment ref="B3" authorId="0" shapeId="0" xr:uid="{00000000-0006-0000-0400-000001000000}">
      <text>
        <r>
          <rPr>
            <b/>
            <sz val="9"/>
            <color indexed="81"/>
            <rFont val="Calibri"/>
            <family val="2"/>
          </rPr>
          <t>Rohan Fox:</t>
        </r>
        <r>
          <rPr>
            <sz val="9"/>
            <color indexed="81"/>
            <rFont val="Calibri"/>
            <family val="2"/>
          </rPr>
          <t xml:space="preserve">
Data for 1989-2001 from BPNG QEB TABLE 9.8 &amp; 9.9 Expenditure on Gross Domestic Product 
https://www.bankpng.gov.pg/statistics/quarterly-economic-bulletin-statistical-tables/</t>
        </r>
      </text>
    </comment>
    <comment ref="K6" authorId="1" shapeId="0" xr:uid="{00000000-0006-0000-0400-000002000000}">
      <text>
        <r>
          <rPr>
            <b/>
            <sz val="9"/>
            <color indexed="81"/>
            <rFont val="Tahoma"/>
            <family val="2"/>
          </rPr>
          <t>Paul:</t>
        </r>
        <r>
          <rPr>
            <sz val="9"/>
            <color indexed="81"/>
            <rFont val="Tahoma"/>
            <family val="2"/>
          </rPr>
          <t xml:space="preserve">
Data fror 98 from 2000 budget vol 1</t>
        </r>
      </text>
    </comment>
    <comment ref="L6" authorId="1" shapeId="0" xr:uid="{00000000-0006-0000-0400-000003000000}">
      <text>
        <r>
          <rPr>
            <b/>
            <sz val="9"/>
            <color indexed="81"/>
            <rFont val="Tahoma"/>
            <family val="2"/>
          </rPr>
          <t>Paul:</t>
        </r>
        <r>
          <rPr>
            <sz val="9"/>
            <color indexed="81"/>
            <rFont val="Tahoma"/>
            <family val="2"/>
          </rPr>
          <t xml:space="preserve">
From 2001 budget</t>
        </r>
      </text>
    </comment>
    <comment ref="M6" authorId="1" shapeId="0" xr:uid="{00000000-0006-0000-0400-000004000000}">
      <text>
        <r>
          <rPr>
            <b/>
            <sz val="9"/>
            <color indexed="81"/>
            <rFont val="Tahoma"/>
            <family val="2"/>
          </rPr>
          <t>Paul:</t>
        </r>
        <r>
          <rPr>
            <sz val="9"/>
            <color indexed="81"/>
            <rFont val="Tahoma"/>
            <family val="2"/>
          </rPr>
          <t xml:space="preserve">
Data from 2002 budget but agriculture figures in 2002 much lower than series suggests</t>
        </r>
      </text>
    </comment>
    <comment ref="E18" authorId="1" shapeId="0" xr:uid="{00000000-0006-0000-0400-000005000000}">
      <text>
        <r>
          <rPr>
            <b/>
            <sz val="9"/>
            <color indexed="81"/>
            <rFont val="Tahoma"/>
            <family val="2"/>
          </rPr>
          <t>Paul:</t>
        </r>
        <r>
          <rPr>
            <sz val="9"/>
            <color indexed="81"/>
            <rFont val="Tahoma"/>
            <family val="2"/>
          </rPr>
          <t xml:space="preserve">
Includes oil and gas from 92</t>
        </r>
      </text>
    </comment>
    <comment ref="AH18" authorId="2" shapeId="0" xr:uid="{4866789D-F668-45CD-BB82-8DB69FC63E32}">
      <text>
        <r>
          <rPr>
            <b/>
            <sz val="9"/>
            <color indexed="81"/>
            <rFont val="Tahoma"/>
            <family val="2"/>
          </rPr>
          <t>Rubayat Chowdhury:</t>
        </r>
        <r>
          <rPr>
            <sz val="9"/>
            <color indexed="81"/>
            <rFont val="Tahoma"/>
            <family val="2"/>
          </rPr>
          <t xml:space="preserve">
See "Changes" tab.</t>
        </r>
      </text>
    </comment>
    <comment ref="AI18" authorId="2" shapeId="0" xr:uid="{653CDFA6-A67F-4ACE-AEF3-8748071616CB}">
      <text>
        <r>
          <rPr>
            <b/>
            <sz val="9"/>
            <color indexed="81"/>
            <rFont val="Tahoma"/>
            <family val="2"/>
          </rPr>
          <t>Rubayat Chowdhury:</t>
        </r>
        <r>
          <rPr>
            <sz val="9"/>
            <color indexed="81"/>
            <rFont val="Tahoma"/>
            <family val="2"/>
          </rPr>
          <t xml:space="preserve">
See "Changes" tab.</t>
        </r>
      </text>
    </comment>
    <comment ref="AH19" authorId="2" shapeId="0" xr:uid="{4AC683B7-9156-4361-869C-5451A7D44ACF}">
      <text>
        <r>
          <rPr>
            <b/>
            <sz val="9"/>
            <color indexed="81"/>
            <rFont val="Tahoma"/>
            <family val="2"/>
          </rPr>
          <t>Rubayat Chowdhury:</t>
        </r>
        <r>
          <rPr>
            <sz val="9"/>
            <color indexed="81"/>
            <rFont val="Tahoma"/>
            <family val="2"/>
          </rPr>
          <t xml:space="preserve">
See "Changes" tab.</t>
        </r>
      </text>
    </comment>
    <comment ref="AI19" authorId="2" shapeId="0" xr:uid="{090F6BA9-324B-4FBD-9984-9E77E627AB81}">
      <text>
        <r>
          <rPr>
            <b/>
            <sz val="9"/>
            <color indexed="81"/>
            <rFont val="Tahoma"/>
            <family val="2"/>
          </rPr>
          <t>Rubayat Chowdhury:</t>
        </r>
        <r>
          <rPr>
            <sz val="9"/>
            <color indexed="81"/>
            <rFont val="Tahoma"/>
            <family val="2"/>
          </rPr>
          <t xml:space="preserve">
See "Changes" tab.</t>
        </r>
      </text>
    </comment>
    <comment ref="A59" authorId="3" shapeId="0" xr:uid="{F0B10889-392B-46BF-8972-5C110FB155CD}">
      <text>
        <t>[Threaded comment]
Your version of Excel allows you to read this threaded comment; however, any edits to it will get removed if the file is opened in a newer version of Excel. Learn more: https://go.microsoft.com/fwlink/?linkid=870924
Comment:
    In 2023 budget it is "Transport and storage"</t>
      </text>
    </comment>
    <comment ref="A77" authorId="4" shapeId="0" xr:uid="{DE6635A7-69A5-4472-AD44-EB3066DAE444}">
      <text>
        <t>[Threaded comment]
Your version of Excel allows you to read this threaded comment; however, any edits to it will get removed if the file is opened in a newer version of Excel. Learn more: https://go.microsoft.com/fwlink/?linkid=870924
Comment:
    In 2023 budget it is "Financial and Insurance Activities"</t>
      </text>
    </comment>
    <comment ref="AH133" authorId="2" shapeId="0" xr:uid="{3D7A7AFC-E189-4026-8DD5-79591482A558}">
      <text>
        <r>
          <rPr>
            <b/>
            <sz val="9"/>
            <color indexed="81"/>
            <rFont val="Tahoma"/>
            <family val="2"/>
          </rPr>
          <t>Rubayat Chowdhury:</t>
        </r>
        <r>
          <rPr>
            <sz val="9"/>
            <color indexed="81"/>
            <rFont val="Tahoma"/>
            <family val="2"/>
          </rPr>
          <t xml:space="preserve">
See "Changes" tab.</t>
        </r>
      </text>
    </comment>
    <comment ref="AI133" authorId="2" shapeId="0" xr:uid="{E9885104-370F-47B1-BEB1-C94A53D54D75}">
      <text>
        <r>
          <rPr>
            <b/>
            <sz val="9"/>
            <color indexed="81"/>
            <rFont val="Tahoma"/>
            <family val="2"/>
          </rPr>
          <t>Rubayat Chowdhury:</t>
        </r>
        <r>
          <rPr>
            <sz val="9"/>
            <color indexed="81"/>
            <rFont val="Tahoma"/>
            <family val="2"/>
          </rPr>
          <t xml:space="preserve">
See "Changes" tab.</t>
        </r>
      </text>
    </comment>
    <comment ref="AH140" authorId="2" shapeId="0" xr:uid="{F4E3FD7F-56FB-458E-9441-EF82629DF471}">
      <text>
        <r>
          <rPr>
            <b/>
            <sz val="9"/>
            <color indexed="81"/>
            <rFont val="Tahoma"/>
            <family val="2"/>
          </rPr>
          <t>Rubayat Chowdhury:</t>
        </r>
        <r>
          <rPr>
            <sz val="9"/>
            <color indexed="81"/>
            <rFont val="Tahoma"/>
            <family val="2"/>
          </rPr>
          <t xml:space="preserve">
See "Changes" tab.</t>
        </r>
      </text>
    </comment>
    <comment ref="B152" authorId="0" shapeId="0" xr:uid="{1557634C-A01E-4641-97E7-488979CDA195}">
      <text>
        <r>
          <rPr>
            <b/>
            <sz val="9"/>
            <color indexed="81"/>
            <rFont val="Calibri"/>
            <family val="2"/>
          </rPr>
          <t>Rohan Fox:</t>
        </r>
        <r>
          <rPr>
            <sz val="9"/>
            <color indexed="81"/>
            <rFont val="Calibri"/>
            <family val="2"/>
          </rPr>
          <t xml:space="preserve">
Data for 1989-2001 from BPNG QEB TABLE 9.8 &amp; 9.9 Expenditure on Gross Domestic Product 
https://www.bankpng.gov.pg/statistics/quarterly-economic-bulletin-statistical-tables/</t>
        </r>
      </text>
    </comment>
    <comment ref="K155" authorId="1" shapeId="0" xr:uid="{944629AF-B633-47F5-80B4-5D5FEEB69B88}">
      <text>
        <r>
          <rPr>
            <b/>
            <sz val="9"/>
            <color indexed="81"/>
            <rFont val="Tahoma"/>
            <family val="2"/>
          </rPr>
          <t>Paul:</t>
        </r>
        <r>
          <rPr>
            <sz val="9"/>
            <color indexed="81"/>
            <rFont val="Tahoma"/>
            <family val="2"/>
          </rPr>
          <t xml:space="preserve">
Data fror 98 from 2000 budget vol 1</t>
        </r>
      </text>
    </comment>
    <comment ref="L155" authorId="1" shapeId="0" xr:uid="{F569D783-8A94-4557-B0B8-57D2A97916D7}">
      <text>
        <r>
          <rPr>
            <b/>
            <sz val="9"/>
            <color indexed="81"/>
            <rFont val="Tahoma"/>
            <family val="2"/>
          </rPr>
          <t>Paul:</t>
        </r>
        <r>
          <rPr>
            <sz val="9"/>
            <color indexed="81"/>
            <rFont val="Tahoma"/>
            <family val="2"/>
          </rPr>
          <t xml:space="preserve">
From 2001 budget</t>
        </r>
      </text>
    </comment>
    <comment ref="M155" authorId="1" shapeId="0" xr:uid="{B606DBA4-4F86-43A9-ACB2-99333A9F56B9}">
      <text>
        <r>
          <rPr>
            <b/>
            <sz val="9"/>
            <color indexed="81"/>
            <rFont val="Tahoma"/>
            <family val="2"/>
          </rPr>
          <t>Paul:</t>
        </r>
        <r>
          <rPr>
            <sz val="9"/>
            <color indexed="81"/>
            <rFont val="Tahoma"/>
            <family val="2"/>
          </rPr>
          <t xml:space="preserve">
Data from 2002 budget but agriculture figures in 2002 much lower than series suggests</t>
        </r>
      </text>
    </comment>
    <comment ref="E167" authorId="1" shapeId="0" xr:uid="{87F707F2-D953-4E3F-92AA-D732DAAD9B20}">
      <text>
        <r>
          <rPr>
            <b/>
            <sz val="9"/>
            <color indexed="81"/>
            <rFont val="Tahoma"/>
            <family val="2"/>
          </rPr>
          <t>Paul:</t>
        </r>
        <r>
          <rPr>
            <sz val="9"/>
            <color indexed="81"/>
            <rFont val="Tahoma"/>
            <family val="2"/>
          </rPr>
          <t xml:space="preserve">
Includes oil and gas from 92</t>
        </r>
      </text>
    </comment>
    <comment ref="A208" authorId="5" shapeId="0" xr:uid="{18408498-2BFF-42E2-AF99-F8FA51A891B8}">
      <text>
        <t>[Threaded comment]
Your version of Excel allows you to read this threaded comment; however, any edits to it will get removed if the file is opened in a newer version of Excel. Learn more: https://go.microsoft.com/fwlink/?linkid=870924
Comment:
    In 2023 budget it is "Transport and storage"</t>
      </text>
    </comment>
    <comment ref="A226" authorId="6" shapeId="0" xr:uid="{D3BA892A-99D2-4B02-9540-2F1641C12EA2}">
      <text>
        <t>[Threaded comment]
Your version of Excel allows you to read this threaded comment; however, any edits to it will get removed if the file is opened in a newer version of Excel. Learn more: https://go.microsoft.com/fwlink/?linkid=870924
Comment:
    In 2023 budget it is "Financial and Insurance Activities"</t>
      </text>
    </comment>
    <comment ref="B298" authorId="0" shapeId="0" xr:uid="{1FC2D4C3-9472-4A72-AE02-827ECC83A413}">
      <text>
        <r>
          <rPr>
            <b/>
            <sz val="9"/>
            <color indexed="81"/>
            <rFont val="Calibri"/>
            <family val="2"/>
          </rPr>
          <t>Rohan Fox:</t>
        </r>
        <r>
          <rPr>
            <sz val="9"/>
            <color indexed="81"/>
            <rFont val="Calibri"/>
            <family val="2"/>
          </rPr>
          <t xml:space="preserve">
Data for 1989-2001 from BPNG QEB TABLE 9.8 &amp; 9.9 Expenditure on Gross Domestic Product 
https://www.bankpng.gov.pg/statistics/quarterly-economic-bulletin-statistical-tables/</t>
        </r>
      </text>
    </comment>
    <comment ref="K301" authorId="1" shapeId="0" xr:uid="{3378C99E-D377-45C6-B54B-7FAED2087A7A}">
      <text>
        <r>
          <rPr>
            <b/>
            <sz val="9"/>
            <color indexed="81"/>
            <rFont val="Tahoma"/>
            <family val="2"/>
          </rPr>
          <t>Paul:</t>
        </r>
        <r>
          <rPr>
            <sz val="9"/>
            <color indexed="81"/>
            <rFont val="Tahoma"/>
            <family val="2"/>
          </rPr>
          <t xml:space="preserve">
Data fror 98 from 2000 budget vol 1</t>
        </r>
      </text>
    </comment>
    <comment ref="L301" authorId="1" shapeId="0" xr:uid="{67066ACF-8397-4F04-8AE6-A4F11A695C66}">
      <text>
        <r>
          <rPr>
            <b/>
            <sz val="9"/>
            <color indexed="81"/>
            <rFont val="Tahoma"/>
            <family val="2"/>
          </rPr>
          <t>Paul:</t>
        </r>
        <r>
          <rPr>
            <sz val="9"/>
            <color indexed="81"/>
            <rFont val="Tahoma"/>
            <family val="2"/>
          </rPr>
          <t xml:space="preserve">
From 2001 budget</t>
        </r>
      </text>
    </comment>
    <comment ref="M301" authorId="1" shapeId="0" xr:uid="{6D1D5134-CE9D-4FDC-AB33-38E634DB0F76}">
      <text>
        <r>
          <rPr>
            <b/>
            <sz val="9"/>
            <color indexed="81"/>
            <rFont val="Tahoma"/>
            <family val="2"/>
          </rPr>
          <t>Paul:</t>
        </r>
        <r>
          <rPr>
            <sz val="9"/>
            <color indexed="81"/>
            <rFont val="Tahoma"/>
            <family val="2"/>
          </rPr>
          <t xml:space="preserve">
Data from 2002 budget but agriculture figures in 2002 much lower than series suggests</t>
        </r>
      </text>
    </comment>
    <comment ref="E313" authorId="1" shapeId="0" xr:uid="{BE60C04B-91D8-4A79-B03E-21BA8E408243}">
      <text>
        <r>
          <rPr>
            <b/>
            <sz val="9"/>
            <color indexed="81"/>
            <rFont val="Tahoma"/>
            <family val="2"/>
          </rPr>
          <t>Paul:</t>
        </r>
        <r>
          <rPr>
            <sz val="9"/>
            <color indexed="81"/>
            <rFont val="Tahoma"/>
            <family val="2"/>
          </rPr>
          <t xml:space="preserve">
Includes oil and gas from 92</t>
        </r>
      </text>
    </comment>
    <comment ref="A354" authorId="7" shapeId="0" xr:uid="{5187F575-D213-4035-BD1E-C6B9E2521429}">
      <text>
        <t>[Threaded comment]
Your version of Excel allows you to read this threaded comment; however, any edits to it will get removed if the file is opened in a newer version of Excel. Learn more: https://go.microsoft.com/fwlink/?linkid=870924
Comment:
    In 2023 budget it is "Transport and storage"</t>
      </text>
    </comment>
    <comment ref="A372" authorId="8" shapeId="0" xr:uid="{21E7EEDC-2B46-4E7A-96A1-B5D3300807BD}">
      <text>
        <t>[Threaded comment]
Your version of Excel allows you to read this threaded comment; however, any edits to it will get removed if the file is opened in a newer version of Excel. Learn more: https://go.microsoft.com/fwlink/?linkid=870924
Comment:
    In 2023 budget it is "Financial and Insurance Activities"</t>
      </text>
    </comment>
    <comment ref="B448" authorId="0" shapeId="0" xr:uid="{F9B2E3E8-7B51-4296-A537-6679D4C560C9}">
      <text>
        <r>
          <rPr>
            <b/>
            <sz val="9"/>
            <color indexed="81"/>
            <rFont val="Calibri"/>
            <family val="2"/>
          </rPr>
          <t>Rohan Fox:</t>
        </r>
        <r>
          <rPr>
            <sz val="9"/>
            <color indexed="81"/>
            <rFont val="Calibri"/>
            <family val="2"/>
          </rPr>
          <t xml:space="preserve">
Data for 1989-2001 from BPNG QEB TABLE 9.8 &amp; 9.9 Expenditure on Gross Domestic Product 
https://www.bankpng.gov.pg/statistics/quarterly-economic-bulletin-statistical-tables/</t>
        </r>
      </text>
    </comment>
    <comment ref="K451" authorId="1" shapeId="0" xr:uid="{3F552DDF-3841-4F9B-988B-C764C4B1EDE5}">
      <text>
        <r>
          <rPr>
            <b/>
            <sz val="9"/>
            <color indexed="81"/>
            <rFont val="Tahoma"/>
            <family val="2"/>
          </rPr>
          <t>Paul:</t>
        </r>
        <r>
          <rPr>
            <sz val="9"/>
            <color indexed="81"/>
            <rFont val="Tahoma"/>
            <family val="2"/>
          </rPr>
          <t xml:space="preserve">
Data fror 98 from 2000 budget vol 1</t>
        </r>
      </text>
    </comment>
    <comment ref="L451" authorId="1" shapeId="0" xr:uid="{C3F5975E-D693-4AA8-B5E1-40E5913BEDB2}">
      <text>
        <r>
          <rPr>
            <b/>
            <sz val="9"/>
            <color indexed="81"/>
            <rFont val="Tahoma"/>
            <family val="2"/>
          </rPr>
          <t>Paul:</t>
        </r>
        <r>
          <rPr>
            <sz val="9"/>
            <color indexed="81"/>
            <rFont val="Tahoma"/>
            <family val="2"/>
          </rPr>
          <t xml:space="preserve">
From 2001 budget</t>
        </r>
      </text>
    </comment>
    <comment ref="M451" authorId="1" shapeId="0" xr:uid="{4FD84B67-0C4B-4DAE-964C-29DA7CF87AE1}">
      <text>
        <r>
          <rPr>
            <b/>
            <sz val="9"/>
            <color indexed="81"/>
            <rFont val="Tahoma"/>
            <family val="2"/>
          </rPr>
          <t>Paul:</t>
        </r>
        <r>
          <rPr>
            <sz val="9"/>
            <color indexed="81"/>
            <rFont val="Tahoma"/>
            <family val="2"/>
          </rPr>
          <t xml:space="preserve">
Data from 2002 budget but agriculture figures in 2002 much lower than series suggests</t>
        </r>
      </text>
    </comment>
    <comment ref="E463" authorId="1" shapeId="0" xr:uid="{6FF2FD28-A1AB-49E5-B929-240B700F2D52}">
      <text>
        <r>
          <rPr>
            <b/>
            <sz val="9"/>
            <color indexed="81"/>
            <rFont val="Tahoma"/>
            <family val="2"/>
          </rPr>
          <t>Paul:</t>
        </r>
        <r>
          <rPr>
            <sz val="9"/>
            <color indexed="81"/>
            <rFont val="Tahoma"/>
            <family val="2"/>
          </rPr>
          <t xml:space="preserve">
Includes oil and gas from 92</t>
        </r>
      </text>
    </comment>
    <comment ref="A504" authorId="9" shapeId="0" xr:uid="{A7B275BE-BF0E-4DAB-A7A1-7A6F0034BF22}">
      <text>
        <t>[Threaded comment]
Your version of Excel allows you to read this threaded comment; however, any edits to it will get removed if the file is opened in a newer version of Excel. Learn more: https://go.microsoft.com/fwlink/?linkid=870924
Comment:
    In 2023 budget it is "Transport and storage"</t>
      </text>
    </comment>
    <comment ref="A522" authorId="10" shapeId="0" xr:uid="{1D910362-1538-4A08-8D0D-37BF938C3166}">
      <text>
        <t>[Threaded comment]
Your version of Excel allows you to read this threaded comment; however, any edits to it will get removed if the file is opened in a newer version of Excel. Learn more: https://go.microsoft.com/fwlink/?linkid=870924
Comment:
    In 2023 budget it is "Financial and Insurance Activities"</t>
      </text>
    </comment>
    <comment ref="B596" authorId="0" shapeId="0" xr:uid="{1C6B6BE3-15D5-42FC-B216-F12E94E3AB23}">
      <text>
        <r>
          <rPr>
            <b/>
            <sz val="9"/>
            <color indexed="81"/>
            <rFont val="Calibri"/>
            <family val="2"/>
          </rPr>
          <t>Rohan Fox:</t>
        </r>
        <r>
          <rPr>
            <sz val="9"/>
            <color indexed="81"/>
            <rFont val="Calibri"/>
            <family val="2"/>
          </rPr>
          <t xml:space="preserve">
Data for 1989-2001 from BPNG QEB TABLE 9.8 &amp; 9.9 Expenditure on Gross Domestic Product 
https://www.bankpng.gov.pg/statistics/quarterly-economic-bulletin-statistical-tables/</t>
        </r>
      </text>
    </comment>
    <comment ref="K599" authorId="1" shapeId="0" xr:uid="{0F533253-6C02-415A-9A4B-8D221F84473D}">
      <text>
        <r>
          <rPr>
            <b/>
            <sz val="9"/>
            <color indexed="81"/>
            <rFont val="Tahoma"/>
            <family val="2"/>
          </rPr>
          <t>Paul:</t>
        </r>
        <r>
          <rPr>
            <sz val="9"/>
            <color indexed="81"/>
            <rFont val="Tahoma"/>
            <family val="2"/>
          </rPr>
          <t xml:space="preserve">
Data fror 98 from 2000 budget vol 1</t>
        </r>
      </text>
    </comment>
    <comment ref="L599" authorId="1" shapeId="0" xr:uid="{3CC5ECD2-23D1-48BF-9925-3B4D4CF1981F}">
      <text>
        <r>
          <rPr>
            <b/>
            <sz val="9"/>
            <color indexed="81"/>
            <rFont val="Tahoma"/>
            <family val="2"/>
          </rPr>
          <t>Paul:</t>
        </r>
        <r>
          <rPr>
            <sz val="9"/>
            <color indexed="81"/>
            <rFont val="Tahoma"/>
            <family val="2"/>
          </rPr>
          <t xml:space="preserve">
From 2001 budget</t>
        </r>
      </text>
    </comment>
    <comment ref="M599" authorId="1" shapeId="0" xr:uid="{1C3B9820-E09B-4EEB-9454-C27CACC7253A}">
      <text>
        <r>
          <rPr>
            <b/>
            <sz val="9"/>
            <color indexed="81"/>
            <rFont val="Tahoma"/>
            <family val="2"/>
          </rPr>
          <t>Paul:</t>
        </r>
        <r>
          <rPr>
            <sz val="9"/>
            <color indexed="81"/>
            <rFont val="Tahoma"/>
            <family val="2"/>
          </rPr>
          <t xml:space="preserve">
Data from 2002 budget but agriculture figures in 2002 much lower than series suggests</t>
        </r>
      </text>
    </comment>
    <comment ref="E611" authorId="1" shapeId="0" xr:uid="{CAFE47E2-DA37-4DAF-B628-4C384EAB20DA}">
      <text>
        <r>
          <rPr>
            <b/>
            <sz val="9"/>
            <color indexed="81"/>
            <rFont val="Tahoma"/>
            <family val="2"/>
          </rPr>
          <t>Paul:</t>
        </r>
        <r>
          <rPr>
            <sz val="9"/>
            <color indexed="81"/>
            <rFont val="Tahoma"/>
            <family val="2"/>
          </rPr>
          <t xml:space="preserve">
Includes oil and gas from 92</t>
        </r>
      </text>
    </comment>
    <comment ref="B740" authorId="0" shapeId="0" xr:uid="{6A5E6A8A-EDD7-094F-AD04-07762AA91B3E}">
      <text>
        <r>
          <rPr>
            <b/>
            <sz val="9"/>
            <color indexed="81"/>
            <rFont val="Calibri"/>
            <family val="2"/>
          </rPr>
          <t>Rohan Fox:</t>
        </r>
        <r>
          <rPr>
            <sz val="9"/>
            <color indexed="81"/>
            <rFont val="Calibri"/>
            <family val="2"/>
          </rPr>
          <t xml:space="preserve">
Data for 1989-2001 from BPNG QEB TABLE 9.8 &amp; 9.9 Expenditure on Gross Domestic Product 
https://www.bankpng.gov.pg/statistics/quarterly-economic-bulletin-statistical-tables/</t>
        </r>
      </text>
    </comment>
    <comment ref="K743" authorId="1" shapeId="0" xr:uid="{FFF99E4F-6593-DD42-9513-24E3C7D33630}">
      <text>
        <r>
          <rPr>
            <b/>
            <sz val="9"/>
            <color indexed="81"/>
            <rFont val="Tahoma"/>
            <family val="2"/>
          </rPr>
          <t>Paul:</t>
        </r>
        <r>
          <rPr>
            <sz val="9"/>
            <color indexed="81"/>
            <rFont val="Tahoma"/>
            <family val="2"/>
          </rPr>
          <t xml:space="preserve">
Data fror 98 from 2000 budget vol 1</t>
        </r>
      </text>
    </comment>
    <comment ref="L743" authorId="1" shapeId="0" xr:uid="{92C604CB-E3E8-6A43-8699-42B66A642F4D}">
      <text>
        <r>
          <rPr>
            <b/>
            <sz val="9"/>
            <color indexed="81"/>
            <rFont val="Tahoma"/>
            <family val="2"/>
          </rPr>
          <t>Paul:</t>
        </r>
        <r>
          <rPr>
            <sz val="9"/>
            <color indexed="81"/>
            <rFont val="Tahoma"/>
            <family val="2"/>
          </rPr>
          <t xml:space="preserve">
From 2001 budget</t>
        </r>
      </text>
    </comment>
    <comment ref="M743" authorId="1" shapeId="0" xr:uid="{0E1A459D-CE0A-2A4E-9FFD-3C883A45F5A6}">
      <text>
        <r>
          <rPr>
            <b/>
            <sz val="9"/>
            <color indexed="81"/>
            <rFont val="Tahoma"/>
            <family val="2"/>
          </rPr>
          <t>Paul:</t>
        </r>
        <r>
          <rPr>
            <sz val="9"/>
            <color indexed="81"/>
            <rFont val="Tahoma"/>
            <family val="2"/>
          </rPr>
          <t xml:space="preserve">
Data from 2002 budget but agriculture figures in 2002 much lower than series suggests</t>
        </r>
      </text>
    </comment>
    <comment ref="E755" authorId="1" shapeId="0" xr:uid="{5FA37CB5-E244-DD4A-B9B1-D6B4751EACB7}">
      <text>
        <r>
          <rPr>
            <b/>
            <sz val="9"/>
            <color indexed="81"/>
            <rFont val="Tahoma"/>
            <family val="2"/>
          </rPr>
          <t>Paul:</t>
        </r>
        <r>
          <rPr>
            <sz val="9"/>
            <color indexed="81"/>
            <rFont val="Tahoma"/>
            <family val="2"/>
          </rPr>
          <t xml:space="preserve">
Includes oil and gas from 92</t>
        </r>
      </text>
    </comment>
    <comment ref="B880" authorId="0" shapeId="0" xr:uid="{00000000-0006-0000-0400-000006000000}">
      <text>
        <r>
          <rPr>
            <b/>
            <sz val="9"/>
            <color indexed="81"/>
            <rFont val="Calibri"/>
            <family val="2"/>
          </rPr>
          <t>Rohan Fox:</t>
        </r>
        <r>
          <rPr>
            <sz val="9"/>
            <color indexed="81"/>
            <rFont val="Calibri"/>
            <family val="2"/>
          </rPr>
          <t xml:space="preserve">
Data for 1989-2001 from BPNG QEB TABLE 9.8 &amp; 9.9 Expenditure on Gross Domestic Product 
https://www.bankpng.gov.pg/statistics/quarterly-economic-bulletin-statistical-tables/</t>
        </r>
      </text>
    </comment>
    <comment ref="K888" authorId="1" shapeId="0" xr:uid="{00000000-0006-0000-0400-000007000000}">
      <text>
        <r>
          <rPr>
            <b/>
            <sz val="9"/>
            <color indexed="81"/>
            <rFont val="Tahoma"/>
            <family val="2"/>
          </rPr>
          <t>Paul:</t>
        </r>
        <r>
          <rPr>
            <sz val="9"/>
            <color indexed="81"/>
            <rFont val="Tahoma"/>
            <family val="2"/>
          </rPr>
          <t xml:space="preserve">
Data fror 98 from 2000 budget vol 1</t>
        </r>
      </text>
    </comment>
    <comment ref="L888" authorId="1" shapeId="0" xr:uid="{00000000-0006-0000-0400-000008000000}">
      <text>
        <r>
          <rPr>
            <b/>
            <sz val="9"/>
            <color indexed="81"/>
            <rFont val="Tahoma"/>
            <family val="2"/>
          </rPr>
          <t>Paul:</t>
        </r>
        <r>
          <rPr>
            <sz val="9"/>
            <color indexed="81"/>
            <rFont val="Tahoma"/>
            <family val="2"/>
          </rPr>
          <t xml:space="preserve">
From 2001 budget</t>
        </r>
      </text>
    </comment>
    <comment ref="M888" authorId="1" shapeId="0" xr:uid="{00000000-0006-0000-0400-000009000000}">
      <text>
        <r>
          <rPr>
            <b/>
            <sz val="9"/>
            <color indexed="81"/>
            <rFont val="Tahoma"/>
            <family val="2"/>
          </rPr>
          <t>Paul:</t>
        </r>
        <r>
          <rPr>
            <sz val="9"/>
            <color indexed="81"/>
            <rFont val="Tahoma"/>
            <family val="2"/>
          </rPr>
          <t xml:space="preserve">
Data from 2002 budget but agriculture figures in 2002 much lower than series suggests</t>
        </r>
      </text>
    </comment>
    <comment ref="E900" authorId="1" shapeId="0" xr:uid="{00000000-0006-0000-0400-00000A000000}">
      <text>
        <r>
          <rPr>
            <b/>
            <sz val="9"/>
            <color indexed="81"/>
            <rFont val="Tahoma"/>
            <family val="2"/>
          </rPr>
          <t>Paul:</t>
        </r>
        <r>
          <rPr>
            <sz val="9"/>
            <color indexed="81"/>
            <rFont val="Tahoma"/>
            <family val="2"/>
          </rPr>
          <t xml:space="preserve">
Includes oil and gas from 92</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tc={3C451DAF-881E-423E-A49A-60E02197244F}</author>
    <author>tc={D8BE8603-A02E-4C4B-B97B-859C96636A0C}</author>
    <author>tc={B38D4840-D0D8-4499-A6B0-C9A1F0EC573B}</author>
    <author>Jonathan</author>
    <author>Dorothy Kaupa</author>
    <author>tc={1EAE4FFB-38E5-4DF8-91D7-EB3180F371DB}</author>
    <author>tc={2763823B-4BFF-4A6A-AE2D-8FBE2C1CDD4F}</author>
    <author>tc={7FCF0D6A-A797-4536-AB7A-595C0FDDA3FA}</author>
    <author>tc={3C451DAF-881E-423F-A49A-60E02197244F}</author>
    <author>tc={D8BE8603-A02E-4C4C-B97B-859C96636A0C}</author>
    <author>tc={1EAE4FFB-38E5-4DF9-91D7-EB3180F371DB}</author>
    <author>tc={2763823B-4BFF-4A6B-AE2D-8FBE2C1CDD4F}</author>
    <author>tc={7FCF0D6A-A797-4537-AB7A-595C0FDDA3FA}</author>
    <author>tc={A11A22C9-3AE4-4DFD-A252-BF95775FDC96}</author>
    <author>tc={E2223C1F-3A77-4265-9D8F-A89A1E6D9A2C}</author>
    <author>tc={23D26588-371A-4FA6-964F-54D50F79A945}</author>
    <author>tc={8AB06F78-BB95-43C0-9428-0EB3832DB1EB}</author>
    <author>tc={131E15B9-BE3B-4712-9DB5-62E373AF6D4E}</author>
  </authors>
  <commentList>
    <comment ref="L3" authorId="0" shapeId="0" xr:uid="{3C451DAF-881E-423E-A49A-60E02197244F}">
      <text>
        <t>[Threaded comment]
Your version of Excel allows you to read this threaded comment; however, any edits to it will get removed if the file is opened in a newer version of Excel. Learn more: https://go.microsoft.com/fwlink/?linkid=870924
Comment:
    Source: Table C</t>
      </text>
    </comment>
    <comment ref="M3" authorId="1" shapeId="0" xr:uid="{D8BE8603-A02E-4C4B-B97B-859C96636A0C}">
      <text>
        <t>[Threaded comment]
Your version of Excel allows you to read this threaded comment; however, any edits to it will get removed if the file is opened in a newer version of Excel. Learn more: https://go.microsoft.com/fwlink/?linkid=870924
Comment:
    Source: Table C</t>
      </text>
    </comment>
    <comment ref="O3" authorId="2" shapeId="0" xr:uid="{B38D4840-D0D8-4499-A6B0-C9A1F0EC573B}">
      <text>
        <t>[Threaded comment]
Your version of Excel allows you to read this threaded comment; however, any edits to it will get removed if the file is opened in a newer version of Excel. Learn more: https://go.microsoft.com/fwlink/?linkid=870924
Comment:
    Source : Table 32</t>
      </text>
    </comment>
    <comment ref="A5" authorId="3" shapeId="0" xr:uid="{00000000-0006-0000-0500-000001000000}">
      <text>
        <r>
          <rPr>
            <sz val="9"/>
            <color indexed="81"/>
            <rFont val="Tahoma"/>
            <family val="2"/>
          </rPr>
          <t>Under the GFS 2014 methodology, non-paybale infrastructure tax credits, revenue on asset sales and GST transfers to WPA and Trust Accounts will be excluded.</t>
        </r>
      </text>
    </comment>
    <comment ref="P15" authorId="4" shapeId="0" xr:uid="{DEB5255A-09C6-491C-8FCD-86BFD0B19F45}">
      <text>
        <r>
          <rPr>
            <b/>
            <sz val="9"/>
            <color indexed="81"/>
            <rFont val="Tahoma"/>
            <family val="2"/>
          </rPr>
          <t>Dorothy Kaupa:</t>
        </r>
        <r>
          <rPr>
            <sz val="9"/>
            <color indexed="81"/>
            <rFont val="Tahoma"/>
            <family val="2"/>
          </rPr>
          <t xml:space="preserve">
The specific values for Royalties and Management tax are not provided in the 2026 Budget</t>
        </r>
      </text>
    </comment>
    <comment ref="A31" authorId="3" shapeId="0" xr:uid="{00000000-0006-0000-0500-000002000000}">
      <text>
        <r>
          <rPr>
            <sz val="9"/>
            <color indexed="81"/>
            <rFont val="Tahoma"/>
            <family val="2"/>
          </rPr>
          <t>GST represents the total of collections by Provinces, PNG Ports and Refunds.</t>
        </r>
      </text>
    </comment>
    <comment ref="L90" authorId="5" shapeId="0" xr:uid="{1EAE4FFB-38E5-4DF8-91D7-EB3180F371DB}">
      <text>
        <t>[Threaded comment]
Your version of Excel allows you to read this threaded comment; however, any edits to it will get removed if the file is opened in a newer version of Excel. Learn more: https://go.microsoft.com/fwlink/?linkid=870924
Comment:
    Source: Box 3: 2022 Dividend Outcome</t>
      </text>
    </comment>
    <comment ref="A104" authorId="6" shapeId="0" xr:uid="{2763823B-4BFF-4A6A-AE2D-8FBE2C1CDD4F}">
      <text>
        <t xml:space="preserve">[Threaded comment]
Your version of Excel allows you to read this threaded comment; however, any edits to it will get removed if the file is opened in a newer version of Excel. Learn more: https://go.microsoft.com/fwlink/?linkid=870924
Comment:
    Added into 2026 budget
</t>
      </text>
    </comment>
    <comment ref="A109" authorId="7" shapeId="0" xr:uid="{7FCF0D6A-A797-4536-AB7A-595C0FDDA3FA}">
      <text>
        <t>[Threaded comment]
Your version of Excel allows you to read this threaded comment; however, any edits to it will get removed if the file is opened in a newer version of Excel. Learn more: https://go.microsoft.com/fwlink/?linkid=870924
Comment:
    Added into the 2026 Budget</t>
      </text>
    </comment>
    <comment ref="L116" authorId="8" shapeId="0" xr:uid="{EE33D873-2AF5-4271-BF4B-DBBEB3554F8B}">
      <text>
        <t>[Threaded comment]
Your version of Excel allows you to read this threaded comment; however, any edits to it will get removed if the file is opened in a newer version of Excel. Learn more: https://go.microsoft.com/fwlink/?linkid=870924
Comment:
    Source: Table C</t>
      </text>
    </comment>
    <comment ref="M116" authorId="9" shapeId="0" xr:uid="{5EFBA6B5-F199-49E2-BEBB-A243C5609798}">
      <text>
        <t>[Threaded comment]
Your version of Excel allows you to read this threaded comment; however, any edits to it will get removed if the file is opened in a newer version of Excel. Learn more: https://go.microsoft.com/fwlink/?linkid=870924
Comment:
    Source: Table C</t>
      </text>
    </comment>
    <comment ref="A118" authorId="3" shapeId="0" xr:uid="{5E7B06CD-B184-454A-9B9A-12CC63FEE845}">
      <text>
        <r>
          <rPr>
            <sz val="9"/>
            <color indexed="81"/>
            <rFont val="Tahoma"/>
            <family val="2"/>
          </rPr>
          <t>Under the GFS 2014 methodology, non-paybale infrastructure tax credits, revenue on asset sales and GST transfers to WPA and Trust Accounts will be excluded.</t>
        </r>
      </text>
    </comment>
    <comment ref="A144" authorId="3" shapeId="0" xr:uid="{BEA4E6E9-8763-44E3-B9D6-99E05BF96237}">
      <text>
        <r>
          <rPr>
            <sz val="9"/>
            <color indexed="81"/>
            <rFont val="Tahoma"/>
            <family val="2"/>
          </rPr>
          <t>GST represents the total of collections by Provinces, PNG Ports and Refunds.</t>
        </r>
      </text>
    </comment>
    <comment ref="L203" authorId="10" shapeId="0" xr:uid="{1E3E4553-39A1-457C-A1CD-0BAC914EF547}">
      <text>
        <t>[Threaded comment]
Your version of Excel allows you to read this threaded comment; however, any edits to it will get removed if the file is opened in a newer version of Excel. Learn more: https://go.microsoft.com/fwlink/?linkid=870924
Comment:
    Source: Box 3: 2022 Dividend Outcome</t>
      </text>
    </comment>
    <comment ref="A217" authorId="11" shapeId="0" xr:uid="{779E5B48-16B4-4A14-9C30-6A45AE1A042F}">
      <text>
        <t xml:space="preserve">[Threaded comment]
Your version of Excel allows you to read this threaded comment; however, any edits to it will get removed if the file is opened in a newer version of Excel. Learn more: https://go.microsoft.com/fwlink/?linkid=870924
Comment:
    Added into 2026 budget
</t>
      </text>
    </comment>
    <comment ref="A222" authorId="12" shapeId="0" xr:uid="{3BB149A7-C3A1-4548-A6BE-1AE0AB6557D2}">
      <text>
        <t>[Threaded comment]
Your version of Excel allows you to read this threaded comment; however, any edits to it will get removed if the file is opened in a newer version of Excel. Learn more: https://go.microsoft.com/fwlink/?linkid=870924
Comment:
    Added into the 2026 Budget</t>
      </text>
    </comment>
    <comment ref="L230" authorId="13" shapeId="0" xr:uid="{A11A22C9-3AE4-4DFD-A252-BF95775FDC96}">
      <text>
        <t>[Threaded comment]
Your version of Excel allows you to read this threaded comment; however, any edits to it will get removed if the file is opened in a newer version of Excel. Learn more: https://go.microsoft.com/fwlink/?linkid=870924
Comment:
    Source: Table C</t>
      </text>
    </comment>
    <comment ref="M230" authorId="14" shapeId="0" xr:uid="{E2223C1F-3A77-4265-9D8F-A89A1E6D9A2C}">
      <text>
        <t>[Threaded comment]
Your version of Excel allows you to read this threaded comment; however, any edits to it will get removed if the file is opened in a newer version of Excel. Learn more: https://go.microsoft.com/fwlink/?linkid=870924
Comment:
    Source: Table C</t>
      </text>
    </comment>
    <comment ref="A232" authorId="3" shapeId="0" xr:uid="{358D3467-A288-4FD5-888B-7723D7E46667}">
      <text>
        <r>
          <rPr>
            <sz val="9"/>
            <color indexed="81"/>
            <rFont val="Tahoma"/>
            <family val="2"/>
          </rPr>
          <t>Under the GFS 2014 methodology, non-paybale infrastructure tax credits, revenue on asset sales and GST transfers to WPA and Trust Accounts will be excluded.</t>
        </r>
      </text>
    </comment>
    <comment ref="A258" authorId="3" shapeId="0" xr:uid="{63AECA81-7D32-42BF-B883-2520E97F617F}">
      <text>
        <r>
          <rPr>
            <sz val="9"/>
            <color indexed="81"/>
            <rFont val="Tahoma"/>
            <family val="2"/>
          </rPr>
          <t>GST represents the total of collections by Provinces, PNG Ports and Refunds.</t>
        </r>
      </text>
    </comment>
    <comment ref="L317" authorId="15" shapeId="0" xr:uid="{23D26588-371A-4FA6-964F-54D50F79A945}">
      <text>
        <t>[Threaded comment]
Your version of Excel allows you to read this threaded comment; however, any edits to it will get removed if the file is opened in a newer version of Excel. Learn more: https://go.microsoft.com/fwlink/?linkid=870924
Comment:
    Source: Box 3: 2022 Dividend Outcome</t>
      </text>
    </comment>
    <comment ref="L341" authorId="16" shapeId="0" xr:uid="{8AB06F78-BB95-43C0-9428-0EB3832DB1EB}">
      <text>
        <t>[Threaded comment]
Your version of Excel allows you to read this threaded comment; however, any edits to it will get removed if the file is opened in a newer version of Excel. Learn more: https://go.microsoft.com/fwlink/?linkid=870924
Comment:
    Source: Table C</t>
      </text>
    </comment>
    <comment ref="A343" authorId="3" shapeId="0" xr:uid="{0C01D949-6EE5-43BC-BC25-15256AB71375}">
      <text>
        <r>
          <rPr>
            <sz val="9"/>
            <color indexed="81"/>
            <rFont val="Tahoma"/>
            <family val="2"/>
          </rPr>
          <t>Under the GFS 2014 methodology, non-paybale infrastructure tax credits, revenue on asset sales and GST transfers to WPA and Trust Accounts will be excluded.</t>
        </r>
      </text>
    </comment>
    <comment ref="A369" authorId="3" shapeId="0" xr:uid="{6DC0E6DD-92D9-4791-9E40-1C3A0542A398}">
      <text>
        <r>
          <rPr>
            <sz val="9"/>
            <color indexed="81"/>
            <rFont val="Tahoma"/>
            <family val="2"/>
          </rPr>
          <t>GST represents the total of collections by Provinces, PNG Ports and Refunds.</t>
        </r>
      </text>
    </comment>
    <comment ref="L428" authorId="17" shapeId="0" xr:uid="{131E15B9-BE3B-4712-9DB5-62E373AF6D4E}">
      <text>
        <t>[Threaded comment]
Your version of Excel allows you to read this threaded comment; however, any edits to it will get removed if the file is opened in a newer version of Excel. Learn more: https://go.microsoft.com/fwlink/?linkid=870924
Comment:
    Source: Box 3: 2022 Dividend Outcome</t>
      </text>
    </comment>
    <comment ref="A454" authorId="3" shapeId="0" xr:uid="{B9350214-9EFD-4E40-BA92-21BE2E5BD59E}">
      <text>
        <r>
          <rPr>
            <sz val="9"/>
            <color indexed="81"/>
            <rFont val="Tahoma"/>
            <family val="2"/>
          </rPr>
          <t>Under the GFS 2014 methodology, non-paybale infrastructure tax credits, revenue on asset sales and GST transfers to WPA and Trust Accounts will be excluded.</t>
        </r>
      </text>
    </comment>
    <comment ref="A480" authorId="3" shapeId="0" xr:uid="{866AE87A-3302-4E87-8AE7-C177A721E2BE}">
      <text>
        <r>
          <rPr>
            <sz val="9"/>
            <color indexed="81"/>
            <rFont val="Tahoma"/>
            <family val="2"/>
          </rPr>
          <t>GST represents the total of collections by Provinces, PNG Ports and Refunds.</t>
        </r>
      </text>
    </comment>
    <comment ref="A565" authorId="3" shapeId="0" xr:uid="{105457BD-21D8-704F-AC83-6305B4B9AE3C}">
      <text>
        <r>
          <rPr>
            <sz val="9"/>
            <color indexed="81"/>
            <rFont val="Tahoma"/>
            <family val="2"/>
          </rPr>
          <t>Under the GFS 2014 methodology, non-paybale infrastructure tax credits, revenue on asset sales and GST transfers to WPA and Trust Accounts will be excluded.</t>
        </r>
      </text>
    </comment>
    <comment ref="A591" authorId="3" shapeId="0" xr:uid="{6EF24448-6212-CB4B-93C4-FF1AC8D49EAD}">
      <text>
        <r>
          <rPr>
            <sz val="9"/>
            <color indexed="81"/>
            <rFont val="Tahoma"/>
            <family val="2"/>
          </rPr>
          <t>GST represents the total of collections by Provinces, PNG Ports and Refunds.</t>
        </r>
      </text>
    </comment>
    <comment ref="A675" authorId="3" shapeId="0" xr:uid="{00000000-0006-0000-0500-000003000000}">
      <text>
        <r>
          <rPr>
            <sz val="9"/>
            <color indexed="81"/>
            <rFont val="Tahoma"/>
            <family val="2"/>
          </rPr>
          <t>Under the GFS 2014 methodology, non-paybale infrastructure tax credits, revenue on asset sales and GST transfers to WPA and Trust Accounts will be excluded.</t>
        </r>
      </text>
    </comment>
    <comment ref="A700" authorId="3" shapeId="0" xr:uid="{00000000-0006-0000-0500-000004000000}">
      <text>
        <r>
          <rPr>
            <sz val="9"/>
            <color indexed="81"/>
            <rFont val="Tahoma"/>
            <family val="2"/>
          </rPr>
          <t>GST represents the total of collections by Provinces, PNG Ports and Refunds.</t>
        </r>
      </text>
    </comment>
    <comment ref="A781" authorId="3" shapeId="0" xr:uid="{00000000-0006-0000-0500-000005000000}">
      <text>
        <r>
          <rPr>
            <sz val="9"/>
            <color indexed="81"/>
            <rFont val="Tahoma"/>
            <family val="2"/>
          </rPr>
          <t>Under the GFS 2014 methodology, non-paybale infrastructure tax credits, revenue on asset sales and GST transfers to WPA and Trust Accounts will be excluded.</t>
        </r>
      </text>
    </comment>
    <comment ref="A806" authorId="3" shapeId="0" xr:uid="{00000000-0006-0000-0500-000006000000}">
      <text>
        <r>
          <rPr>
            <sz val="9"/>
            <color indexed="81"/>
            <rFont val="Tahoma"/>
            <family val="2"/>
          </rPr>
          <t>GST represents the total of collections by Provinces, PNG Ports and Refunds.</t>
        </r>
      </text>
    </comment>
    <comment ref="A901" authorId="3" shapeId="0" xr:uid="{00000000-0006-0000-0500-000007000000}">
      <text>
        <r>
          <rPr>
            <sz val="9"/>
            <color indexed="81"/>
            <rFont val="Tahoma"/>
            <family val="2"/>
          </rPr>
          <t>Under the GFS 2014 methodology, non-paybale infrastructure tax credits, revenue on asset sales and GST transfers to WPA and Trust Accounts will be excluded.</t>
        </r>
      </text>
    </comment>
    <comment ref="A923" authorId="3" shapeId="0" xr:uid="{00000000-0006-0000-0500-000008000000}">
      <text>
        <r>
          <rPr>
            <sz val="9"/>
            <color indexed="81"/>
            <rFont val="Tahoma"/>
            <family val="2"/>
          </rPr>
          <t>GST represents the total of collections by Provinces, PNG Ports and Refunds.</t>
        </r>
      </text>
    </comment>
    <comment ref="A984" authorId="3" shapeId="0" xr:uid="{00000000-0006-0000-0500-000009000000}">
      <text>
        <r>
          <rPr>
            <sz val="9"/>
            <color indexed="81"/>
            <rFont val="Tahoma"/>
            <family val="2"/>
          </rPr>
          <t>Under the GFS 2014 methodology, non-paybale infrastructure tax credits, revenue on asset sales and GST transfers to WPA and Trust Accounts will be excluded.</t>
        </r>
      </text>
    </comment>
    <comment ref="A1006" authorId="3" shapeId="0" xr:uid="{00000000-0006-0000-0500-00000A000000}">
      <text>
        <r>
          <rPr>
            <sz val="9"/>
            <color indexed="81"/>
            <rFont val="Tahoma"/>
            <family val="2"/>
          </rPr>
          <t>GST represents the total of collections by Provinces, PNG Ports and Refunds.</t>
        </r>
      </text>
    </comment>
    <comment ref="A1075" authorId="3" shapeId="0" xr:uid="{00000000-0006-0000-0500-00000B000000}">
      <text>
        <r>
          <rPr>
            <sz val="9"/>
            <color indexed="81"/>
            <rFont val="Tahoma"/>
            <family val="2"/>
          </rPr>
          <t>Under the GFS 2014 methodology, non-paybale infrastructure tax credits, revenue on asset sales and GST transfers to WPA and Trust Accounts will be excluded.</t>
        </r>
      </text>
    </comment>
    <comment ref="A1099" authorId="3" shapeId="0" xr:uid="{00000000-0006-0000-0500-00000C000000}">
      <text>
        <r>
          <rPr>
            <sz val="9"/>
            <color indexed="81"/>
            <rFont val="Tahoma"/>
            <family val="2"/>
          </rPr>
          <t>GST represents the total of collections by Provinces, PNG Ports and Refunds.</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C53" authorId="0" shapeId="0" xr:uid="{00000000-0006-0000-0600-000001000000}">
      <text>
        <r>
          <rPr>
            <b/>
            <sz val="10"/>
            <color indexed="81"/>
            <rFont val="Calibri"/>
            <family val="2"/>
          </rPr>
          <t>Rohan:</t>
        </r>
        <r>
          <rPr>
            <sz val="10"/>
            <color indexed="81"/>
            <rFont val="Calibri"/>
            <family val="2"/>
          </rPr>
          <t xml:space="preserve">
Does not quite add up</t>
        </r>
      </text>
    </comment>
    <comment ref="J80" authorId="0" shapeId="0" xr:uid="{00000000-0006-0000-0600-000002000000}">
      <text>
        <r>
          <rPr>
            <b/>
            <sz val="10"/>
            <color indexed="81"/>
            <rFont val="Calibri"/>
            <family val="2"/>
          </rPr>
          <t xml:space="preserve">Rohan: </t>
        </r>
        <r>
          <rPr>
            <sz val="10"/>
            <color indexed="81"/>
            <rFont val="Calibri"/>
            <family val="2"/>
          </rPr>
          <t xml:space="preserve">does not quite add up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tc={8DAE456F-283B-4706-89C5-7321BA90C44E}</author>
    <author>tc={5233F3B3-A657-4016-B9AE-39AFFC05C08C}</author>
    <author>tc={E08CAE16-78A4-40F2-A597-4F720DD7858A}</author>
    <author>tc={8DAE456F-283B-4707-89C5-7321BA90C44E}</author>
    <author>tc={5233F3B3-A657-4017-B9AE-39AFFC05C08C}</author>
    <author>tc={9EA5E2B9-9A84-40D6-8B97-861963C37C23}</author>
    <author>tc={BFB4F476-D4C1-4198-8F3A-02D39CF2AC8B}</author>
    <author>tc={9284863A-E221-49AB-AB72-E9B44F8CC205}</author>
    <author>tc={B9670F36-D498-4374-ADC8-E346780A68DF}</author>
    <author>tc={73AF0B72-584F-4054-8BAD-03A1825EBAA7}</author>
  </authors>
  <commentList>
    <comment ref="M3" authorId="0" shapeId="0" xr:uid="{8DAE456F-283B-4706-89C5-7321BA90C44E}">
      <text>
        <t>[Threaded comment]
Your version of Excel allows you to read this threaded comment; however, any edits to it will get removed if the file is opened in a newer version of Excel. Learn more: https://go.microsoft.com/fwlink/?linkid=870924
Comment:
    Table D(i)</t>
      </text>
    </comment>
    <comment ref="N3" authorId="1" shapeId="0" xr:uid="{5233F3B3-A657-4016-B9AE-39AFFC05C08C}">
      <text>
        <t>[Threaded comment]
Your version of Excel allows you to read this threaded comment; however, any edits to it will get removed if the file is opened in a newer version of Excel. Learn more: https://go.microsoft.com/fwlink/?linkid=870924
Comment:
    Table D(i)</t>
      </text>
    </comment>
    <comment ref="P3" authorId="2" shapeId="0" xr:uid="{E08CAE16-78A4-40F2-A597-4F720DD7858A}">
      <text>
        <t>[Threaded comment]
Your version of Excel allows you to read this threaded comment; however, any edits to it will get removed if the file is opened in a newer version of Excel. Learn more: https://go.microsoft.com/fwlink/?linkid=870924
Comment:
    Source :Table 33</t>
      </text>
    </comment>
    <comment ref="M51" authorId="3" shapeId="0" xr:uid="{446A8AC2-97FE-499D-8640-395340666FA3}">
      <text>
        <t>[Threaded comment]
Your version of Excel allows you to read this threaded comment; however, any edits to it will get removed if the file is opened in a newer version of Excel. Learn more: https://go.microsoft.com/fwlink/?linkid=870924
Comment:
    Table D(i)</t>
      </text>
    </comment>
    <comment ref="N51" authorId="4" shapeId="0" xr:uid="{D4BCC5EC-B9A7-413E-A60C-FE59D6A96704}">
      <text>
        <t>[Threaded comment]
Your version of Excel allows you to read this threaded comment; however, any edits to it will get removed if the file is opened in a newer version of Excel. Learn more: https://go.microsoft.com/fwlink/?linkid=870924
Comment:
    Table D(i)</t>
      </text>
    </comment>
    <comment ref="M100" authorId="5" shapeId="0" xr:uid="{9EA5E2B9-9A84-40D6-8B97-861963C37C23}">
      <text>
        <t>[Threaded comment]
Your version of Excel allows you to read this threaded comment; however, any edits to it will get removed if the file is opened in a newer version of Excel. Learn more: https://go.microsoft.com/fwlink/?linkid=870924
Comment:
    Table D(i)</t>
      </text>
    </comment>
    <comment ref="N100" authorId="6" shapeId="0" xr:uid="{BFB4F476-D4C1-4198-8F3A-02D39CF2AC8B}">
      <text>
        <t>[Threaded comment]
Your version of Excel allows you to read this threaded comment; however, any edits to it will get removed if the file is opened in a newer version of Excel. Learn more: https://go.microsoft.com/fwlink/?linkid=870924
Comment:
    Table D(i)</t>
      </text>
    </comment>
    <comment ref="M149" authorId="7" shapeId="0" xr:uid="{9284863A-E221-49AB-AB72-E9B44F8CC205}">
      <text>
        <t>[Threaded comment]
Your version of Excel allows you to read this threaded comment; however, any edits to it will get removed if the file is opened in a newer version of Excel. Learn more: https://go.microsoft.com/fwlink/?linkid=870924
Comment:
    Table D(i)</t>
      </text>
    </comment>
    <comment ref="N149" authorId="8" shapeId="0" xr:uid="{B9670F36-D498-4374-ADC8-E346780A68DF}">
      <text>
        <t>[Threaded comment]
Your version of Excel allows you to read this threaded comment; however, any edits to it will get removed if the file is opened in a newer version of Excel. Learn more: https://go.microsoft.com/fwlink/?linkid=870924
Comment:
    Table D(i)</t>
      </text>
    </comment>
    <comment ref="M198" authorId="9" shapeId="0" xr:uid="{73AF0B72-584F-4054-8BAD-03A1825EBAA7}">
      <text>
        <t>[Threaded comment]
Your version of Excel allows you to read this threaded comment; however, any edits to it will get removed if the file is opened in a newer version of Excel. Learn more: https://go.microsoft.com/fwlink/?linkid=870924
Comment:
    Table D(i)</t>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tc={1923157F-91F8-41DC-8730-75EA8FB79B82}</author>
    <author>tc={2DF8C01D-27A6-4AA7-9654-B62B64150170}</author>
    <author>tc={607E16F6-5A9C-461F-8115-5336B4D41984}</author>
    <author>tc={07BCC8E1-E8B3-491A-8F4D-2BD1FB53F398}</author>
    <author>tc={1923157F-91F8-41DD-8730-75EA8FB79B82}</author>
    <author>tc={2DF8C01D-27A6-4AA8-9654-B62B64150170}</author>
    <author>tc={07BCC8E1-E8B3-491B-8F4D-2BD1FB53F398}</author>
    <author>tc={290B9F32-AB7B-4803-AAA5-C64DDE17B031}</author>
    <author>tc={B1371E34-3039-4A44-BEA9-742C73B87DF3}</author>
    <author>tc={0133243B-BADD-465D-8C8C-87452811306F}</author>
  </authors>
  <commentList>
    <comment ref="M3" authorId="0" shapeId="0" xr:uid="{1923157F-91F8-41DC-8730-75EA8FB79B82}">
      <text>
        <t>[Threaded comment]
Your version of Excel allows you to read this threaded comment; however, any edits to it will get removed if the file is opened in a newer version of Excel. Learn more: https://go.microsoft.com/fwlink/?linkid=870924
Comment:
    Table D(ii)</t>
      </text>
    </comment>
    <comment ref="N3" authorId="1" shapeId="0" xr:uid="{2DF8C01D-27A6-4AA7-9654-B62B64150170}">
      <text>
        <t>[Threaded comment]
Your version of Excel allows you to read this threaded comment; however, any edits to it will get removed if the file is opened in a newer version of Excel. Learn more: https://go.microsoft.com/fwlink/?linkid=870924
Comment:
    Table D(ii)</t>
      </text>
    </comment>
    <comment ref="P3" authorId="2" shapeId="0" xr:uid="{607E16F6-5A9C-461F-8115-5336B4D41984}">
      <text>
        <t>[Threaded comment]
Your version of Excel allows you to read this threaded comment; however, any edits to it will get removed if the file is opened in a newer version of Excel. Learn more: https://go.microsoft.com/fwlink/?linkid=870924
Comment:
    Source : Table 34</t>
      </text>
    </comment>
    <comment ref="B74" authorId="3" shapeId="0" xr:uid="{07BCC8E1-E8B3-491A-8F4D-2BD1FB53F398}">
      <text>
        <t>[Threaded comment]
Your version of Excel allows you to read this threaded comment; however, any edits to it will get removed if the file is opened in a newer version of Excel. Learn more: https://go.microsoft.com/fwlink/?linkid=870924
Comment:
    Added into the 2026 budget</t>
      </text>
    </comment>
    <comment ref="M107" authorId="4" shapeId="0" xr:uid="{9F4BD402-20D6-4E6B-B8F4-9F0DFD0F2C43}">
      <text>
        <t>[Threaded comment]
Your version of Excel allows you to read this threaded comment; however, any edits to it will get removed if the file is opened in a newer version of Excel. Learn more: https://go.microsoft.com/fwlink/?linkid=870924
Comment:
    Table D(ii)</t>
      </text>
    </comment>
    <comment ref="N107" authorId="5" shapeId="0" xr:uid="{11E0774E-1D6A-4B77-95CE-F7AB37ED762C}">
      <text>
        <t>[Threaded comment]
Your version of Excel allows you to read this threaded comment; however, any edits to it will get removed if the file is opened in a newer version of Excel. Learn more: https://go.microsoft.com/fwlink/?linkid=870924
Comment:
    Table D(ii)</t>
      </text>
    </comment>
    <comment ref="B178" authorId="6" shapeId="0" xr:uid="{C852CFBC-B2E9-4EE4-B56E-33F59774A820}">
      <text>
        <t>[Threaded comment]
Your version of Excel allows you to read this threaded comment; however, any edits to it will get removed if the file is opened in a newer version of Excel. Learn more: https://go.microsoft.com/fwlink/?linkid=870924
Comment:
    Added into the 2026 budget</t>
      </text>
    </comment>
    <comment ref="M212" authorId="7" shapeId="0" xr:uid="{290B9F32-AB7B-4803-AAA5-C64DDE17B031}">
      <text>
        <t>[Threaded comment]
Your version of Excel allows you to read this threaded comment; however, any edits to it will get removed if the file is opened in a newer version of Excel. Learn more: https://go.microsoft.com/fwlink/?linkid=870924
Comment:
    Table D(ii)</t>
      </text>
    </comment>
    <comment ref="N212" authorId="8" shapeId="0" xr:uid="{B1371E34-3039-4A44-BEA9-742C73B87DF3}">
      <text>
        <t>[Threaded comment]
Your version of Excel allows you to read this threaded comment; however, any edits to it will get removed if the file is opened in a newer version of Excel. Learn more: https://go.microsoft.com/fwlink/?linkid=870924
Comment:
    Table D(ii)</t>
      </text>
    </comment>
    <comment ref="M318" authorId="9" shapeId="0" xr:uid="{0133243B-BADD-465D-8C8C-87452811306F}">
      <text>
        <t>[Threaded comment]
Your version of Excel allows you to read this threaded comment; however, any edits to it will get removed if the file is opened in a newer version of Excel. Learn more: https://go.microsoft.com/fwlink/?linkid=870924
Comment:
    Table D(ii)</t>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Microsoft Office User</author>
    <author>tc={A2F6AD34-CD5B-4B3D-9289-A3A774533037}</author>
    <author>tc={9249A85B-F2D1-477D-81FD-9796EC376394}</author>
    <author>tc={FFC66086-84BA-46E7-89C0-1FB5788778E2}</author>
    <author>tc={4E3DC9FE-E3B1-4322-9CE9-1D1626D34590}</author>
    <author>tc={2260F1F6-3903-4455-BC73-83E873C3B83D}</author>
    <author>tc={87311B81-ED2D-497A-964A-8ED785F5AEFE}</author>
    <author>tc={5FEF0CAE-96B0-4AD6-8DC8-33ECDF9BBBFF}</author>
    <author>tc={5E88B086-E857-48CD-B8FF-C21F43866345}</author>
    <author>tc={68B9375C-4E3A-43C8-A25B-D93F7607A280}</author>
    <author>tc={74243098-BE0C-4EF4-97DC-92FCCF0B07C5}</author>
    <author>tc={C2DC00C2-5FB0-4945-9DAD-E110641DF09E}</author>
    <author>tc={B0061A3F-F015-4461-AC83-1FC1AA153EC2}</author>
    <author>tc={B6CB5BFA-CF4E-425E-A57B-B458566CEBEE}</author>
    <author>tc={947FB4F9-F95C-4848-A02A-A574A3D926A3}</author>
    <author>tc={3AECF91B-AC2C-407A-8C82-8C272252609D}</author>
  </authors>
  <commentList>
    <comment ref="Y6" authorId="0" shapeId="0" xr:uid="{00000000-0006-0000-0900-000001000000}">
      <text>
        <r>
          <rPr>
            <b/>
            <sz val="10"/>
            <color indexed="81"/>
            <rFont val="Calibri"/>
            <family val="2"/>
          </rPr>
          <t>Rohan:</t>
        </r>
        <r>
          <rPr>
            <sz val="10"/>
            <color indexed="81"/>
            <rFont val="Calibri"/>
            <family val="2"/>
          </rPr>
          <t xml:space="preserve">
Suggest using the figure 9370.6 for expenditure, see "Check" tab</t>
        </r>
      </text>
    </comment>
    <comment ref="AB6" authorId="0" shapeId="0" xr:uid="{905137AF-893E-46A8-9D62-5F11029D0FBF}">
      <text>
        <r>
          <rPr>
            <sz val="10"/>
            <color indexed="81"/>
            <rFont val="Calibri"/>
            <family val="2"/>
          </rPr>
          <t xml:space="preserve">Rohan: Total expenditure in 2014 &amp; 2015 are comparable to previous years, so have been kept blue
</t>
        </r>
      </text>
    </comment>
    <comment ref="B11" authorId="0" shapeId="0" xr:uid="{00000000-0006-0000-0900-000003000000}">
      <text>
        <r>
          <rPr>
            <b/>
            <sz val="10"/>
            <color indexed="81"/>
            <rFont val="Calibri"/>
            <family val="2"/>
          </rPr>
          <t xml:space="preserve">Rohan: </t>
        </r>
        <r>
          <rPr>
            <sz val="10"/>
            <color indexed="81"/>
            <rFont val="Calibri"/>
            <family val="2"/>
          </rPr>
          <t>Further detail about wage compensation can be found in the Exp (Tb9B) tab, e.g. Wages in cash versus in kind, and social contributions</t>
        </r>
      </text>
    </comment>
    <comment ref="B45" authorId="0" shapeId="0" xr:uid="{00000000-0006-0000-0900-000004000000}">
      <text>
        <r>
          <rPr>
            <sz val="10"/>
            <color rgb="FF000000"/>
            <rFont val="Calibri"/>
            <family val="2"/>
          </rPr>
          <t xml:space="preserve">In 2014 &amp; 2015 all grants are aggregated in to this line item total "grants subsidies and transfers"
</t>
        </r>
      </text>
    </comment>
    <comment ref="AD102" authorId="1" shapeId="0" xr:uid="{A2F6AD34-CD5B-4B3D-9289-A3A774533037}">
      <text>
        <t>[Threaded comment]
Your version of Excel allows you to read this threaded comment; however, any edits to it will get removed if the file is opened in a newer version of Excel. Learn more: https://go.microsoft.com/fwlink/?linkid=870924
Comment:
    Source: 2016 FBO</t>
      </text>
    </comment>
    <comment ref="AE102" authorId="2" shapeId="0" xr:uid="{9249A85B-F2D1-477D-81FD-9796EC376394}">
      <text>
        <t>[Threaded comment]
Your version of Excel allows you to read this threaded comment; however, any edits to it will get removed if the file is opened in a newer version of Excel. Learn more: https://go.microsoft.com/fwlink/?linkid=870924
Comment:
    2018 FBO</t>
      </text>
    </comment>
    <comment ref="AF102" authorId="3" shapeId="0" xr:uid="{FFC66086-84BA-46E7-89C0-1FB5788778E2}">
      <text>
        <t>[Threaded comment]
Your version of Excel allows you to read this threaded comment; however, any edits to it will get removed if the file is opened in a newer version of Excel. Learn more: https://go.microsoft.com/fwlink/?linkid=870924
Comment:
    2018 FBO</t>
      </text>
    </comment>
    <comment ref="AG102" authorId="4" shapeId="0" xr:uid="{4E3DC9FE-E3B1-4322-9CE9-1D1626D34590}">
      <text>
        <t>[Threaded comment]
Your version of Excel allows you to read this threaded comment; however, any edits to it will get removed if the file is opened in a newer version of Excel. Learn more: https://go.microsoft.com/fwlink/?linkid=870924
Comment:
    2020 FBO</t>
      </text>
    </comment>
    <comment ref="AH102" authorId="5" shapeId="0" xr:uid="{2260F1F6-3903-4455-BC73-83E873C3B83D}">
      <text>
        <t>[Threaded comment]
Your version of Excel allows you to read this threaded comment; however, any edits to it will get removed if the file is opened in a newer version of Excel. Learn more: https://go.microsoft.com/fwlink/?linkid=870924
Comment:
    2020 FBO</t>
      </text>
    </comment>
    <comment ref="AI102" authorId="6" shapeId="0" xr:uid="{87311B81-ED2D-497A-964A-8ED785F5AEFE}">
      <text>
        <t>[Threaded comment]
Your version of Excel allows you to read this threaded comment; however, any edits to it will get removed if the file is opened in a newer version of Excel. Learn more: https://go.microsoft.com/fwlink/?linkid=870924
Comment:
    2022 FBO</t>
      </text>
    </comment>
    <comment ref="AJ102" authorId="7" shapeId="0" xr:uid="{5FEF0CAE-96B0-4AD6-8DC8-33ECDF9BBBFF}">
      <text>
        <t>[Threaded comment]
Your version of Excel allows you to read this threaded comment; however, any edits to it will get removed if the file is opened in a newer version of Excel. Learn more: https://go.microsoft.com/fwlink/?linkid=870924
Comment:
    2022 FBO</t>
      </text>
    </comment>
    <comment ref="AD103" authorId="8" shapeId="0" xr:uid="{5E88B086-E857-48CD-B8FF-C21F43866345}">
      <text>
        <t>[Threaded comment]
Your version of Excel allows you to read this threaded comment; however, any edits to it will get removed if the file is opened in a newer version of Excel. Learn more: https://go.microsoft.com/fwlink/?linkid=870924
Comment:
    Source: 2016 FBO</t>
      </text>
    </comment>
    <comment ref="AE103" authorId="9" shapeId="0" xr:uid="{68B9375C-4E3A-43C8-A25B-D93F7607A280}">
      <text>
        <t>[Threaded comment]
Your version of Excel allows you to read this threaded comment; however, any edits to it will get removed if the file is opened in a newer version of Excel. Learn more: https://go.microsoft.com/fwlink/?linkid=870924
Comment:
    2018 FBO</t>
      </text>
    </comment>
    <comment ref="AF103" authorId="10" shapeId="0" xr:uid="{74243098-BE0C-4EF4-97DC-92FCCF0B07C5}">
      <text>
        <t>[Threaded comment]
Your version of Excel allows you to read this threaded comment; however, any edits to it will get removed if the file is opened in a newer version of Excel. Learn more: https://go.microsoft.com/fwlink/?linkid=870924
Comment:
    2018 FBO</t>
      </text>
    </comment>
    <comment ref="AG103" authorId="11" shapeId="0" xr:uid="{C2DC00C2-5FB0-4945-9DAD-E110641DF09E}">
      <text>
        <t>[Threaded comment]
Your version of Excel allows you to read this threaded comment; however, any edits to it will get removed if the file is opened in a newer version of Excel. Learn more: https://go.microsoft.com/fwlink/?linkid=870924
Comment:
    2020 FBO</t>
      </text>
    </comment>
    <comment ref="AH103" authorId="12" shapeId="0" xr:uid="{B0061A3F-F015-4461-AC83-1FC1AA153EC2}">
      <text>
        <t>[Threaded comment]
Your version of Excel allows you to read this threaded comment; however, any edits to it will get removed if the file is opened in a newer version of Excel. Learn more: https://go.microsoft.com/fwlink/?linkid=870924
Comment:
    2020 FBO</t>
      </text>
    </comment>
    <comment ref="AI103" authorId="13" shapeId="0" xr:uid="{B6CB5BFA-CF4E-425E-A57B-B458566CEBEE}">
      <text>
        <t>[Threaded comment]
Your version of Excel allows you to read this threaded comment; however, any edits to it will get removed if the file is opened in a newer version of Excel. Learn more: https://go.microsoft.com/fwlink/?linkid=870924
Comment:
    2022 FBO</t>
      </text>
    </comment>
    <comment ref="AJ103" authorId="14" shapeId="0" xr:uid="{947FB4F9-F95C-4848-A02A-A574A3D926A3}">
      <text>
        <t>[Threaded comment]
Your version of Excel allows you to read this threaded comment; however, any edits to it will get removed if the file is opened in a newer version of Excel. Learn more: https://go.microsoft.com/fwlink/?linkid=870924
Comment:
    2022 FBO</t>
      </text>
    </comment>
    <comment ref="AC111" authorId="0" shapeId="0" xr:uid="{00000000-0006-0000-0900-000005000000}">
      <text>
        <r>
          <rPr>
            <b/>
            <sz val="10"/>
            <color indexed="81"/>
            <rFont val="Calibri"/>
            <family val="2"/>
          </rPr>
          <t>Rohan:</t>
        </r>
        <r>
          <rPr>
            <sz val="10"/>
            <color indexed="81"/>
            <rFont val="Calibri"/>
            <family val="2"/>
          </rPr>
          <t xml:space="preserve">
From Table 10 2016 MYEFO</t>
        </r>
      </text>
    </comment>
    <comment ref="AD111" authorId="0" shapeId="0" xr:uid="{00000000-0006-0000-0900-000006000000}">
      <text>
        <r>
          <rPr>
            <b/>
            <sz val="10"/>
            <color indexed="81"/>
            <rFont val="Calibri"/>
            <family val="2"/>
          </rPr>
          <t>Microsoft Office User:</t>
        </r>
        <r>
          <rPr>
            <sz val="10"/>
            <color indexed="81"/>
            <rFont val="Calibri"/>
            <family val="2"/>
          </rPr>
          <t xml:space="preserve">
From 2016 MYEFO Table 10</t>
        </r>
      </text>
    </comment>
    <comment ref="AE111" authorId="0" shapeId="0" xr:uid="{00000000-0006-0000-0900-000007000000}">
      <text>
        <r>
          <rPr>
            <b/>
            <sz val="10"/>
            <color indexed="81"/>
            <rFont val="Calibri"/>
            <family val="2"/>
          </rPr>
          <t>Rohan:</t>
        </r>
        <r>
          <rPr>
            <sz val="10"/>
            <color indexed="81"/>
            <rFont val="Calibri"/>
            <family val="2"/>
          </rPr>
          <t xml:space="preserve">
From 2017 Budget Vol 3 Table 1
</t>
        </r>
      </text>
    </comment>
    <comment ref="AJ111" authorId="15" shapeId="0" xr:uid="{3AECF91B-AC2C-407A-8C82-8C272252609D}">
      <text>
        <t>[Threaded comment]
Your version of Excel allows you to read this threaded comment; however, any edits to it will get removed if the file is opened in a newer version of Excel. Learn more: https://go.microsoft.com/fwlink/?linkid=870924
Comment:
    GoPNG PIP from FBO 2022 table 29</t>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Jonathan</author>
    <author>tc={C64CC007-360B-4BC9-80B1-E9E4B730AAB8}</author>
    <author>tc={3BF042DF-59B1-47B7-B4B6-E68C8973FD02}</author>
    <author>tc={0D9FA44E-A8D9-4BB3-9784-46828072D18D}</author>
    <author>tc={AB1E38F1-24F5-4A00-BBD2-39E4E123EFB1}</author>
    <author>Microsoft Office User</author>
    <author>tc={8D5835AF-E793-4B9C-85D8-126B48D85742}</author>
    <author>tc={5D6BB0CE-F88E-4115-8F02-18A1396B45EB}</author>
    <author>tc={1A702426-71E8-455F-9793-69BDB46F44BC}</author>
    <author>tc={5CBF49E8-EC71-4A35-8F31-F2775EC1F78B}</author>
    <author>tc={E7149F81-701E-4CB4-A7A8-ACA8D3D2B677}</author>
    <author>tc={A52AE164-563D-4C04-B89C-DA43EE3FF6A5}</author>
  </authors>
  <commentList>
    <comment ref="A2" authorId="0" shapeId="0" xr:uid="{A0B72E8D-B9B2-42FC-A771-1C61950A5CBE}">
      <text>
        <r>
          <rPr>
            <b/>
            <sz val="9"/>
            <color indexed="81"/>
            <rFont val="Tahoma"/>
            <family val="2"/>
          </rPr>
          <t>Central government representing National, Provincial and Local Level Governments, Autonomous Bouganville Government and Commercial and Statutory Authorities</t>
        </r>
      </text>
    </comment>
    <comment ref="O3" authorId="1" shapeId="0" xr:uid="{C64CC007-360B-4BC9-80B1-E9E4B730AAB8}">
      <text>
        <t>[Threaded comment]
Your version of Excel allows you to read this threaded comment; however, any edits to it will get removed if the file is opened in a newer version of Excel. Learn more: https://go.microsoft.com/fwlink/?linkid=870924
Comment:
    Source: table 35</t>
      </text>
    </comment>
    <comment ref="L5" authorId="2" shapeId="0" xr:uid="{3BF042DF-59B1-47B7-B4B6-E68C8973FD02}">
      <text>
        <t>[Threaded comment]
Your version of Excel allows you to read this threaded comment; however, any edits to it will get removed if the file is opened in a newer version of Excel. Learn more: https://go.microsoft.com/fwlink/?linkid=870924
Comment:
    Updated using 2023 FBO numbers for 2022 actuals</t>
      </text>
    </comment>
    <comment ref="L7" authorId="3" shapeId="0" xr:uid="{0D9FA44E-A8D9-4BB3-9784-46828072D18D}">
      <text>
        <t>[Threaded comment]
Your version of Excel allows you to read this threaded comment; however, any edits to it will get removed if the file is opened in a newer version of Excel. Learn more: https://go.microsoft.com/fwlink/?linkid=870924
Comment:
    Updated using 2023 FBO numbers for 2022 actuals</t>
      </text>
    </comment>
    <comment ref="L8" authorId="4" shapeId="0" xr:uid="{AB1E38F1-24F5-4A00-BBD2-39E4E123EFB1}">
      <text>
        <t>[Threaded comment]
Your version of Excel allows you to read this threaded comment; however, any edits to it will get removed if the file is opened in a newer version of Excel. Learn more: https://go.microsoft.com/fwlink/?linkid=870924
Comment:
    Updated using 2023 FBO numbers for 2022 actuals</t>
      </text>
    </comment>
    <comment ref="A42" authorId="5" shapeId="0" xr:uid="{B6673093-5C74-4C57-A5EC-5B68EC6ACA23}">
      <text>
        <r>
          <rPr>
            <b/>
            <sz val="10"/>
            <color indexed="81"/>
            <rFont val="Calibri"/>
            <family val="2"/>
          </rPr>
          <t xml:space="preserve">Rohan:
</t>
        </r>
        <r>
          <rPr>
            <sz val="10"/>
            <color indexed="81"/>
            <rFont val="Calibri"/>
            <family val="2"/>
          </rPr>
          <t xml:space="preserve">From Table 10 (II)
</t>
        </r>
      </text>
    </comment>
    <comment ref="A48" authorId="0" shapeId="0" xr:uid="{875E6367-A460-4AE8-808F-1D465A0A021F}">
      <text>
        <r>
          <rPr>
            <b/>
            <sz val="9"/>
            <color indexed="81"/>
            <rFont val="Tahoma"/>
            <family val="2"/>
          </rPr>
          <t>Central government representing National, Provincial and Local Level Governments, Autonomous Bouganville Government and Commercial and Statutory Authorities</t>
        </r>
      </text>
    </comment>
    <comment ref="L51" authorId="6" shapeId="0" xr:uid="{8D5835AF-E793-4B9C-85D8-126B48D85742}">
      <text>
        <t>[Threaded comment]
Your version of Excel allows you to read this threaded comment; however, any edits to it will get removed if the file is opened in a newer version of Excel. Learn more: https://go.microsoft.com/fwlink/?linkid=870924
Comment:
    Updated using 2023 FBO numbers for 2022 actuals</t>
      </text>
    </comment>
    <comment ref="L53" authorId="7" shapeId="0" xr:uid="{5D6BB0CE-F88E-4115-8F02-18A1396B45EB}">
      <text>
        <t>[Threaded comment]
Your version of Excel allows you to read this threaded comment; however, any edits to it will get removed if the file is opened in a newer version of Excel. Learn more: https://go.microsoft.com/fwlink/?linkid=870924
Comment:
    Updated using 2023 FBO numbers for 2022 actuals</t>
      </text>
    </comment>
    <comment ref="L54" authorId="8" shapeId="0" xr:uid="{1A702426-71E8-455F-9793-69BDB46F44BC}">
      <text>
        <t>[Threaded comment]
Your version of Excel allows you to read this threaded comment; however, any edits to it will get removed if the file is opened in a newer version of Excel. Learn more: https://go.microsoft.com/fwlink/?linkid=870924
Comment:
    Updated using 2023 FBO numbers for 2022 actuals</t>
      </text>
    </comment>
    <comment ref="A88" authorId="5" shapeId="0" xr:uid="{FC2E3753-98C9-4413-878D-9C75362B75F4}">
      <text>
        <r>
          <rPr>
            <b/>
            <sz val="10"/>
            <color indexed="81"/>
            <rFont val="Calibri"/>
            <family val="2"/>
          </rPr>
          <t xml:space="preserve">Rohan:
</t>
        </r>
        <r>
          <rPr>
            <sz val="10"/>
            <color indexed="81"/>
            <rFont val="Calibri"/>
            <family val="2"/>
          </rPr>
          <t xml:space="preserve">From Table 10 (II)
</t>
        </r>
      </text>
    </comment>
    <comment ref="A92" authorId="0" shapeId="0" xr:uid="{103189FF-98C5-46A2-A79F-72ABFF01A1F7}">
      <text>
        <r>
          <rPr>
            <b/>
            <sz val="9"/>
            <color indexed="81"/>
            <rFont val="Tahoma"/>
            <family val="2"/>
          </rPr>
          <t>Central government representing National, Provincial and Local Level Governments, Autonomous Bouganville Government and Commercial and Statutory Authorities</t>
        </r>
      </text>
    </comment>
    <comment ref="L95" authorId="9" shapeId="0" xr:uid="{5CBF49E8-EC71-4A35-8F31-F2775EC1F78B}">
      <text>
        <t>[Threaded comment]
Your version of Excel allows you to read this threaded comment; however, any edits to it will get removed if the file is opened in a newer version of Excel. Learn more: https://go.microsoft.com/fwlink/?linkid=870924
Comment:
    Updated using 2023 FBO numbers for 2022 actuals</t>
      </text>
    </comment>
    <comment ref="L97" authorId="10" shapeId="0" xr:uid="{E7149F81-701E-4CB4-A7A8-ACA8D3D2B677}">
      <text>
        <t>[Threaded comment]
Your version of Excel allows you to read this threaded comment; however, any edits to it will get removed if the file is opened in a newer version of Excel. Learn more: https://go.microsoft.com/fwlink/?linkid=870924
Comment:
    Updated using 2023 FBO numbers for 2022 actuals</t>
      </text>
    </comment>
    <comment ref="L98" authorId="11" shapeId="0" xr:uid="{A52AE164-563D-4C04-B89C-DA43EE3FF6A5}">
      <text>
        <t>[Threaded comment]
Your version of Excel allows you to read this threaded comment; however, any edits to it will get removed if the file is opened in a newer version of Excel. Learn more: https://go.microsoft.com/fwlink/?linkid=870924
Comment:
    Updated using 2023 FBO numbers for 2022 actuals</t>
      </text>
    </comment>
    <comment ref="A132" authorId="5" shapeId="0" xr:uid="{B48FA119-BB55-4DBA-BEA9-C2E93D8295DB}">
      <text>
        <r>
          <rPr>
            <b/>
            <sz val="10"/>
            <color indexed="81"/>
            <rFont val="Calibri"/>
            <family val="2"/>
          </rPr>
          <t xml:space="preserve">Rohan:
</t>
        </r>
        <r>
          <rPr>
            <sz val="10"/>
            <color indexed="81"/>
            <rFont val="Calibri"/>
            <family val="2"/>
          </rPr>
          <t xml:space="preserve">From Table 10 (II)
</t>
        </r>
      </text>
    </comment>
    <comment ref="A139" authorId="0" shapeId="0" xr:uid="{B231BB77-B7C2-4E5B-8103-0A51A637B5D0}">
      <text>
        <r>
          <rPr>
            <b/>
            <sz val="9"/>
            <color indexed="81"/>
            <rFont val="Tahoma"/>
            <family val="2"/>
          </rPr>
          <t>Central government representing National, Provincial and Local Level Governments, Autonomous Bouganville Government and Commercial and Statutory Authorities</t>
        </r>
      </text>
    </comment>
    <comment ref="A177" authorId="5" shapeId="0" xr:uid="{9F888898-1D11-4168-8E24-B72AD275EAEB}">
      <text>
        <r>
          <rPr>
            <b/>
            <sz val="10"/>
            <color indexed="81"/>
            <rFont val="Calibri"/>
            <family val="2"/>
          </rPr>
          <t xml:space="preserve">Rohan:
</t>
        </r>
        <r>
          <rPr>
            <sz val="10"/>
            <color indexed="81"/>
            <rFont val="Calibri"/>
            <family val="2"/>
          </rPr>
          <t xml:space="preserve">From Table 10 (II)
</t>
        </r>
      </text>
    </comment>
    <comment ref="A184" authorId="0" shapeId="0" xr:uid="{00000000-0006-0000-0A00-000001000000}">
      <text>
        <r>
          <rPr>
            <b/>
            <sz val="9"/>
            <color indexed="81"/>
            <rFont val="Tahoma"/>
            <family val="2"/>
          </rPr>
          <t>Central government representing National, Provincial and Local Level Governments, Autonomous Bouganville Government and Commercial and Statutory Authorities</t>
        </r>
      </text>
    </comment>
    <comment ref="A222" authorId="5" shapeId="0" xr:uid="{00000000-0006-0000-0A00-000002000000}">
      <text>
        <r>
          <rPr>
            <b/>
            <sz val="10"/>
            <color indexed="81"/>
            <rFont val="Calibri"/>
            <family val="2"/>
          </rPr>
          <t xml:space="preserve">Rohan:
</t>
        </r>
        <r>
          <rPr>
            <sz val="10"/>
            <color indexed="81"/>
            <rFont val="Calibri"/>
            <family val="2"/>
          </rPr>
          <t xml:space="preserve">From Table 10 (II)
</t>
        </r>
      </text>
    </comment>
    <comment ref="A229" authorId="0" shapeId="0" xr:uid="{D375C686-6A31-4E59-BF5E-FD21101084F1}">
      <text>
        <r>
          <rPr>
            <b/>
            <sz val="9"/>
            <color indexed="81"/>
            <rFont val="Tahoma"/>
            <family val="2"/>
          </rPr>
          <t>Central government representing National, Provincial and Local Level Governments, Autonomous Bouganville Government and Commercial and Statutory Authorities</t>
        </r>
      </text>
    </comment>
    <comment ref="A266" authorId="5" shapeId="0" xr:uid="{C7A0CE5C-05C1-4181-9F06-325E8B8CD8CA}">
      <text>
        <r>
          <rPr>
            <b/>
            <sz val="10"/>
            <color indexed="81"/>
            <rFont val="Calibri"/>
            <family val="2"/>
          </rPr>
          <t xml:space="preserve">Rohan:
</t>
        </r>
        <r>
          <rPr>
            <sz val="10"/>
            <color indexed="81"/>
            <rFont val="Calibri"/>
            <family val="2"/>
          </rPr>
          <t xml:space="preserve">From Table 10 (II)
</t>
        </r>
      </text>
    </comment>
    <comment ref="A273" authorId="0" shapeId="0" xr:uid="{00000000-0006-0000-0A00-000003000000}">
      <text>
        <r>
          <rPr>
            <b/>
            <sz val="9"/>
            <color indexed="81"/>
            <rFont val="Tahoma"/>
            <family val="2"/>
          </rPr>
          <t>Central government representing National, Provincial and Local Level Governments, Autonomous Bouganville Government and Commercial and Statutory Authorities</t>
        </r>
      </text>
    </comment>
    <comment ref="A311" authorId="5" shapeId="0" xr:uid="{00000000-0006-0000-0A00-000004000000}">
      <text>
        <r>
          <rPr>
            <b/>
            <sz val="10"/>
            <color indexed="81"/>
            <rFont val="Calibri"/>
            <family val="2"/>
          </rPr>
          <t xml:space="preserve">Rohan:
</t>
        </r>
        <r>
          <rPr>
            <sz val="10"/>
            <color indexed="81"/>
            <rFont val="Calibri"/>
            <family val="2"/>
          </rPr>
          <t xml:space="preserve">From Table 10 (II)
</t>
        </r>
      </text>
    </comment>
    <comment ref="A315" authorId="0" shapeId="0" xr:uid="{00000000-0006-0000-0A00-000005000000}">
      <text>
        <r>
          <rPr>
            <b/>
            <sz val="9"/>
            <color indexed="81"/>
            <rFont val="Tahoma"/>
            <family val="2"/>
          </rPr>
          <t>Central government representing National, Provincial and Local Level Governments, Autonomous Bouganville Government and Commercial and Statutory Authorities</t>
        </r>
      </text>
    </comment>
    <comment ref="A356" authorId="5" shapeId="0" xr:uid="{00000000-0006-0000-0A00-000006000000}">
      <text>
        <r>
          <rPr>
            <b/>
            <sz val="10"/>
            <color indexed="81"/>
            <rFont val="Calibri"/>
            <family val="2"/>
          </rPr>
          <t xml:space="preserve">Rohan:
</t>
        </r>
        <r>
          <rPr>
            <sz val="10"/>
            <color indexed="81"/>
            <rFont val="Calibri"/>
            <family val="2"/>
          </rPr>
          <t xml:space="preserve">From Table 10 (II)
</t>
        </r>
      </text>
    </comment>
    <comment ref="A362" authorId="0" shapeId="0" xr:uid="{00000000-0006-0000-0A00-000007000000}">
      <text>
        <r>
          <rPr>
            <b/>
            <sz val="9"/>
            <color indexed="81"/>
            <rFont val="Tahoma"/>
            <family val="2"/>
          </rPr>
          <t>Central government representing National, Provincial and Local Level Governments, Autonomous Bouganville Government and Commercial and Statutory Authorities</t>
        </r>
      </text>
    </comment>
    <comment ref="A402" authorId="5" shapeId="0" xr:uid="{00000000-0006-0000-0A00-000008000000}">
      <text>
        <r>
          <rPr>
            <b/>
            <sz val="10"/>
            <color indexed="81"/>
            <rFont val="Calibri"/>
            <family val="2"/>
          </rPr>
          <t xml:space="preserve">Rohan:
</t>
        </r>
        <r>
          <rPr>
            <sz val="10"/>
            <color indexed="81"/>
            <rFont val="Calibri"/>
            <family val="2"/>
          </rPr>
          <t xml:space="preserve">From Table 10 (II)
</t>
        </r>
      </text>
    </comment>
    <comment ref="A406" authorId="0" shapeId="0" xr:uid="{00000000-0006-0000-0A00-000009000000}">
      <text>
        <r>
          <rPr>
            <b/>
            <sz val="9"/>
            <color indexed="81"/>
            <rFont val="Tahoma"/>
            <family val="2"/>
          </rPr>
          <t>Central government representing National, Provincial and Local Level Governments, Autonomous Bouganville Government and Commercial and Statutory Authorities</t>
        </r>
      </text>
    </comment>
    <comment ref="A445" authorId="5" shapeId="0" xr:uid="{00000000-0006-0000-0A00-00000A000000}">
      <text>
        <r>
          <rPr>
            <b/>
            <sz val="10"/>
            <color indexed="81"/>
            <rFont val="Calibri"/>
            <family val="2"/>
          </rPr>
          <t xml:space="preserve">Rohan:
</t>
        </r>
        <r>
          <rPr>
            <sz val="10"/>
            <color indexed="81"/>
            <rFont val="Calibri"/>
            <family val="2"/>
          </rPr>
          <t xml:space="preserve">From Table 10 (II)
</t>
        </r>
      </text>
    </comment>
    <comment ref="A450" authorId="0" shapeId="0" xr:uid="{00000000-0006-0000-0A00-00000B000000}">
      <text>
        <r>
          <rPr>
            <b/>
            <sz val="9"/>
            <color indexed="81"/>
            <rFont val="Tahoma"/>
            <family val="2"/>
          </rPr>
          <t>Central government representing National, Provincial and Local Level Governments, Autonomous Bouganville Government and Commercial and Statutory Authorities</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Rohan Fox</author>
    <author>Jonathan</author>
    <author>Jonathan Pryke</author>
  </authors>
  <commentList>
    <comment ref="A1" authorId="0" shapeId="0" xr:uid="{00000000-0006-0000-0B00-000001000000}">
      <text>
        <r>
          <rPr>
            <b/>
            <sz val="9"/>
            <color indexed="81"/>
            <rFont val="Calibri"/>
            <family val="2"/>
          </rPr>
          <t>Rohan Fox:</t>
        </r>
        <r>
          <rPr>
            <sz val="9"/>
            <color indexed="81"/>
            <rFont val="Calibri"/>
            <family val="2"/>
          </rPr>
          <t xml:space="preserve">
In the GFS1986 format, finance data was reported as "net" data, whereas GFS2014 involves disaggregating data. This may make comparisons more difficult.</t>
        </r>
      </text>
    </comment>
    <comment ref="A2" authorId="1" shapeId="0" xr:uid="{00000000-0006-0000-0B00-000002000000}">
      <text>
        <r>
          <rPr>
            <sz val="9"/>
            <color indexed="81"/>
            <rFont val="Calibri"/>
            <family val="2"/>
          </rPr>
          <t>Central government representing National, Provincial and Local Level Governments, Autonomous Bouganville Government and Commercial and Statutory Authorities</t>
        </r>
      </text>
    </comment>
    <comment ref="A19" authorId="0" shapeId="0" xr:uid="{00000000-0006-0000-0B00-000003000000}">
      <text>
        <r>
          <rPr>
            <b/>
            <sz val="9"/>
            <color indexed="81"/>
            <rFont val="Calibri"/>
            <family val="2"/>
          </rPr>
          <t>Rohan Fox:</t>
        </r>
        <r>
          <rPr>
            <sz val="9"/>
            <color indexed="81"/>
            <rFont val="Calibri"/>
            <family val="2"/>
          </rPr>
          <t xml:space="preserve">
</t>
        </r>
      </text>
    </comment>
    <comment ref="A22" authorId="0" shapeId="0" xr:uid="{00000000-0006-0000-0B00-000004000000}">
      <text>
        <r>
          <rPr>
            <b/>
            <sz val="9"/>
            <color indexed="81"/>
            <rFont val="Calibri"/>
            <family val="2"/>
          </rPr>
          <t>Rohan Fox:</t>
        </r>
        <r>
          <rPr>
            <sz val="9"/>
            <color indexed="81"/>
            <rFont val="Calibri"/>
            <family val="2"/>
          </rPr>
          <t xml:space="preserve">
Treasury bonds equal "New instruments" minus "Amortisation"</t>
        </r>
      </text>
    </comment>
    <comment ref="AA77" authorId="2" shapeId="0" xr:uid="{00000000-0006-0000-0B00-000005000000}">
      <text>
        <r>
          <rPr>
            <b/>
            <sz val="9"/>
            <color indexed="81"/>
            <rFont val="Tahoma"/>
            <family val="2"/>
          </rPr>
          <t>Jonathan Pryke:</t>
        </r>
        <r>
          <rPr>
            <sz val="9"/>
            <color indexed="81"/>
            <rFont val="Tahoma"/>
            <family val="2"/>
          </rPr>
          <t xml:space="preserve">
This is the number from the pdf. Domestic and international financing don't add to this though. (e.g. see cell Q82)</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Jonathan</author>
    <author>tc={9A399A0B-B39D-45A7-90F7-9AA4796BD91A}</author>
    <author>Rohan Fox</author>
    <author>Microsoft Office User</author>
    <author>tc={488F5C38-C712-4641-B4F6-1FCE41F3B92C}</author>
    <author>tc={488F5C38-C712-4642-B4F6-1FCE41F3B92C}</author>
    <author>tc={9E7A651C-A63D-4FFF-97E2-2B8227D3C149}</author>
    <author>tc={775413C4-D360-468B-8855-7906CF098AC6}</author>
    <author>tc={724B8D14-1FB5-473F-998B-1DFD6C8E0780}</author>
  </authors>
  <commentList>
    <comment ref="A1" authorId="0" shapeId="0" xr:uid="{995C2909-C5B1-496E-B21D-CA1A152FD944}">
      <text>
        <r>
          <rPr>
            <b/>
            <sz val="9"/>
            <color indexed="81"/>
            <rFont val="Tahoma"/>
            <family val="2"/>
          </rPr>
          <t>Central government representing National, Provincial and Local Level Governments, Autonomous Bouganville Government and Commercial and Statutory Authorities.</t>
        </r>
        <r>
          <rPr>
            <sz val="9"/>
            <color indexed="81"/>
            <rFont val="Tahoma"/>
            <family val="2"/>
          </rPr>
          <t xml:space="preserve">
</t>
        </r>
      </text>
    </comment>
    <comment ref="O3" authorId="1" shapeId="0" xr:uid="{9A399A0B-B39D-45A7-90F7-9AA4796BD91A}">
      <text>
        <t>[Threaded comment]
Your version of Excel allows you to read this threaded comment; however, any edits to it will get removed if the file is opened in a newer version of Excel. Learn more: https://go.microsoft.com/fwlink/?linkid=870924
Comment:
    Source : Table 36</t>
      </text>
    </comment>
    <comment ref="E22" authorId="2" shapeId="0" xr:uid="{EF502B76-FB2D-4B84-A89D-218B237798E3}">
      <text>
        <r>
          <rPr>
            <b/>
            <sz val="9"/>
            <color indexed="81"/>
            <rFont val="Tahoma"/>
            <family val="2"/>
          </rPr>
          <t>Rohan Fox:</t>
        </r>
        <r>
          <rPr>
            <sz val="9"/>
            <color indexed="81"/>
            <rFont val="Tahoma"/>
            <family val="2"/>
          </rPr>
          <t xml:space="preserve">
see ** note below</t>
        </r>
      </text>
    </comment>
    <comment ref="A23" authorId="3" shapeId="0" xr:uid="{160476E7-2C0B-4484-8950-A082AC29D9F2}">
      <text>
        <r>
          <rPr>
            <b/>
            <sz val="10"/>
            <color indexed="81"/>
            <rFont val="Calibri"/>
            <family val="2"/>
          </rPr>
          <t>Microsoft Office User:</t>
        </r>
        <r>
          <rPr>
            <sz val="10"/>
            <color indexed="81"/>
            <rFont val="Calibri"/>
            <family val="2"/>
          </rPr>
          <t xml:space="preserve">
2012-2015 data are "old" GDP calculations, 2016-2021 data are "new" Treasury GDP projections
</t>
        </r>
      </text>
    </comment>
    <comment ref="E23" authorId="2" shapeId="0" xr:uid="{753A26C2-C202-49DF-A76A-D718818999C4}">
      <text>
        <r>
          <rPr>
            <b/>
            <sz val="9"/>
            <color indexed="81"/>
            <rFont val="Tahoma"/>
            <family val="2"/>
          </rPr>
          <t>Rohan Fox:</t>
        </r>
        <r>
          <rPr>
            <sz val="9"/>
            <color indexed="81"/>
            <rFont val="Tahoma"/>
            <family val="2"/>
          </rPr>
          <t xml:space="preserve">
see ** note below</t>
        </r>
      </text>
    </comment>
    <comment ref="L23" authorId="4" shapeId="0" xr:uid="{488F5C38-C712-4641-B4F6-1FCE41F3B92C}">
      <text>
        <t>[Threaded comment]
Your version of Excel allows you to read this threaded comment; however, any edits to it will get removed if the file is opened in a newer version of Excel. Learn more: https://go.microsoft.com/fwlink/?linkid=870924
Comment:
    From 2023 budget</t>
      </text>
    </comment>
    <comment ref="A30" authorId="0" shapeId="0" xr:uid="{C67158CE-758F-48C9-B792-11A977EAD933}">
      <text>
        <r>
          <rPr>
            <b/>
            <sz val="9"/>
            <color indexed="81"/>
            <rFont val="Tahoma"/>
            <family val="2"/>
          </rPr>
          <t>Central government representing National, Provincial and Local Level Governments, Autonomous Bouganville Government and Commercial and Statutory Authorities.</t>
        </r>
        <r>
          <rPr>
            <sz val="9"/>
            <color indexed="81"/>
            <rFont val="Tahoma"/>
            <family val="2"/>
          </rPr>
          <t xml:space="preserve">
</t>
        </r>
      </text>
    </comment>
    <comment ref="E51" authorId="2" shapeId="0" xr:uid="{2D6F6434-010F-431E-AA6B-ED135DB9F0EF}">
      <text>
        <r>
          <rPr>
            <b/>
            <sz val="9"/>
            <color indexed="81"/>
            <rFont val="Tahoma"/>
            <family val="2"/>
          </rPr>
          <t>Rohan Fox:</t>
        </r>
        <r>
          <rPr>
            <sz val="9"/>
            <color indexed="81"/>
            <rFont val="Tahoma"/>
            <family val="2"/>
          </rPr>
          <t xml:space="preserve">
see ** note below</t>
        </r>
      </text>
    </comment>
    <comment ref="A52" authorId="3" shapeId="0" xr:uid="{EAA32488-06BD-4CD2-B372-693EC78E56C8}">
      <text>
        <r>
          <rPr>
            <b/>
            <sz val="10"/>
            <color indexed="81"/>
            <rFont val="Calibri"/>
            <family val="2"/>
          </rPr>
          <t>Microsoft Office User:</t>
        </r>
        <r>
          <rPr>
            <sz val="10"/>
            <color indexed="81"/>
            <rFont val="Calibri"/>
            <family val="2"/>
          </rPr>
          <t xml:space="preserve">
2012-2015 data are "old" GDP calculations, 2016-2021 data are "new" Treasury GDP projections
</t>
        </r>
      </text>
    </comment>
    <comment ref="E52" authorId="2" shapeId="0" xr:uid="{8CB6BA02-55D6-41F0-B8B8-C41C813B37D1}">
      <text>
        <r>
          <rPr>
            <b/>
            <sz val="9"/>
            <color indexed="81"/>
            <rFont val="Tahoma"/>
            <family val="2"/>
          </rPr>
          <t>Rohan Fox:</t>
        </r>
        <r>
          <rPr>
            <sz val="9"/>
            <color indexed="81"/>
            <rFont val="Tahoma"/>
            <family val="2"/>
          </rPr>
          <t xml:space="preserve">
see ** note below</t>
        </r>
      </text>
    </comment>
    <comment ref="L52" authorId="5" shapeId="0" xr:uid="{C3C98136-6270-4077-9231-596571EA1459}">
      <text>
        <t>[Threaded comment]
Your version of Excel allows you to read this threaded comment; however, any edits to it will get removed if the file is opened in a newer version of Excel. Learn more: https://go.microsoft.com/fwlink/?linkid=870924
Comment:
    From 2023 budget</t>
      </text>
    </comment>
    <comment ref="A61" authorId="0" shapeId="0" xr:uid="{546C15B7-A75B-469C-AC56-FB6C8F3514CC}">
      <text>
        <r>
          <rPr>
            <b/>
            <sz val="9"/>
            <color indexed="81"/>
            <rFont val="Tahoma"/>
            <family val="2"/>
          </rPr>
          <t>Central government representing National, Provincial and Local Level Governments, Autonomous Bouganville Government and Commercial and Statutory Authorities.</t>
        </r>
        <r>
          <rPr>
            <sz val="9"/>
            <color indexed="81"/>
            <rFont val="Tahoma"/>
            <family val="2"/>
          </rPr>
          <t xml:space="preserve">
</t>
        </r>
      </text>
    </comment>
    <comment ref="E81" authorId="2" shapeId="0" xr:uid="{A9462975-BF45-4E77-B993-A32DE738D62A}">
      <text>
        <r>
          <rPr>
            <b/>
            <sz val="9"/>
            <color indexed="81"/>
            <rFont val="Tahoma"/>
            <family val="2"/>
          </rPr>
          <t>Rohan Fox:</t>
        </r>
        <r>
          <rPr>
            <sz val="9"/>
            <color indexed="81"/>
            <rFont val="Tahoma"/>
            <family val="2"/>
          </rPr>
          <t xml:space="preserve">
see ** note below</t>
        </r>
      </text>
    </comment>
    <comment ref="E82" authorId="2" shapeId="0" xr:uid="{6D760119-B631-4F61-9F5A-284C3E087D76}">
      <text>
        <r>
          <rPr>
            <b/>
            <sz val="9"/>
            <color indexed="81"/>
            <rFont val="Tahoma"/>
            <family val="2"/>
          </rPr>
          <t>Rohan Fox:</t>
        </r>
        <r>
          <rPr>
            <sz val="9"/>
            <color indexed="81"/>
            <rFont val="Tahoma"/>
            <family val="2"/>
          </rPr>
          <t xml:space="preserve">
see ** note below</t>
        </r>
      </text>
    </comment>
    <comment ref="L82" authorId="6" shapeId="0" xr:uid="{9E7A651C-A63D-4FFF-97E2-2B8227D3C149}">
      <text>
        <t>[Threaded comment]
Your version of Excel allows you to read this threaded comment; however, any edits to it will get removed if the file is opened in a newer version of Excel. Learn more: https://go.microsoft.com/fwlink/?linkid=870924
Comment:
    From 2023 budget</t>
      </text>
    </comment>
    <comment ref="A83" authorId="3" shapeId="0" xr:uid="{A4293A07-1677-4DBD-863D-59CB9C5354A2}">
      <text>
        <r>
          <rPr>
            <b/>
            <sz val="10"/>
            <color indexed="81"/>
            <rFont val="Calibri"/>
            <family val="2"/>
          </rPr>
          <t>Microsoft Office User:</t>
        </r>
        <r>
          <rPr>
            <sz val="10"/>
            <color indexed="81"/>
            <rFont val="Calibri"/>
            <family val="2"/>
          </rPr>
          <t xml:space="preserve">
2012-2015 data are "old" GDP calculations, 2016-2021 data are "new" Treasury GDP projections
</t>
        </r>
      </text>
    </comment>
    <comment ref="A86" authorId="0" shapeId="0" xr:uid="{8DDDEE32-EE3E-43D0-BF4D-108730FBF1DC}">
      <text>
        <r>
          <rPr>
            <b/>
            <sz val="9"/>
            <color indexed="81"/>
            <rFont val="Tahoma"/>
            <family val="2"/>
          </rPr>
          <t>Central government representing National, Provincial and Local Level Governments, Autonomous Bouganville Government and Commercial and Statutory Authorities.</t>
        </r>
        <r>
          <rPr>
            <sz val="9"/>
            <color indexed="81"/>
            <rFont val="Tahoma"/>
            <family val="2"/>
          </rPr>
          <t xml:space="preserve">
</t>
        </r>
      </text>
    </comment>
    <comment ref="E106" authorId="2" shapeId="0" xr:uid="{BBC2D1CA-D82B-48DD-BD99-5F6E157E5C6B}">
      <text>
        <r>
          <rPr>
            <b/>
            <sz val="9"/>
            <color indexed="81"/>
            <rFont val="Tahoma"/>
            <family val="2"/>
          </rPr>
          <t>Rohan Fox:</t>
        </r>
        <r>
          <rPr>
            <sz val="9"/>
            <color indexed="81"/>
            <rFont val="Tahoma"/>
            <family val="2"/>
          </rPr>
          <t xml:space="preserve">
see ** note below</t>
        </r>
      </text>
    </comment>
    <comment ref="E107" authorId="2" shapeId="0" xr:uid="{3D7E852A-6153-4600-B38E-12F471EAD77D}">
      <text>
        <r>
          <rPr>
            <b/>
            <sz val="9"/>
            <color indexed="81"/>
            <rFont val="Tahoma"/>
            <family val="2"/>
          </rPr>
          <t>Rohan Fox:</t>
        </r>
        <r>
          <rPr>
            <sz val="9"/>
            <color indexed="81"/>
            <rFont val="Tahoma"/>
            <family val="2"/>
          </rPr>
          <t xml:space="preserve">
see ** note below</t>
        </r>
      </text>
    </comment>
    <comment ref="L107" authorId="7" shapeId="0" xr:uid="{775413C4-D360-468B-8855-7906CF098AC6}">
      <text>
        <t>[Threaded comment]
Your version of Excel allows you to read this threaded comment; however, any edits to it will get removed if the file is opened in a newer version of Excel. Learn more: https://go.microsoft.com/fwlink/?linkid=870924
Comment:
    From 2023 budget</t>
      </text>
    </comment>
    <comment ref="A108" authorId="3" shapeId="0" xr:uid="{229F73C0-9D96-47A4-BB21-38EB0762E3DE}">
      <text>
        <r>
          <rPr>
            <b/>
            <sz val="10"/>
            <color indexed="81"/>
            <rFont val="Calibri"/>
            <family val="2"/>
          </rPr>
          <t>Microsoft Office User:</t>
        </r>
        <r>
          <rPr>
            <sz val="10"/>
            <color indexed="81"/>
            <rFont val="Calibri"/>
            <family val="2"/>
          </rPr>
          <t xml:space="preserve">
2012-2015 data are "old" GDP calculations, 2016-2021 data are "new" Treasury GDP projections
</t>
        </r>
      </text>
    </comment>
    <comment ref="A116" authorId="0" shapeId="0" xr:uid="{AC2734E5-3EC5-4F95-A749-29693F525AB8}">
      <text>
        <r>
          <rPr>
            <b/>
            <sz val="9"/>
            <color indexed="81"/>
            <rFont val="Tahoma"/>
            <family val="2"/>
          </rPr>
          <t>Central government representing National, Provincial and Local Level Governments, Autonomous Bouganville Government and Commercial and Statutory Authorities.</t>
        </r>
        <r>
          <rPr>
            <sz val="9"/>
            <color indexed="81"/>
            <rFont val="Tahoma"/>
            <family val="2"/>
          </rPr>
          <t xml:space="preserve">
</t>
        </r>
      </text>
    </comment>
    <comment ref="E136" authorId="2" shapeId="0" xr:uid="{C68773E2-7459-4926-BFB6-35E145593C2A}">
      <text>
        <r>
          <rPr>
            <b/>
            <sz val="9"/>
            <color indexed="81"/>
            <rFont val="Tahoma"/>
            <family val="2"/>
          </rPr>
          <t>Rohan Fox:</t>
        </r>
        <r>
          <rPr>
            <sz val="9"/>
            <color indexed="81"/>
            <rFont val="Tahoma"/>
            <family val="2"/>
          </rPr>
          <t xml:space="preserve">
see ** note below</t>
        </r>
      </text>
    </comment>
    <comment ref="E137" authorId="2" shapeId="0" xr:uid="{7BA625EF-F1E7-4946-83A8-448A05915E0A}">
      <text>
        <r>
          <rPr>
            <b/>
            <sz val="9"/>
            <color indexed="81"/>
            <rFont val="Tahoma"/>
            <family val="2"/>
          </rPr>
          <t>Rohan Fox:</t>
        </r>
        <r>
          <rPr>
            <sz val="9"/>
            <color indexed="81"/>
            <rFont val="Tahoma"/>
            <family val="2"/>
          </rPr>
          <t xml:space="preserve">
see ** note below</t>
        </r>
      </text>
    </comment>
    <comment ref="L137" authorId="8" shapeId="0" xr:uid="{724B8D14-1FB5-473F-998B-1DFD6C8E0780}">
      <text>
        <t>[Threaded comment]
Your version of Excel allows you to read this threaded comment; however, any edits to it will get removed if the file is opened in a newer version of Excel. Learn more: https://go.microsoft.com/fwlink/?linkid=870924
Comment:
    From 2023 budget</t>
      </text>
    </comment>
    <comment ref="A138" authorId="3" shapeId="0" xr:uid="{2CE9D2DC-D205-44D5-83F8-E57486758187}">
      <text>
        <r>
          <rPr>
            <b/>
            <sz val="10"/>
            <color indexed="81"/>
            <rFont val="Calibri"/>
            <family val="2"/>
          </rPr>
          <t>Microsoft Office User:</t>
        </r>
        <r>
          <rPr>
            <sz val="10"/>
            <color indexed="81"/>
            <rFont val="Calibri"/>
            <family val="2"/>
          </rPr>
          <t xml:space="preserve">
2012-2015 data are "old" GDP calculations, 2016-2021 data are "new" Treasury GDP projections
</t>
        </r>
      </text>
    </comment>
    <comment ref="A146" authorId="0" shapeId="0" xr:uid="{00000000-0006-0000-0C00-000001000000}">
      <text>
        <r>
          <rPr>
            <b/>
            <sz val="9"/>
            <color indexed="81"/>
            <rFont val="Tahoma"/>
            <family val="2"/>
          </rPr>
          <t>Central government representing National, Provincial and Local Level Governments, Autonomous Bouganville Government and Commercial and Statutory Authorities.</t>
        </r>
        <r>
          <rPr>
            <sz val="9"/>
            <color indexed="81"/>
            <rFont val="Tahoma"/>
            <family val="2"/>
          </rPr>
          <t xml:space="preserve">
</t>
        </r>
      </text>
    </comment>
    <comment ref="E166" authorId="2" shapeId="0" xr:uid="{00000000-0006-0000-0C00-000002000000}">
      <text>
        <r>
          <rPr>
            <b/>
            <sz val="9"/>
            <color indexed="81"/>
            <rFont val="Tahoma"/>
            <family val="2"/>
          </rPr>
          <t>Rohan Fox:</t>
        </r>
        <r>
          <rPr>
            <sz val="9"/>
            <color indexed="81"/>
            <rFont val="Tahoma"/>
            <family val="2"/>
          </rPr>
          <t xml:space="preserve">
see ** note below</t>
        </r>
      </text>
    </comment>
    <comment ref="E167" authorId="2" shapeId="0" xr:uid="{00000000-0006-0000-0C00-000004000000}">
      <text>
        <r>
          <rPr>
            <b/>
            <sz val="9"/>
            <color indexed="81"/>
            <rFont val="Tahoma"/>
            <family val="2"/>
          </rPr>
          <t>Rohan Fox:</t>
        </r>
        <r>
          <rPr>
            <sz val="9"/>
            <color indexed="81"/>
            <rFont val="Tahoma"/>
            <family val="2"/>
          </rPr>
          <t xml:space="preserve">
see ** note below</t>
        </r>
      </text>
    </comment>
    <comment ref="A168" authorId="3" shapeId="0" xr:uid="{00000000-0006-0000-0C00-000003000000}">
      <text>
        <r>
          <rPr>
            <b/>
            <sz val="10"/>
            <color indexed="81"/>
            <rFont val="Calibri"/>
            <family val="2"/>
          </rPr>
          <t>Microsoft Office User:</t>
        </r>
        <r>
          <rPr>
            <sz val="10"/>
            <color indexed="81"/>
            <rFont val="Calibri"/>
            <family val="2"/>
          </rPr>
          <t xml:space="preserve">
2012-2015 data are "old" GDP calculations, 2016-2021 data are "new" Treasury GDP projections
</t>
        </r>
      </text>
    </comment>
    <comment ref="A176" authorId="0" shapeId="0" xr:uid="{5C23CA28-3EF3-48AD-9B19-3DE7744A7F7D}">
      <text>
        <r>
          <rPr>
            <b/>
            <sz val="9"/>
            <color indexed="81"/>
            <rFont val="Tahoma"/>
            <family val="2"/>
          </rPr>
          <t>Central government representing National, Provincial and Local Level Governments, Autonomous Bouganville Government and Commercial and Statutory Authorities.</t>
        </r>
        <r>
          <rPr>
            <sz val="9"/>
            <color indexed="81"/>
            <rFont val="Tahoma"/>
            <family val="2"/>
          </rPr>
          <t xml:space="preserve">
</t>
        </r>
      </text>
    </comment>
    <comment ref="E195" authorId="2" shapeId="0" xr:uid="{BA29782D-135E-4415-B196-8B3AE346EA76}">
      <text>
        <r>
          <rPr>
            <b/>
            <sz val="9"/>
            <color indexed="81"/>
            <rFont val="Tahoma"/>
            <family val="2"/>
          </rPr>
          <t>Rohan Fox:</t>
        </r>
        <r>
          <rPr>
            <sz val="9"/>
            <color indexed="81"/>
            <rFont val="Tahoma"/>
            <family val="2"/>
          </rPr>
          <t xml:space="preserve">
see ** note below</t>
        </r>
      </text>
    </comment>
    <comment ref="E196" authorId="2" shapeId="0" xr:uid="{EDB5274E-EA2A-4455-A5FF-0646EB706CC7}">
      <text>
        <r>
          <rPr>
            <b/>
            <sz val="9"/>
            <color indexed="81"/>
            <rFont val="Tahoma"/>
            <family val="2"/>
          </rPr>
          <t>Rohan Fox:</t>
        </r>
        <r>
          <rPr>
            <sz val="9"/>
            <color indexed="81"/>
            <rFont val="Tahoma"/>
            <family val="2"/>
          </rPr>
          <t xml:space="preserve">
see ** note below</t>
        </r>
      </text>
    </comment>
    <comment ref="A197" authorId="3" shapeId="0" xr:uid="{89C8BFC0-EA3E-476E-B203-683EEC1286B2}">
      <text>
        <r>
          <rPr>
            <b/>
            <sz val="10"/>
            <color indexed="81"/>
            <rFont val="Calibri"/>
            <family val="2"/>
          </rPr>
          <t>Microsoft Office User:</t>
        </r>
        <r>
          <rPr>
            <sz val="10"/>
            <color indexed="81"/>
            <rFont val="Calibri"/>
            <family val="2"/>
          </rPr>
          <t xml:space="preserve">
2012-2015 data are "old" GDP calculations, 2016-2021 data are "new" Treasury GDP projections
</t>
        </r>
      </text>
    </comment>
    <comment ref="A205" authorId="0" shapeId="0" xr:uid="{00000000-0006-0000-0C00-000005000000}">
      <text>
        <r>
          <rPr>
            <b/>
            <sz val="9"/>
            <color indexed="81"/>
            <rFont val="Tahoma"/>
            <family val="2"/>
          </rPr>
          <t>Central government representing National, Provincial and Local Level Governments, Autonomous Bouganville Government and Commercial and Statutory Authorities.</t>
        </r>
        <r>
          <rPr>
            <sz val="9"/>
            <color indexed="81"/>
            <rFont val="Tahoma"/>
            <family val="2"/>
          </rPr>
          <t xml:space="preserve">
</t>
        </r>
      </text>
    </comment>
    <comment ref="E224" authorId="2" shapeId="0" xr:uid="{00000000-0006-0000-0C00-000006000000}">
      <text>
        <r>
          <rPr>
            <b/>
            <sz val="9"/>
            <color indexed="81"/>
            <rFont val="Tahoma"/>
            <family val="2"/>
          </rPr>
          <t>Rohan Fox:</t>
        </r>
        <r>
          <rPr>
            <sz val="9"/>
            <color indexed="81"/>
            <rFont val="Tahoma"/>
            <family val="2"/>
          </rPr>
          <t xml:space="preserve">
see ** note below</t>
        </r>
      </text>
    </comment>
    <comment ref="E225" authorId="2" shapeId="0" xr:uid="{00000000-0006-0000-0C00-000008000000}">
      <text>
        <r>
          <rPr>
            <b/>
            <sz val="9"/>
            <color indexed="81"/>
            <rFont val="Tahoma"/>
            <family val="2"/>
          </rPr>
          <t>Rohan Fox:</t>
        </r>
        <r>
          <rPr>
            <sz val="9"/>
            <color indexed="81"/>
            <rFont val="Tahoma"/>
            <family val="2"/>
          </rPr>
          <t xml:space="preserve">
see ** note below</t>
        </r>
      </text>
    </comment>
    <comment ref="A226" authorId="3" shapeId="0" xr:uid="{00000000-0006-0000-0C00-000007000000}">
      <text>
        <r>
          <rPr>
            <b/>
            <sz val="10"/>
            <color indexed="81"/>
            <rFont val="Calibri"/>
            <family val="2"/>
          </rPr>
          <t>Microsoft Office User:</t>
        </r>
        <r>
          <rPr>
            <sz val="10"/>
            <color indexed="81"/>
            <rFont val="Calibri"/>
            <family val="2"/>
          </rPr>
          <t xml:space="preserve">
2012-2015 data are "old" GDP calculations, 2016-2021 data are "new" Treasury GDP projections
</t>
        </r>
      </text>
    </comment>
    <comment ref="A229" authorId="0" shapeId="0" xr:uid="{00000000-0006-0000-0C00-000009000000}">
      <text>
        <r>
          <rPr>
            <b/>
            <sz val="9"/>
            <color indexed="81"/>
            <rFont val="Tahoma"/>
            <family val="2"/>
          </rPr>
          <t>Central government representing National, Provincial and Local Level Governments, Autonomous Bouganville Government and Commercial and Statutory Authorities.</t>
        </r>
        <r>
          <rPr>
            <sz val="9"/>
            <color indexed="81"/>
            <rFont val="Tahoma"/>
            <family val="2"/>
          </rPr>
          <t xml:space="preserve">
</t>
        </r>
      </text>
    </comment>
    <comment ref="E248" authorId="2" shapeId="0" xr:uid="{00000000-0006-0000-0C00-00000A000000}">
      <text>
        <r>
          <rPr>
            <b/>
            <sz val="9"/>
            <color indexed="81"/>
            <rFont val="Tahoma"/>
            <family val="2"/>
          </rPr>
          <t>Rohan Fox:</t>
        </r>
        <r>
          <rPr>
            <sz val="9"/>
            <color indexed="81"/>
            <rFont val="Tahoma"/>
            <family val="2"/>
          </rPr>
          <t xml:space="preserve">
see ** note below</t>
        </r>
      </text>
    </comment>
    <comment ref="E249" authorId="2" shapeId="0" xr:uid="{00000000-0006-0000-0C00-00000C000000}">
      <text>
        <r>
          <rPr>
            <b/>
            <sz val="9"/>
            <color indexed="81"/>
            <rFont val="Tahoma"/>
            <family val="2"/>
          </rPr>
          <t>Rohan Fox:</t>
        </r>
        <r>
          <rPr>
            <sz val="9"/>
            <color indexed="81"/>
            <rFont val="Tahoma"/>
            <family val="2"/>
          </rPr>
          <t xml:space="preserve">
see ** note below</t>
        </r>
      </text>
    </comment>
    <comment ref="A250" authorId="3" shapeId="0" xr:uid="{00000000-0006-0000-0C00-00000B000000}">
      <text>
        <r>
          <rPr>
            <b/>
            <sz val="10"/>
            <color indexed="81"/>
            <rFont val="Calibri"/>
            <family val="2"/>
          </rPr>
          <t>Microsoft Office User:</t>
        </r>
        <r>
          <rPr>
            <sz val="10"/>
            <color indexed="81"/>
            <rFont val="Calibri"/>
            <family val="2"/>
          </rPr>
          <t xml:space="preserve">
2012-2015 data are "old" GDP calculations, 2016-2021 data are "new" Treasury GDP projections
</t>
        </r>
      </text>
    </comment>
    <comment ref="A253" authorId="0" shapeId="0" xr:uid="{00000000-0006-0000-0C00-00000D000000}">
      <text>
        <r>
          <rPr>
            <b/>
            <sz val="9"/>
            <color indexed="81"/>
            <rFont val="Tahoma"/>
            <family val="2"/>
          </rPr>
          <t>Central government representing National, Provincial and Local Level Governments, Autonomous Bouganville Government and Commercial and Statutory Authorities.</t>
        </r>
        <r>
          <rPr>
            <sz val="9"/>
            <color indexed="81"/>
            <rFont val="Tahoma"/>
            <family val="2"/>
          </rPr>
          <t xml:space="preserve">
</t>
        </r>
      </text>
    </comment>
    <comment ref="A274" authorId="3" shapeId="0" xr:uid="{00000000-0006-0000-0C00-00000E000000}">
      <text>
        <r>
          <rPr>
            <b/>
            <sz val="10"/>
            <color indexed="81"/>
            <rFont val="Calibri"/>
            <family val="2"/>
          </rPr>
          <t>Microsoft Office User:</t>
        </r>
        <r>
          <rPr>
            <sz val="10"/>
            <color indexed="81"/>
            <rFont val="Calibri"/>
            <family val="2"/>
          </rPr>
          <t xml:space="preserve">
2012-2015 data are "old" GDP calculations, 2016-2021 data are "new" Treasury GDP projections
</t>
        </r>
      </text>
    </comment>
    <comment ref="A278" authorId="0" shapeId="0" xr:uid="{00000000-0006-0000-0C00-00000F000000}">
      <text>
        <r>
          <rPr>
            <b/>
            <sz val="9"/>
            <color indexed="81"/>
            <rFont val="Tahoma"/>
            <family val="2"/>
          </rPr>
          <t>Central government representing National, Provincial and Local Level Governments, Autonomous Bouganville Government and Commercial and Statutory Authorities.</t>
        </r>
        <r>
          <rPr>
            <sz val="9"/>
            <color indexed="81"/>
            <rFont val="Tahoma"/>
            <family val="2"/>
          </rPr>
          <t xml:space="preserve">
</t>
        </r>
      </text>
    </comment>
    <comment ref="A299" authorId="3" shapeId="0" xr:uid="{00000000-0006-0000-0C00-000010000000}">
      <text>
        <r>
          <rPr>
            <b/>
            <sz val="10"/>
            <color indexed="81"/>
            <rFont val="Calibri"/>
            <family val="2"/>
          </rPr>
          <t>Microsoft Office User:</t>
        </r>
        <r>
          <rPr>
            <sz val="10"/>
            <color indexed="81"/>
            <rFont val="Calibri"/>
            <family val="2"/>
          </rPr>
          <t xml:space="preserve">
2012-2015 data are "old" GDP calculations, 2016-2021 data are "new" Treasury GDP projections
</t>
        </r>
      </text>
    </comment>
    <comment ref="A304" authorId="0" shapeId="0" xr:uid="{00000000-0006-0000-0C00-000011000000}">
      <text>
        <r>
          <rPr>
            <b/>
            <sz val="9"/>
            <color indexed="81"/>
            <rFont val="Tahoma"/>
            <family val="2"/>
          </rPr>
          <t>Central government representing National, Provincial and Local Level Governments, Autonomous Bouganville Government and Commercial and Statutory Authorities.</t>
        </r>
        <r>
          <rPr>
            <sz val="9"/>
            <color indexed="81"/>
            <rFont val="Tahoma"/>
            <family val="2"/>
          </rPr>
          <t xml:space="preserve">
</t>
        </r>
      </text>
    </comment>
    <comment ref="A326" authorId="0" shapeId="0" xr:uid="{00000000-0006-0000-0C00-000012000000}">
      <text>
        <r>
          <rPr>
            <b/>
            <sz val="9"/>
            <color indexed="81"/>
            <rFont val="Tahoma"/>
            <family val="2"/>
          </rPr>
          <t>Total nominal GDP by economic activity, Actual: National Statistics Office and Projections: Treasury Department.</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Jonathan</author>
  </authors>
  <commentList>
    <comment ref="A1" authorId="0" shapeId="0" xr:uid="{00000000-0006-0000-0D00-000001000000}">
      <text>
        <r>
          <rPr>
            <b/>
            <sz val="9"/>
            <color indexed="81"/>
            <rFont val="Tahoma"/>
            <family val="2"/>
          </rPr>
          <t>Central government representing National, Provincial and Local Level Governments, Autonomous Bouganville Government and Commercial and Statutory Authorities.</t>
        </r>
        <r>
          <rPr>
            <sz val="9"/>
            <color indexed="81"/>
            <rFont val="Tahoma"/>
            <family val="2"/>
          </rPr>
          <t xml:space="preserve">
</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tc={8A891EE3-8701-4B5D-890D-646E1E1050C1}</author>
    <author>tc={81F27661-0C1B-4110-9846-ED0D0644BF15}</author>
    <author>tc={8C071498-BA4E-4605-B5F9-B60B39E76AB2}</author>
    <author>tc={A552E055-6E24-45FB-9C02-5C7A5127045B}</author>
    <author>tc={8C9189FA-2F30-4348-B36B-406602F92451}</author>
    <author>tc={3191EA9A-E022-481C-94D6-68EF8D482B00}</author>
    <author>tc={5559B706-468C-48AC-B888-534CA1D9EB46}</author>
    <author>tc={1297DB15-48E1-433C-BBDA-E64972710B51}</author>
    <author>tc={7E5882A8-3673-4A0C-91C8-FB8F09DB5DD6}</author>
    <author>tc={677064EF-2A51-47E6-B545-B0F4EB593A85}</author>
    <author>tc={E1B52548-6C9C-4AF4-95EC-823629235E16}</author>
  </authors>
  <commentList>
    <comment ref="A21" authorId="0" shapeId="0" xr:uid="{8A891EE3-8701-4B5D-890D-646E1E1050C1}">
      <text>
        <t>[Threaded comment]
Your version of Excel allows you to read this threaded comment; however, any edits to it will get removed if the file is opened in a newer version of Excel. Learn more: https://go.microsoft.com/fwlink/?linkid=870924
Comment:
    Is entered as US$/oz in 2023 budget</t>
      </text>
    </comment>
    <comment ref="W43" authorId="1" shapeId="0" xr:uid="{81F27661-0C1B-4110-9846-ED0D0644BF15}">
      <text>
        <t>[Threaded comment]
Your version of Excel allows you to read this threaded comment; however, any edits to it will get removed if the file is opened in a newer version of Excel. Learn more: https://go.microsoft.com/fwlink/?linkid=870924
Comment:
    Figures from 2024 budget; series not updated in 2025 budget</t>
      </text>
    </comment>
    <comment ref="X43" authorId="2" shapeId="0" xr:uid="{8C071498-BA4E-4605-B5F9-B60B39E76AB2}">
      <text>
        <t>[Threaded comment]
Your version of Excel allows you to read this threaded comment; however, any edits to it will get removed if the file is opened in a newer version of Excel. Learn more: https://go.microsoft.com/fwlink/?linkid=870924
Comment:
    Figures from 2024 budget; series not updated in 2025 budget</t>
      </text>
    </comment>
    <comment ref="Y43" authorId="3" shapeId="0" xr:uid="{A552E055-6E24-45FB-9C02-5C7A5127045B}">
      <text>
        <t>[Threaded comment]
Your version of Excel allows you to read this threaded comment; however, any edits to it will get removed if the file is opened in a newer version of Excel. Learn more: https://go.microsoft.com/fwlink/?linkid=870924
Comment:
    Figures from 2024 budget; series not updated in 2025 budget</t>
      </text>
    </comment>
    <comment ref="Z43" authorId="4" shapeId="0" xr:uid="{8C9189FA-2F30-4348-B36B-406602F92451}">
      <text>
        <t>[Threaded comment]
Your version of Excel allows you to read this threaded comment; however, any edits to it will get removed if the file is opened in a newer version of Excel. Learn more: https://go.microsoft.com/fwlink/?linkid=870924
Comment:
    Figures from 2024 budget; series not updated in 2025 budget</t>
      </text>
    </comment>
    <comment ref="AA43" authorId="5" shapeId="0" xr:uid="{3191EA9A-E022-481C-94D6-68EF8D482B00}">
      <text>
        <t>[Threaded comment]
Your version of Excel allows you to read this threaded comment; however, any edits to it will get removed if the file is opened in a newer version of Excel. Learn more: https://go.microsoft.com/fwlink/?linkid=870924
Comment:
    Figures from 2024 budget; series not updated in 2025 budget</t>
      </text>
    </comment>
    <comment ref="AB43" authorId="6" shapeId="0" xr:uid="{5559B706-468C-48AC-B888-534CA1D9EB46}">
      <text>
        <t>[Threaded comment]
Your version of Excel allows you to read this threaded comment; however, any edits to it will get removed if the file is opened in a newer version of Excel. Learn more: https://go.microsoft.com/fwlink/?linkid=870924
Comment:
    Figures from 2024 budget; series not updated in 2025 budget</t>
      </text>
    </comment>
    <comment ref="AC43" authorId="7" shapeId="0" xr:uid="{1297DB15-48E1-433C-BBDA-E64972710B51}">
      <text>
        <t>[Threaded comment]
Your version of Excel allows you to read this threaded comment; however, any edits to it will get removed if the file is opened in a newer version of Excel. Learn more: https://go.microsoft.com/fwlink/?linkid=870924
Comment:
    No value given; series not updated in 2025 budget</t>
      </text>
    </comment>
    <comment ref="A50" authorId="8" shapeId="0" xr:uid="{7E5882A8-3673-4A0C-91C8-FB8F09DB5DD6}">
      <text>
        <t>[Threaded comment]
Your version of Excel allows you to read this threaded comment; however, any edits to it will get removed if the file is opened in a newer version of Excel. Learn more: https://go.microsoft.com/fwlink/?linkid=870924
Comment:
    Is entered as US$/oz in 2023 budget</t>
      </text>
    </comment>
    <comment ref="A79" authorId="9" shapeId="0" xr:uid="{677064EF-2A51-47E6-B545-B0F4EB593A85}">
      <text>
        <t>[Threaded comment]
Your version of Excel allows you to read this threaded comment; however, any edits to it will get removed if the file is opened in a newer version of Excel. Learn more: https://go.microsoft.com/fwlink/?linkid=870924
Comment:
    Is entered as US$/oz in 2023 budget</t>
      </text>
    </comment>
    <comment ref="A108" authorId="10" shapeId="0" xr:uid="{E1B52548-6C9C-4AF4-95EC-823629235E16}">
      <text>
        <t>[Threaded comment]
Your version of Excel allows you to read this threaded comment; however, any edits to it will get removed if the file is opened in a newer version of Excel. Learn more: https://go.microsoft.com/fwlink/?linkid=870924
Comment:
    Is entered as US$/oz in 2023 budget</t>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tc={23705FA5-25F7-4B94-8FF6-D9FB670107A7}</author>
    <author>tc={4364FFC6-3395-42C8-9F4E-88E3479D8C74}</author>
    <author>tc={EE6D0DD6-C5BD-407D-8DE6-8366BA07033A}</author>
    <author>tc={6965517D-18EF-4071-8DFB-007B490EF259}</author>
    <author>tc={E81F6A63-485B-44D0-AA52-71DB3C5444EF}</author>
    <author>tc={8EC691B6-F760-4D92-AAAF-BAC83561497B}</author>
    <author>tc={A0F70D07-63E6-4E23-BF6B-C10B4D37878A}</author>
    <author>tc={F41488D5-6A75-4D63-B67C-F56B8DBFB48E}</author>
    <author>tc={EB346080-8BF0-4DC8-B859-C0C1B1D4D5D0}</author>
    <author>tc={445ABDD2-0975-4D7C-9EAF-DB1DC3114B07}</author>
    <author>tc={53B52BC6-00FE-4121-AC12-B2280B01C2DC}</author>
    <author>Rubayat Chowdhury</author>
  </authors>
  <commentList>
    <comment ref="B20" authorId="0" shapeId="0" xr:uid="{23705FA5-25F7-4B94-8FF6-D9FB670107A7}">
      <text>
        <t>[Threaded comment]
Your version of Excel allows you to read this threaded comment; however, any edits to it will get removed if the file is opened in a newer version of Excel. Learn more: https://go.microsoft.com/fwlink/?linkid=870924
Comment:
    From World Bank WDI September 2025 database. From 2025 onwards, 2.6 % growth  is used, since NSO used an Average of 2.6% growth from 2011 to 2024
https://data.worldbank.org/indicator/SP.POP.TOTL?locations=PG
https://www.nso.gov.pg/statistics/population/</t>
      </text>
    </comment>
    <comment ref="B24" authorId="1" shapeId="0" xr:uid="{4364FFC6-3395-42C8-9F4E-88E3479D8C74}">
      <text>
        <t>[Threaded comment]
Your version of Excel allows you to read this threaded comment; however, any edits to it will get removed if the file is opened in a newer version of Excel. Learn more: https://go.microsoft.com/fwlink/?linkid=870924
Comment:
    Source: BPNG, Quarterly Economic Bulletin.</t>
      </text>
    </comment>
    <comment ref="B25" authorId="2" shapeId="0" xr:uid="{EE6D0DD6-C5BD-407D-8DE6-8366BA07033A}">
      <text>
        <t>[Threaded comment]
Your version of Excel allows you to read this threaded comment; however, any edits to it will get removed if the file is opened in a newer version of Excel. Learn more: https://go.microsoft.com/fwlink/?linkid=870924
Comment:
    It was labelled as Inflation in the previous database, “Analysis“ tab.</t>
      </text>
    </comment>
    <comment ref="B27" authorId="3" shapeId="0" xr:uid="{6965517D-18EF-4071-8DFB-007B490EF259}">
      <text>
        <t>[Threaded comment]
Your version of Excel allows you to read this threaded comment; however, any edits to it will get removed if the file is opened in a newer version of Excel. Learn more: https://go.microsoft.com/fwlink/?linkid=870924
Comment:
    Calculated as Nominal GDP/Real GDP in 2013 prices.</t>
      </text>
    </comment>
    <comment ref="B28" authorId="4" shapeId="0" xr:uid="{E81F6A63-485B-44D0-AA52-71DB3C5444EF}">
      <text>
        <t>[Threaded comment]
Your version of Excel allows you to read this threaded comment; however, any edits to it will get removed if the file is opened in a newer version of Excel. Learn more: https://go.microsoft.com/fwlink/?linkid=870924
Comment:
    Built on 1998 base year deflator</t>
      </text>
    </comment>
    <comment ref="B29" authorId="5" shapeId="0" xr:uid="{8EC691B6-F760-4D92-AAAF-BAC83561497B}">
      <text>
        <t>[Threaded comment]
Your version of Excel allows you to read this threaded comment; however, any edits to it will get removed if the file is opened in a newer version of Excel. Learn more: https://go.microsoft.com/fwlink/?linkid=870924
Comment:
    This was labelled as “GDP (old)” in previous databases.</t>
      </text>
    </comment>
    <comment ref="Z39" authorId="6" shapeId="0" xr:uid="{A0F70D07-63E6-4E23-BF6B-C10B4D37878A}">
      <text>
        <t>[Threaded comment]
Your version of Excel allows you to read this threaded comment; however, any edits to it will get removed if the file is opened in a newer version of Excel. Learn more: https://go.microsoft.com/fwlink/?linkid=870924
Comment:
    Different cell in “Rev compare” from this point onward.</t>
      </text>
    </comment>
    <comment ref="Z41" authorId="7" shapeId="0" xr:uid="{F41488D5-6A75-4D63-B67C-F56B8DBFB48E}">
      <text>
        <t>[Threaded comment]
Your version of Excel allows you to read this threaded comment; however, any edits to it will get removed if the file is opened in a newer version of Excel. Learn more: https://go.microsoft.com/fwlink/?linkid=870924
Comment:
    Different cell in “Rev compare” from this point onward.</t>
      </text>
    </comment>
    <comment ref="Z42" authorId="8" shapeId="0" xr:uid="{EB346080-8BF0-4DC8-B859-C0C1B1D4D5D0}">
      <text>
        <t>[Threaded comment]
Your version of Excel allows you to read this threaded comment; however, any edits to it will get removed if the file is opened in a newer version of Excel. Learn more: https://go.microsoft.com/fwlink/?linkid=870924
Comment:
    From this point onward, "Mining Levy" is replaced by "Royalties tax", "Dividend Withholding Tax Mining" added and "MRSF/SWF transfer (Other)" replaced by "Mining Petroleum and Gas Dividends".</t>
      </text>
    </comment>
    <comment ref="Z48" authorId="9" shapeId="0" xr:uid="{445ABDD2-0975-4D7C-9EAF-DB1DC3114B07}">
      <text>
        <t>[Threaded comment]
Your version of Excel allows you to read this threaded comment; however, any edits to it will get removed if the file is opened in a newer version of Excel. Learn more: https://go.microsoft.com/fwlink/?linkid=870924
Comment:
    Different cell in “Rev compare” from this point onward.</t>
      </text>
    </comment>
    <comment ref="Z49" authorId="10" shapeId="0" xr:uid="{53B52BC6-00FE-4121-AC12-B2280B01C2DC}">
      <text>
        <t>[Threaded comment]
Your version of Excel allows you to read this threaded comment; however, any edits to it will get removed if the file is opened in a newer version of Excel. Learn more: https://go.microsoft.com/fwlink/?linkid=870924
Comment:
    Different cell in “Rev compare” from this point onward.</t>
      </text>
    </comment>
    <comment ref="AH58" authorId="11" shapeId="0" xr:uid="{70605BFF-EC05-4306-B09D-538A47C4AD99}">
      <text>
        <r>
          <rPr>
            <b/>
            <sz val="9"/>
            <color indexed="81"/>
            <rFont val="Tahoma"/>
            <family val="2"/>
          </rPr>
          <t>Rubayat Chowdhury:</t>
        </r>
        <r>
          <rPr>
            <sz val="9"/>
            <color indexed="81"/>
            <rFont val="Tahoma"/>
            <family val="2"/>
          </rPr>
          <t xml:space="preserve">
Why marked red onwards?</t>
        </r>
      </text>
    </comment>
  </commentList>
</comments>
</file>

<file path=xl/sharedStrings.xml><?xml version="1.0" encoding="utf-8"?>
<sst xmlns="http://schemas.openxmlformats.org/spreadsheetml/2006/main" count="8477" uniqueCount="985">
  <si>
    <t>LEGEND, SOURCES AND NOTES</t>
  </si>
  <si>
    <t>This budget database was last updated on:</t>
  </si>
  <si>
    <t>Version (most recent data source)</t>
  </si>
  <si>
    <t>2022 FBO</t>
  </si>
  <si>
    <t>by:</t>
  </si>
  <si>
    <t>email:</t>
  </si>
  <si>
    <t>Welcome to the PNG budget information database</t>
  </si>
  <si>
    <t>This database is designed for use by any member of the public, researcher or government official.</t>
  </si>
  <si>
    <t>It compiles data from PNG Treasury, BPNG, IMF and the World Bank to create a single, comparative spreadsheet where line items in budgets can be compared across time.</t>
  </si>
  <si>
    <t>The format is the same as found in the PNG national government budgets</t>
  </si>
  <si>
    <t>If there are any errors/typos in found in the database, do please notify the database coordinator</t>
  </si>
  <si>
    <t>Referencing</t>
  </si>
  <si>
    <r>
      <t xml:space="preserve">For those who want to use the database in their work. Please acknowledge the database as the </t>
    </r>
    <r>
      <rPr>
        <i/>
        <sz val="11"/>
        <color theme="1"/>
        <rFont val="Helvetica Neue"/>
        <family val="2"/>
      </rPr>
      <t>Devpolicy PNG Budget Database</t>
    </r>
    <r>
      <rPr>
        <sz val="11"/>
        <color theme="1"/>
        <rFont val="Helvetica Neue"/>
        <family val="2"/>
      </rPr>
      <t>, with the date accessed and URL below.</t>
    </r>
  </si>
  <si>
    <t>Notes and how to read this database:</t>
  </si>
  <si>
    <t>Sources</t>
  </si>
  <si>
    <t>From the 2021 budget</t>
  </si>
  <si>
    <t>This database uses 2019 FBO figures for 2019 as these are the most recent figures for this year.</t>
  </si>
  <si>
    <t>The 2021 budget fixes a discrepancy from 2018 figures in the 2020 Budget in which the deficit figure as calculated by revenue minus expenditure was over 2 billion kina higher than the deficit figure in Table 14</t>
  </si>
  <si>
    <t>From the 2018 budget</t>
  </si>
  <si>
    <t>In the 2018 budget, all 2017 budget data came from the 2017 Supplementary Budget</t>
  </si>
  <si>
    <t>The revised figures are referred to in the 2018 budget, but for the tables this database uses, supplementary data has been used</t>
  </si>
  <si>
    <t>For 2017 data, we suggest searching the 2018 budget for the revised 2017 figures</t>
  </si>
  <si>
    <t>In the 2018 budget, projected expenditure data in 2022 from table 13A (total expenditure=17137.2), differs slightly from data in table 13B (total expenditure=17082.1).</t>
  </si>
  <si>
    <t>We suggest using the figure from 13A as this coincides with the deficit projection for 2022</t>
  </si>
  <si>
    <t>In 2015 revenue minus expenditure data does not equal the deficit. Figures for revenue and expenditure in 2015 are largely the same as they were in the 2017 budget.</t>
  </si>
  <si>
    <t>Change in accounting systems</t>
  </si>
  <si>
    <t>In 2016 the government of PNG updated its use of accounting standards from the old Government Finance Statistics (GFS) GFS1986 to GFS2014</t>
  </si>
  <si>
    <t>The 2016 budget was the first to implement these changes, and the statistics from the final budget outcomes since 2012 were updated to the new GFS2014 format</t>
  </si>
  <si>
    <t>We have found that the changes were not major, making most comparisons over time reasonable</t>
  </si>
  <si>
    <t xml:space="preserve">There are some differences (which can be seen on the "Check” tab, but overall these are not so large that the longer time series cannot be used. </t>
  </si>
  <si>
    <t xml:space="preserve">There are also some discrepancies sometimes between totals and the sum or their components and totals as presented at different points in the budget. </t>
  </si>
  <si>
    <t>Again, these tend to be fairly small and can be seen on the “Check” tab where they are explained to the extent possible.</t>
  </si>
  <si>
    <t>This database takes information from seven budget tables, which are presented in the same format as in the budget, and are separated in the tabs below</t>
  </si>
  <si>
    <t>Longer time series can be found in those table which have the suffix "compare" in the tab title.</t>
  </si>
  <si>
    <t>In these "compare"  tabs data using GFS1986 is indicated in blue, while GFS2014 is indicated by black</t>
  </si>
  <si>
    <t xml:space="preserve">In 2014, GoPNG stopped budgeting using the recurrent/development divide. </t>
  </si>
  <si>
    <t>Although there is still a development budget (Vol III), the split between development and recurrent spending has not been used since then in reporting expenditure.</t>
  </si>
  <si>
    <t>Development spending can, however, still be found in the budget and is reported in this version up to 2017.</t>
  </si>
  <si>
    <t>GDP calculations</t>
  </si>
  <si>
    <t>The base year for IMF real GDP calculations is 1998, the base year for NSO real GDP calculations is 2013</t>
  </si>
  <si>
    <t>Previous budget projection comparisons</t>
  </si>
  <si>
    <t>Previous budget projections have been added below the current dataset to compare how projections have changed over time. This is not done for the "compare" tabs or for "Prices (Tb 9)".</t>
  </si>
  <si>
    <t>As the database is updated, the number of previous budget comparisons possible will grow.</t>
  </si>
  <si>
    <t>Notes on simplification</t>
  </si>
  <si>
    <t>For ease of reading, some line items from the original budgets have not been included if they contain no data.</t>
  </si>
  <si>
    <t>Similarly, some line items have not been included if they duplicate exactly the summary line item above them</t>
  </si>
  <si>
    <t>Updates</t>
  </si>
  <si>
    <t>The budget database will be updated twice a year to reflect new data when the FBO and new budget are released. It will also be updated as required if any errors are spotted or more historical data becomes available.</t>
  </si>
  <si>
    <t>Acronyms:</t>
  </si>
  <si>
    <t>FBO</t>
  </si>
  <si>
    <t>Final Budget Outcome</t>
  </si>
  <si>
    <t>Colour coding system</t>
  </si>
  <si>
    <t>Background colour:</t>
  </si>
  <si>
    <t>The background colour indicates whether the column data is projected or final data.</t>
  </si>
  <si>
    <t>White</t>
  </si>
  <si>
    <t>Final or "Actual" outcome</t>
  </si>
  <si>
    <t>Dark grey</t>
  </si>
  <si>
    <t>Light blue</t>
  </si>
  <si>
    <t>Data from the Final Budget Outcome documents, for comparison with budgeted data for the same year</t>
  </si>
  <si>
    <t>Text formatting</t>
  </si>
  <si>
    <t>Bold</t>
  </si>
  <si>
    <t>Figures in bold indicate a summary item that is a sum of the non-bolded items below it </t>
  </si>
  <si>
    <t>Italic</t>
  </si>
  <si>
    <t>Indicates that the figure is a subset of the non-bolded item above it</t>
  </si>
  <si>
    <t>Blue</t>
  </si>
  <si>
    <t>Used in the "compare" tabs to indicate data compiled using the old GFS1986 accounting standard</t>
  </si>
  <si>
    <t>Black</t>
  </si>
  <si>
    <t>Indicates data compiled using GFS 2014 accounting standard</t>
  </si>
  <si>
    <t>Light Green</t>
  </si>
  <si>
    <t>Indicates expenditure data relating to 2014 and 2015 is in GFS1986 format, but is no longer split by recurrent and development expenditure categories, so is not comparable to previous data</t>
  </si>
  <si>
    <t>Dark Green</t>
  </si>
  <si>
    <t>Used for previous budget projection comparisons</t>
  </si>
  <si>
    <t>Orange</t>
  </si>
  <si>
    <t>Used to indicate revenue data in 2015 that has been adjusted to reflect the use of gross GST (full details explained at the bottom of the Rev (Tb8) tab)</t>
  </si>
  <si>
    <t>Comments</t>
  </si>
  <si>
    <t>Comments and notes on particular data are available by hovering the mouse over cells that have a little red tab in the top right corner</t>
  </si>
  <si>
    <t>(Note: if you are looking at a note in one of the far left columns and cannot see the note, try scrolling the data as far as possible to the left. You should be able to see it)</t>
  </si>
  <si>
    <t>Table of Contents</t>
  </si>
  <si>
    <t>Tab 1</t>
  </si>
  <si>
    <t>Legend &amp; sources</t>
  </si>
  <si>
    <t>Notes on the database</t>
  </si>
  <si>
    <t>Tab 2</t>
  </si>
  <si>
    <t>Changes</t>
  </si>
  <si>
    <t>Describes changes between this database and the previous one</t>
  </si>
  <si>
    <t>Tab 3</t>
  </si>
  <si>
    <t>Check</t>
  </si>
  <si>
    <t>Compares old and new data (i.e. GFS1986 and GFS2014), as well as aggregates and summed components.</t>
  </si>
  <si>
    <t>Tab 4</t>
  </si>
  <si>
    <t>Popn, Inflation, GDP, Trade</t>
  </si>
  <si>
    <t>Population, inflation, GDP and trade statistics from PNG Treasury, IMF, NSO, World Bank &amp; BPNG</t>
  </si>
  <si>
    <t>Tab 5</t>
  </si>
  <si>
    <t>GDP (Tb1)</t>
  </si>
  <si>
    <t>Tab 6</t>
  </si>
  <si>
    <t>Rev (Tb12)</t>
  </si>
  <si>
    <t>Tab 7</t>
  </si>
  <si>
    <t>Rev compare</t>
  </si>
  <si>
    <t>Comparison of revenue pre-2016 budget (GFS1986) and post-2016 Budget (GFS2014)</t>
  </si>
  <si>
    <t>Tab 8</t>
  </si>
  <si>
    <t>Exp (Tb13A)</t>
  </si>
  <si>
    <t>Tab 9</t>
  </si>
  <si>
    <t>Exp (Tb13B)</t>
  </si>
  <si>
    <t>Tab 10</t>
  </si>
  <si>
    <t>Exp compare</t>
  </si>
  <si>
    <t>Comparison of expenditure pre-2016 budget (GFS1986) and post-2016 Budget (GFS2014)</t>
  </si>
  <si>
    <t>Tab 11</t>
  </si>
  <si>
    <t>Fin (Tb14)</t>
  </si>
  <si>
    <t>Tab 12</t>
  </si>
  <si>
    <t>Fin compare</t>
  </si>
  <si>
    <t>Comparison of financial position pre-2016 budget (GFS1986) and post-2016 Budget (GFS2014)</t>
  </si>
  <si>
    <t>Tab 13</t>
  </si>
  <si>
    <t>Debt (Tb15)</t>
  </si>
  <si>
    <t>Tab 14</t>
  </si>
  <si>
    <t>Debt compare</t>
  </si>
  <si>
    <t>Comparison of government debt pre-2016 budget (GFS1986) and post-2016 Budget (GFS2014)</t>
  </si>
  <si>
    <t>Tab 15</t>
  </si>
  <si>
    <t>Tab 16</t>
  </si>
  <si>
    <t>Analysis</t>
  </si>
  <si>
    <t>Provides some examples of graphs and analysis using budget data</t>
  </si>
  <si>
    <t>Special thanks to the following contributors -----------</t>
  </si>
  <si>
    <t>Kingtau Mambon</t>
  </si>
  <si>
    <t>Rohan Fox</t>
  </si>
  <si>
    <t>Jollanda Mathew</t>
  </si>
  <si>
    <t>Maholopa Laveil</t>
  </si>
  <si>
    <t>Andrew Anton Mako</t>
  </si>
  <si>
    <t>Win Nicholas</t>
  </si>
  <si>
    <t>Jonathan Wilson</t>
  </si>
  <si>
    <t>Jonathan Pryke</t>
  </si>
  <si>
    <t>Paul Flanagan</t>
  </si>
  <si>
    <t>Stephen Howes</t>
  </si>
  <si>
    <t>We also gratefully acknowledge funding from the Australian Aid Program in support of the ANU-UPNG Partnership</t>
  </si>
  <si>
    <t>All the best and happy researching</t>
  </si>
  <si>
    <t>CHANGES</t>
  </si>
  <si>
    <t>This sheet tracks the changes that have been made in this database compared with previous databases</t>
  </si>
  <si>
    <t>2021 FBO</t>
  </si>
  <si>
    <t>Added Non Resident Insurers Withholding Tax to Table 12</t>
  </si>
  <si>
    <t>GST of K2457.2 million in table 12 includes GST transfer to provinces of K721.2. Net of this GST transferred into Waigani Public Account(WPA) amounted to K1794.1 million</t>
  </si>
  <si>
    <t xml:space="preserve">Added Sundry/(Other) Income to Other Revenue Table 12 </t>
  </si>
  <si>
    <t>Added Monetary gold and special drawing rights (SDRs) to Table 14</t>
  </si>
  <si>
    <t>Added Monetary gold and special drawing rights (SDRs) to Table 15</t>
  </si>
  <si>
    <t>2022 Budget</t>
  </si>
  <si>
    <t>Added in data from the 2022 budget</t>
  </si>
  <si>
    <t>Removed Population, inflation and GDP tab as more updated figures are now available in the PNG economic database: https://devpolicy.org/pngeconomic/</t>
  </si>
  <si>
    <t>2020 FBO</t>
  </si>
  <si>
    <t>Added in data from the 2020 FBO</t>
  </si>
  <si>
    <t>In table 13B the "Interest payments" heading is changed to "Debt service (interest plus fees and charges)"</t>
  </si>
  <si>
    <t>2021 Budget</t>
  </si>
  <si>
    <t>Added in data from the 2021 Budget</t>
  </si>
  <si>
    <t>Added in data on Current account and Capital account balances from Table 6 to the Popn, Inflation, GDP, Trade tab</t>
  </si>
  <si>
    <t>World Bank population data has been significantly updated, both new and old series' are listed in the Popn, Inflation, GDP, Trade tab</t>
  </si>
  <si>
    <t>2019 FBO</t>
  </si>
  <si>
    <t>Added in data for 2019 from 2019 FBO</t>
  </si>
  <si>
    <t>Note: the FBO does not have a new GDP table, as such "GDP (Tb1)" has not been adjusted</t>
  </si>
  <si>
    <t>2020 Budget</t>
  </si>
  <si>
    <t>Added in data and projections from 2020 Budget</t>
  </si>
  <si>
    <t>Removed Withdrawals of income from quasi-corporations (Tb12) - no longer any data</t>
  </si>
  <si>
    <t>2018 FBO</t>
  </si>
  <si>
    <t>Added in data for 2018 from 2018 FBO</t>
  </si>
  <si>
    <t>Moved data from the 2018 budget to the main spreadsheet for direct comparison to the 2018 outcome</t>
  </si>
  <si>
    <t>Removed (hidden) indented items under "Rent" section of Rev (Tb12) - extraneous information</t>
  </si>
  <si>
    <t>Added in "Other current transfers" under "Transfers not elsewhere classified" section of Rev (Tb12)</t>
  </si>
  <si>
    <t>2019 Budget</t>
  </si>
  <si>
    <t>Replaced 2017-2022 estimates with 2019 Budget data 2017-2023</t>
  </si>
  <si>
    <t>hidden - property income, MV taxes, sundry taxes</t>
  </si>
  <si>
    <t>Changed table numbers to coincide with 2019 Budget</t>
  </si>
  <si>
    <t>2017 FBO</t>
  </si>
  <si>
    <t>Replaced 2017 projections from 2018 Budget with 2017 FBO data</t>
  </si>
  <si>
    <t>Removed (hidden) indented items from "Grants" section of Rev (Tb12) - extraneous information</t>
  </si>
  <si>
    <t>Removed (hidden) indented items under "Transfers elsewhere classified" in the "Other revenue" section, as 2017 FBO has removed this info</t>
  </si>
  <si>
    <t>Removed (hidden) indented items from "Grants" section of Exp (Tb13A) - extraneous information</t>
  </si>
  <si>
    <t>Changed line item name from "Extraordinary financing" to "Others" under Loans section in Debt (Tb15) as name has changed in 2017 FBO</t>
  </si>
  <si>
    <t>2018 Budget</t>
  </si>
  <si>
    <t>Replaced 2015-2021 estimates with 2018 Budget data 2015-2022</t>
  </si>
  <si>
    <t>Added in "notes from the 2018 budget" in the Notes tab</t>
  </si>
  <si>
    <t>Updated Popn, Inflation, GDP, Trade tab with data from 2018 Budget and international orgs as per 1 Dec 2018</t>
  </si>
  <si>
    <t>Removed red background and note in Rev tabs as 2018 Budget data no longer contains suspected error with regard to "net" and "gross" GST</t>
  </si>
  <si>
    <t>Removed "Grants from other general government units" from Revenue tabs as this has been moved to "SWF" in "Transfers not elsewhere classified", and contained no historical data</t>
  </si>
  <si>
    <t>Added in sovereign bond to Fin Tb 10 (taken from Table 32), as this contributes to the referenced deficit figure in the 2018 Budget</t>
  </si>
  <si>
    <t>Changed table numbers as per the 2018 Budget</t>
  </si>
  <si>
    <t>Added in new GDP sectors as per 2018 Budget</t>
  </si>
  <si>
    <t>Added in dotted line in-between 2001-2002 and 2006-2007 to indicate different sources of data in GDP tab (BPNG 1989-2001, Treasury docs 2002 onwards), and then added sectors from 2007 onwards</t>
  </si>
  <si>
    <t>Added a dotted line in-between 2014 and 2015 separating the GDP and debt/GDP ratios as new GDP figures have been used 2015 onwards, while old GDP has been used 2012-2014</t>
  </si>
  <si>
    <t>Added a note in the Debt tab to discuss the above</t>
  </si>
  <si>
    <t>Removed lines from the notes tab saying that NSO has not released (new) real GDP figures</t>
  </si>
  <si>
    <t>Added in note to the notes tab discussing the use of 2017 supplementary budget data for 2017 in the 2018 budget</t>
  </si>
  <si>
    <t>Added in real GDP figures as per GDP Table 1 to Popn, Inflation etc tab</t>
  </si>
  <si>
    <t>Added note in to Rev Tb8 tab to discuss the 2015 revenue figures</t>
  </si>
  <si>
    <t>Removed (hidden) sector-level GDP deflators, real GDP and growth rates from GDP tab, as this has not been used in any past analysis, seems extraneous</t>
  </si>
  <si>
    <t>Removed "Other taxes" from Revenue tabs as it has been removed from 2018 Budget and contained no historical data</t>
  </si>
  <si>
    <t>Removed "Other dividends" from revenue tabs as it has been removed from 2018 Budget and contained no historical data</t>
  </si>
  <si>
    <t>Added in "withdrawals from income of quasi-corporations" in revenue tabs as per 2018 Budget</t>
  </si>
  <si>
    <t>Removed "premiums and fees" from expenses tabs as it has been removed from 2018 Budget and contained no historical data</t>
  </si>
  <si>
    <t>Added in "current expense - transfers not elsewhere classified" to "Net acquisition nonfinancial assets" as per 2018 Budget expenditure tabs</t>
  </si>
  <si>
    <t>Removed (hidden) all indented items in Exp table 9B - except for where it identifies interest to non-residents versus residents, as this has not be used in any past analysis, seems extraneous</t>
  </si>
  <si>
    <t>Removed "Concessional loans" and "Grants" section of Exp Tb9B and replaced with "Donor Support Grants" and "Loan Drawdowns" as per 2018 Budget (and removed items contained no historical data)</t>
  </si>
  <si>
    <t>Removed (hidden) all double-indented items in Fin table 10 - as this information has not been used in any past analysis, seems extraneous</t>
  </si>
  <si>
    <t>2016 FBO</t>
  </si>
  <si>
    <t>Replaced 2016 figures and updated 2015 figures with 2016 FBO data</t>
  </si>
  <si>
    <t>In analysis tab, clarified which are 1986 and which are 2014 GFS.</t>
  </si>
  <si>
    <t>In analysis tab, switched to 2014 GFS numbers in 2012</t>
  </si>
  <si>
    <t>Added a red background and note in the Rev tabs to indicate where we think the numbers report "net" GST, and should instead report "gross" GST</t>
  </si>
  <si>
    <t>COMPARISONS &amp; CHECKS</t>
  </si>
  <si>
    <t>Revenue (old)</t>
  </si>
  <si>
    <t>Revenue (new)</t>
  </si>
  <si>
    <t>Difference between old and new</t>
  </si>
  <si>
    <t>Difference as % of old total</t>
  </si>
  <si>
    <t>Expenditure (old)</t>
  </si>
  <si>
    <t>Expenditure (new)</t>
  </si>
  <si>
    <t>Total revenue and grants (old)</t>
  </si>
  <si>
    <t>Total revenue and grants (by addition)</t>
  </si>
  <si>
    <t>Difference</t>
  </si>
  <si>
    <t>Total revenue and grants (new)</t>
  </si>
  <si>
    <t>Total expenditure and net lending (exp compare) (old)</t>
  </si>
  <si>
    <t>Total expenditure (exp compare) (old) (by addition)</t>
  </si>
  <si>
    <t>Total expenditure and net lending Tb13B (new)</t>
  </si>
  <si>
    <t>Total expenditure Tb13B (new) (by addition)</t>
  </si>
  <si>
    <t>Total expenditure and net lending Tb13A (new)</t>
  </si>
  <si>
    <t>Total expenditure and net lending Tb13A (new) (by addition)</t>
  </si>
  <si>
    <t>National departments Tb13B (new)</t>
  </si>
  <si>
    <t>National departments (by addition) (new)</t>
  </si>
  <si>
    <t>Interest</t>
  </si>
  <si>
    <t>Surplus/(Deficit) (Fin compare) (old)</t>
  </si>
  <si>
    <t>Revenue minus Expenditure (rev &amp; exp compare) (old)</t>
  </si>
  <si>
    <r>
      <t>Surplus/(Deficit) (Tb14) (new)</t>
    </r>
    <r>
      <rPr>
        <b/>
        <sz val="11"/>
        <color theme="1"/>
        <rFont val="Calibri"/>
        <family val="2"/>
        <scheme val="minor"/>
      </rPr>
      <t>*</t>
    </r>
  </si>
  <si>
    <t>Revenue minus Expenditure (rev &amp; exp compare) (new)</t>
  </si>
  <si>
    <t>Suggestions for comparisons</t>
  </si>
  <si>
    <t>a.</t>
  </si>
  <si>
    <t>National department expenditure(GFS2014) includes interest for the years 2012 to 2014, but not afterwards, suggest removing interest from 2012-2014 national dept figures if comparing across time</t>
  </si>
  <si>
    <t>b.</t>
  </si>
  <si>
    <t>In 2011, using GFS1986, there is a difference between the deficit and revenue minus expenditure; suggest using figure for total expenditure used in the deficit calculation (i.e. total expenditure = 9370.6 (p.19 of 2013 Budget)).</t>
  </si>
  <si>
    <t>TABLE 1: GROSS DOMESTIC PRODUCT BY</t>
  </si>
  <si>
    <t>ECONOMIC ACTIVITY AT CURRENT PRICES</t>
  </si>
  <si>
    <t>ACTUAL</t>
  </si>
  <si>
    <t>ESTIMATE</t>
  </si>
  <si>
    <t>PROJECTION</t>
  </si>
  <si>
    <t>BPNG</t>
  </si>
  <si>
    <t>2023 Budget</t>
  </si>
  <si>
    <t>BY SECTOR</t>
  </si>
  <si>
    <t>Agriculture, Forestry and Fishing</t>
  </si>
  <si>
    <t>nominal</t>
  </si>
  <si>
    <t>deflator</t>
  </si>
  <si>
    <t>real</t>
  </si>
  <si>
    <t>rate of real growth</t>
  </si>
  <si>
    <t>Oil and Gas Extraction</t>
  </si>
  <si>
    <t>Mining and Quarrying</t>
  </si>
  <si>
    <t>Manufacturing</t>
  </si>
  <si>
    <t>Electricity, gas and water</t>
  </si>
  <si>
    <t>nominal (discontinued)</t>
  </si>
  <si>
    <t>Electricity, gas and air conditioning</t>
  </si>
  <si>
    <t>Water supply &amp; waste management</t>
  </si>
  <si>
    <t>Construction</t>
  </si>
  <si>
    <t>Wholesale and retail trade</t>
  </si>
  <si>
    <t>Transport, storage and communication</t>
  </si>
  <si>
    <t>Accommodation and food services</t>
  </si>
  <si>
    <t>Information and communication</t>
  </si>
  <si>
    <t>Finance, real estate and business services</t>
  </si>
  <si>
    <t>Real estate activities</t>
  </si>
  <si>
    <t>Professional and scientific</t>
  </si>
  <si>
    <t>Administrative and support services</t>
  </si>
  <si>
    <t>Public administration and defence</t>
  </si>
  <si>
    <t>Education</t>
  </si>
  <si>
    <t>Community, social and personal services</t>
  </si>
  <si>
    <t>Health and social work activities</t>
  </si>
  <si>
    <t>Other service activities</t>
  </si>
  <si>
    <t xml:space="preserve">TOTAL GDP </t>
  </si>
  <si>
    <t>rate of nominal growth (%)</t>
  </si>
  <si>
    <t>rate of real growth (%)</t>
  </si>
  <si>
    <t>Total non-mining GDP</t>
  </si>
  <si>
    <t>Notes:</t>
  </si>
  <si>
    <t xml:space="preserve">Vertical dotted lines indicate a change of data series. 1989-2001 data comes from BPNG documents, while 2002 onwards comes from Treasury documents. </t>
  </si>
  <si>
    <t>From 2007 onwards data comes from the 2018 budget which uses NSO new GDP, and added sectors</t>
  </si>
  <si>
    <t>2022 Budget Projections</t>
  </si>
  <si>
    <t>2021 Budget Projections</t>
  </si>
  <si>
    <t>2020 Budget projections</t>
  </si>
  <si>
    <t>(2016-2020)</t>
  </si>
  <si>
    <t>2017 Budget projections</t>
  </si>
  <si>
    <t>Total GDP*</t>
  </si>
  <si>
    <t>nominal (a)</t>
  </si>
  <si>
    <t>Deflator</t>
  </si>
  <si>
    <t>real (b)</t>
  </si>
  <si>
    <t>rate of nominal growth</t>
  </si>
  <si>
    <t>2016 Budget projections</t>
  </si>
  <si>
    <t>2015 Budget projections</t>
  </si>
  <si>
    <t>(2015-2019)</t>
  </si>
  <si>
    <t>2014 Budget projections</t>
  </si>
  <si>
    <t>(2013-2018)</t>
  </si>
  <si>
    <t>Table 12: CENTRAL GOVERNMENT REVENUE</t>
  </si>
  <si>
    <t>ECONOMIC CLASSIFICATION</t>
  </si>
  <si>
    <t>(Kina Million)</t>
  </si>
  <si>
    <t>2016 Budget</t>
  </si>
  <si>
    <t>2018 Budget*</t>
  </si>
  <si>
    <t>TOTAL REVENUE (Incl. grants)</t>
  </si>
  <si>
    <t>TAXES</t>
  </si>
  <si>
    <t>Taxes on Income, Profits and Capital Gains</t>
  </si>
  <si>
    <t>Payable by individuals</t>
  </si>
  <si>
    <t xml:space="preserve">        Personal Income Tax</t>
  </si>
  <si>
    <t>Payable by corporations and other enterprises</t>
  </si>
  <si>
    <t xml:space="preserve">        Company Tax</t>
  </si>
  <si>
    <t xml:space="preserve">        Mining and Petroleum Taxes</t>
  </si>
  <si>
    <t xml:space="preserve">        Royalties Tax</t>
  </si>
  <si>
    <t xml:space="preserve">        Management Tax</t>
  </si>
  <si>
    <t>Other taxes on income, profits and capital gains</t>
  </si>
  <si>
    <t xml:space="preserve">        Dividend Withholding Tax Mining</t>
  </si>
  <si>
    <t>-</t>
  </si>
  <si>
    <t xml:space="preserve">        Dividend Withholding Tax Non Mining</t>
  </si>
  <si>
    <t xml:space="preserve">        Non Resident Insurers Withholding Tax</t>
  </si>
  <si>
    <t xml:space="preserve">        Interest Withholding Tax</t>
  </si>
  <si>
    <t xml:space="preserve">        Tax Related Court Fines</t>
  </si>
  <si>
    <t xml:space="preserve">        Sundry IRC Taxes &amp; Income</t>
  </si>
  <si>
    <t>Taxes on Payroll and Workforce</t>
  </si>
  <si>
    <t xml:space="preserve">      Training Levy</t>
  </si>
  <si>
    <t>Taxes on Goods and Services</t>
  </si>
  <si>
    <t xml:space="preserve">  General taxes on goods and services</t>
  </si>
  <si>
    <t xml:space="preserve">    Value Added Tax</t>
  </si>
  <si>
    <r>
      <t xml:space="preserve">        GST</t>
    </r>
    <r>
      <rPr>
        <i/>
        <vertAlign val="superscript"/>
        <sz val="9"/>
        <color theme="1"/>
        <rFont val="Helvetica Neue"/>
        <family val="2"/>
      </rPr>
      <t>*</t>
    </r>
  </si>
  <si>
    <t xml:space="preserve">        GST Collection at Provinces</t>
  </si>
  <si>
    <t xml:space="preserve">        GST Collection at Ports</t>
  </si>
  <si>
    <t xml:space="preserve">        GST Refunds</t>
  </si>
  <si>
    <t xml:space="preserve">        GST from IRC Trust</t>
  </si>
  <si>
    <t xml:space="preserve">    Taxes on financial and capital transactions</t>
  </si>
  <si>
    <t xml:space="preserve">        Stamp Duties</t>
  </si>
  <si>
    <t>Excise</t>
  </si>
  <si>
    <t xml:space="preserve">        Excise Duty</t>
  </si>
  <si>
    <t xml:space="preserve">        Import Excise</t>
  </si>
  <si>
    <t>Profits of fiscal monopolies</t>
  </si>
  <si>
    <t>Taxes on specific services</t>
  </si>
  <si>
    <t xml:space="preserve">        Bookmakers' Turnover Tax</t>
  </si>
  <si>
    <t xml:space="preserve">        Gaming Machine Turnover Tax</t>
  </si>
  <si>
    <t xml:space="preserve">        Departure Tax</t>
  </si>
  <si>
    <t>Taxes on use of goods and on permission to use goods or perform activities</t>
  </si>
  <si>
    <t xml:space="preserve">        Motor vehicles taxes</t>
  </si>
  <si>
    <t xml:space="preserve">        Other taxes on use of goods and on permission to use goods or perform activities</t>
  </si>
  <si>
    <t xml:space="preserve">  Motor Vehicle Taxes</t>
  </si>
  <si>
    <t xml:space="preserve">        Motor Vehicle Registration</t>
  </si>
  <si>
    <t xml:space="preserve">        Commercial Vehicle Licenses</t>
  </si>
  <si>
    <t xml:space="preserve">  Other taxes on use of goods and on permission to use goods or perform activities</t>
  </si>
  <si>
    <t xml:space="preserve">        Bookmakers' Licenses</t>
  </si>
  <si>
    <t xml:space="preserve">        Coastal Trading Licenses</t>
  </si>
  <si>
    <t xml:space="preserve">        Inflammable Liquid</t>
  </si>
  <si>
    <t xml:space="preserve">        Trade Licenses</t>
  </si>
  <si>
    <t xml:space="preserve">        Insurers' and Brokers' Licences</t>
  </si>
  <si>
    <t xml:space="preserve">        Motor Vehicle Trade Licenses</t>
  </si>
  <si>
    <t>Other taxes on goods and services</t>
  </si>
  <si>
    <t xml:space="preserve">        Sundry Taxes (Customs)</t>
  </si>
  <si>
    <t>Taxes on International Trade and Transactions</t>
  </si>
  <si>
    <t xml:space="preserve">  Customs and other import duties</t>
  </si>
  <si>
    <t xml:space="preserve">        Import Duty</t>
  </si>
  <si>
    <t xml:space="preserve">        Other Import Taxes</t>
  </si>
  <si>
    <t xml:space="preserve">        Sundry Tax Receipts (Import Duties)</t>
  </si>
  <si>
    <t xml:space="preserve">  Taxes on exports</t>
  </si>
  <si>
    <t xml:space="preserve">        Export Tax</t>
  </si>
  <si>
    <t xml:space="preserve">    </t>
  </si>
  <si>
    <t>GRANTS</t>
  </si>
  <si>
    <t xml:space="preserve">  From Foreign Governments</t>
  </si>
  <si>
    <t xml:space="preserve">     Current</t>
  </si>
  <si>
    <t xml:space="preserve">       Cash</t>
  </si>
  <si>
    <t xml:space="preserve">       In-Kind</t>
  </si>
  <si>
    <t xml:space="preserve">     Capital</t>
  </si>
  <si>
    <t xml:space="preserve">      Cash</t>
  </si>
  <si>
    <t xml:space="preserve">      In-Kind</t>
  </si>
  <si>
    <t xml:space="preserve">  From International Organizations</t>
  </si>
  <si>
    <r>
      <t xml:space="preserve"> </t>
    </r>
    <r>
      <rPr>
        <b/>
        <sz val="10"/>
        <color theme="1"/>
        <rFont val="Helvetica Neue"/>
        <family val="2"/>
      </rPr>
      <t xml:space="preserve">  Current</t>
    </r>
  </si>
  <si>
    <t xml:space="preserve">     Cash</t>
  </si>
  <si>
    <t xml:space="preserve">     In-Kind</t>
  </si>
  <si>
    <t xml:space="preserve">   Capital</t>
  </si>
  <si>
    <t>OTHER REVENUE</t>
  </si>
  <si>
    <t>Property Income</t>
  </si>
  <si>
    <t xml:space="preserve">    Interest</t>
  </si>
  <si>
    <t xml:space="preserve">    Dividends</t>
  </si>
  <si>
    <t xml:space="preserve">        Mining and Petroleum Dividends</t>
  </si>
  <si>
    <t xml:space="preserve">        Dividends from Statutory Authorites</t>
  </si>
  <si>
    <t xml:space="preserve">        Shares in Private Enterprise</t>
  </si>
  <si>
    <t xml:space="preserve">        Dividends from State Owned Enterprises</t>
  </si>
  <si>
    <t xml:space="preserve">     Rent</t>
  </si>
  <si>
    <t xml:space="preserve">        Land lease rental</t>
  </si>
  <si>
    <t xml:space="preserve">        License fees and royalty payments</t>
  </si>
  <si>
    <t xml:space="preserve">        Petroleum prospecting licenses</t>
  </si>
  <si>
    <t xml:space="preserve"> Sales of goods and services</t>
  </si>
  <si>
    <t xml:space="preserve">      Administrative fees</t>
  </si>
  <si>
    <t xml:space="preserve">      Incidental sales by nonmarket establishments</t>
  </si>
  <si>
    <t xml:space="preserve">  Fines, penalties, and forfeits</t>
  </si>
  <si>
    <t xml:space="preserve"> Transfers not elsewhere classified</t>
  </si>
  <si>
    <t xml:space="preserve">        Other current transfers</t>
  </si>
  <si>
    <t xml:space="preserve">         Payroll commission</t>
  </si>
  <si>
    <t xml:space="preserve">         State services and statutory authority</t>
  </si>
  <si>
    <t xml:space="preserve">        SWF</t>
  </si>
  <si>
    <t xml:space="preserve">        Sundry/(Other)Income</t>
  </si>
  <si>
    <t xml:space="preserve">   Premiums, fees and claims related to nonlife insurance and </t>
  </si>
  <si>
    <t>Note: *GST represents the total of collections by Provinces, PNG Ports and less Refunds</t>
  </si>
  <si>
    <t>2022 budget projections</t>
  </si>
  <si>
    <r>
      <t xml:space="preserve">        GST</t>
    </r>
    <r>
      <rPr>
        <i/>
        <vertAlign val="superscript"/>
        <sz val="9"/>
        <color theme="6" tint="-0.499984740745262"/>
        <rFont val="Helvetica Neue"/>
        <family val="2"/>
      </rPr>
      <t>*</t>
    </r>
  </si>
  <si>
    <r>
      <t xml:space="preserve"> </t>
    </r>
    <r>
      <rPr>
        <b/>
        <sz val="10"/>
        <color theme="6" tint="-0.499984740745262"/>
        <rFont val="Helvetica Neue"/>
        <family val="2"/>
      </rPr>
      <t xml:space="preserve">  Current</t>
    </r>
  </si>
  <si>
    <t>2021 budget projections</t>
  </si>
  <si>
    <t xml:space="preserve">        Non-Resident Insurers Withholding Tax</t>
  </si>
  <si>
    <t xml:space="preserve">  Other taxes on use of goods and on permission to use good</t>
  </si>
  <si>
    <t xml:space="preserve">        Coastal trading licenses</t>
  </si>
  <si>
    <t xml:space="preserve">        Inflammable liquid</t>
  </si>
  <si>
    <t xml:space="preserve">        Trade licenses</t>
  </si>
  <si>
    <t xml:space="preserve">        Insurers' and Brokers' licenses</t>
  </si>
  <si>
    <t xml:space="preserve">      Imputed sales of goods and services</t>
  </si>
  <si>
    <r>
      <t xml:space="preserve">      </t>
    </r>
    <r>
      <rPr>
        <b/>
        <sz val="10"/>
        <color theme="6" tint="-0.499984740745262"/>
        <rFont val="Helvetica Neue"/>
        <family val="2"/>
      </rPr>
      <t>Current tranfers not elsewhere classified</t>
    </r>
  </si>
  <si>
    <t xml:space="preserve">         SWF</t>
  </si>
  <si>
    <t xml:space="preserve">        Non-Resident InsuersWithholding Tax</t>
  </si>
  <si>
    <r>
      <t xml:space="preserve">        GST</t>
    </r>
    <r>
      <rPr>
        <i/>
        <vertAlign val="superscript"/>
        <sz val="9"/>
        <color theme="6" tint="-0.499984740745262"/>
        <rFont val="Helvetica Neue"/>
        <family val="2"/>
      </rPr>
      <t>2</t>
    </r>
  </si>
  <si>
    <t xml:space="preserve">  Motor Veihecle Taxes</t>
  </si>
  <si>
    <t xml:space="preserve">    Motor Vehicle Registration</t>
  </si>
  <si>
    <t xml:space="preserve">    Commercial Vehicle Licenses</t>
  </si>
  <si>
    <t xml:space="preserve">   Sundry Taxes (Customs)</t>
  </si>
  <si>
    <t xml:space="preserve">         Sundry Tax Receipts (Import Duties)</t>
  </si>
  <si>
    <t xml:space="preserve">  Property Income </t>
  </si>
  <si>
    <t xml:space="preserve">        Mining Petroleum and Gas Dividends</t>
  </si>
  <si>
    <r>
      <t xml:space="preserve">  </t>
    </r>
    <r>
      <rPr>
        <b/>
        <sz val="10"/>
        <color theme="6" tint="-0.499984740745262"/>
        <rFont val="Helvetica Neue"/>
        <family val="2"/>
      </rPr>
      <t>Fines, penalties, and forfeits</t>
    </r>
  </si>
  <si>
    <r>
      <t xml:space="preserve">        </t>
    </r>
    <r>
      <rPr>
        <b/>
        <sz val="10"/>
        <color theme="6" tint="-0.499984740745262"/>
        <rFont val="Helvetica Neue"/>
        <family val="2"/>
      </rPr>
      <t>Subsidies</t>
    </r>
  </si>
  <si>
    <t xml:space="preserve">          Payroll commission</t>
  </si>
  <si>
    <r>
      <t xml:space="preserve">     </t>
    </r>
    <r>
      <rPr>
        <b/>
        <sz val="10"/>
        <color theme="6" tint="-0.499984740745262"/>
        <rFont val="Helvetica Neue"/>
        <family val="2"/>
      </rPr>
      <t>Capital tranfers not elsewhere classified</t>
    </r>
  </si>
  <si>
    <t>2019 Budget projections</t>
  </si>
  <si>
    <t xml:space="preserve">        Current</t>
  </si>
  <si>
    <t xml:space="preserve">                Cash</t>
  </si>
  <si>
    <t xml:space="preserve">                In-Kind</t>
  </si>
  <si>
    <t xml:space="preserve">        Capital</t>
  </si>
  <si>
    <t xml:space="preserve">    Cash</t>
  </si>
  <si>
    <t xml:space="preserve">    In-Kind</t>
  </si>
  <si>
    <t xml:space="preserve">      Land Lease Rental</t>
  </si>
  <si>
    <t xml:space="preserve">     Petroleum Prospecting Licenses</t>
  </si>
  <si>
    <t>2018 Budget projections</t>
  </si>
  <si>
    <t>General taxes on goods and services</t>
  </si>
  <si>
    <t xml:space="preserve">        GST</t>
  </si>
  <si>
    <t>Customs and other import duties</t>
  </si>
  <si>
    <t>Taxes on exports</t>
  </si>
  <si>
    <t>From Foreign Governments</t>
  </si>
  <si>
    <t>From International Organizations</t>
  </si>
  <si>
    <t>Dividends</t>
  </si>
  <si>
    <t>Withdrawals from income of quasi-corporations</t>
  </si>
  <si>
    <t>Rent</t>
  </si>
  <si>
    <t>Sales of goods and services</t>
  </si>
  <si>
    <t xml:space="preserve">        Administrative fees</t>
  </si>
  <si>
    <t xml:space="preserve">        Incidental sales by nonmarket establishments</t>
  </si>
  <si>
    <t>Fines, penalties, and forfeits</t>
  </si>
  <si>
    <t>Transfers not elsewhere classified</t>
  </si>
  <si>
    <t>Table 8: CENTRAL GOVERNMENT REVENUE</t>
  </si>
  <si>
    <t>2017 Budget</t>
  </si>
  <si>
    <t>Taxes on financial and capital transactions</t>
  </si>
  <si>
    <t>Other taxes</t>
  </si>
  <si>
    <t xml:space="preserve">        Payable solely by business</t>
  </si>
  <si>
    <t xml:space="preserve">        Payable by other than business or unidentifiable</t>
  </si>
  <si>
    <t>From Other General Government Units</t>
  </si>
  <si>
    <t xml:space="preserve">        Other Dividends</t>
  </si>
  <si>
    <t xml:space="preserve">        Salaries/Wages (Group Tax)</t>
  </si>
  <si>
    <t xml:space="preserve">        Individual Income Tax (Assessed)</t>
  </si>
  <si>
    <t xml:space="preserve">    Taxes on International Trade and Transactions</t>
  </si>
  <si>
    <t>REVENUE COMPARISONS</t>
  </si>
  <si>
    <t>BY ECONOMIC CLASSIFICATION</t>
  </si>
  <si>
    <t xml:space="preserve">ACTUAL </t>
  </si>
  <si>
    <t>(Kina million)</t>
  </si>
  <si>
    <t>1995 Budget</t>
  </si>
  <si>
    <t>1996 Budget</t>
  </si>
  <si>
    <t>1999 Budget</t>
  </si>
  <si>
    <r>
      <rPr>
        <sz val="10"/>
        <color theme="1"/>
        <rFont val="Helvetica Neue"/>
        <family val="2"/>
      </rPr>
      <t>2016 Budget</t>
    </r>
    <r>
      <rPr>
        <sz val="10"/>
        <color rgb="FF3366FF"/>
        <rFont val="Helvetica Neue"/>
        <family val="2"/>
      </rPr>
      <t>/ 2013 FBO</t>
    </r>
  </si>
  <si>
    <r>
      <t>2016 Budget</t>
    </r>
    <r>
      <rPr>
        <sz val="10"/>
        <color rgb="FF3366FF"/>
        <rFont val="Helvetica Neue"/>
        <family val="2"/>
      </rPr>
      <t>/ 2013 FBO</t>
    </r>
  </si>
  <si>
    <r>
      <rPr>
        <sz val="10"/>
        <color theme="1"/>
        <rFont val="Helvetica Neue"/>
        <family val="2"/>
      </rPr>
      <t>2016 Budget</t>
    </r>
    <r>
      <rPr>
        <sz val="10"/>
        <color rgb="FF3366FF"/>
        <rFont val="Helvetica Neue"/>
        <family val="2"/>
      </rPr>
      <t>/ 2015 FBO</t>
    </r>
  </si>
  <si>
    <r>
      <rPr>
        <sz val="10"/>
        <color theme="1"/>
        <rFont val="Helvetica Neue"/>
        <family val="2"/>
      </rPr>
      <t>2018 Budget</t>
    </r>
    <r>
      <rPr>
        <sz val="10"/>
        <color rgb="FF3366FF"/>
        <rFont val="Helvetica Neue"/>
        <family val="2"/>
      </rPr>
      <t>/ 2015 FBO</t>
    </r>
  </si>
  <si>
    <t>TOTAL REVENUE AND GRANTS (GFS2014)</t>
  </si>
  <si>
    <t>TOTAL REVENUE AND GRANTS (GFS1986)</t>
  </si>
  <si>
    <t>Personal Income Tax</t>
  </si>
  <si>
    <t>Company Tax</t>
  </si>
  <si>
    <t>Mining and Petroleum Taxes</t>
  </si>
  <si>
    <t>Royalties Tax</t>
  </si>
  <si>
    <t>Mining Levy</t>
  </si>
  <si>
    <t>Management Tax</t>
  </si>
  <si>
    <t>Dividend Withholding Tax Mining</t>
  </si>
  <si>
    <t>Dividend Withholding Tax Non Mining</t>
  </si>
  <si>
    <t>Dividend Withholding Tax</t>
  </si>
  <si>
    <t>Interest Withholding Tax</t>
  </si>
  <si>
    <t>Gaming Tax</t>
  </si>
  <si>
    <t>Other: Direct</t>
  </si>
  <si>
    <t>Sundry IRC Taxes &amp; Income</t>
  </si>
  <si>
    <t>Tax related court fines</t>
  </si>
  <si>
    <t xml:space="preserve"> </t>
  </si>
  <si>
    <t>GST</t>
  </si>
  <si>
    <t>Stamp Duties</t>
  </si>
  <si>
    <t>Excise Duty</t>
  </si>
  <si>
    <t>Import Excise</t>
  </si>
  <si>
    <t>Excise Duty on Imports</t>
  </si>
  <si>
    <t>Bookmakers Turnover Tax</t>
  </si>
  <si>
    <t>Gaming Machine Turnover Tax</t>
  </si>
  <si>
    <t>Departure Tax</t>
  </si>
  <si>
    <t>Motor vehicles taxes</t>
  </si>
  <si>
    <t>Other taxes on use of goods and on permission to use goods or perform activities</t>
  </si>
  <si>
    <t>Import Duty</t>
  </si>
  <si>
    <t>Other Import Taxes</t>
  </si>
  <si>
    <t>Other Indirect</t>
  </si>
  <si>
    <t>Export Tax</t>
  </si>
  <si>
    <t>Export Duty</t>
  </si>
  <si>
    <t xml:space="preserve">     </t>
  </si>
  <si>
    <t>NON TAX REVENUE</t>
  </si>
  <si>
    <t xml:space="preserve">        Dividends</t>
  </si>
  <si>
    <t xml:space="preserve">                Mining Petroleum and Gas Dividends</t>
  </si>
  <si>
    <t xml:space="preserve">                Dividends from Statutory Authorites</t>
  </si>
  <si>
    <t xml:space="preserve">                Shares in Private Enterprise</t>
  </si>
  <si>
    <t xml:space="preserve">                Dividends from State Owned Enterprises</t>
  </si>
  <si>
    <t>Property income</t>
  </si>
  <si>
    <t xml:space="preserve">        Other</t>
  </si>
  <si>
    <t xml:space="preserve">        MRSF/SWF transfer (Other)</t>
  </si>
  <si>
    <t>Interest and fees from lending</t>
  </si>
  <si>
    <t xml:space="preserve">        Payroll commission</t>
  </si>
  <si>
    <t xml:space="preserve">        State services and statutory authority</t>
  </si>
  <si>
    <t>Other non-tax revenue</t>
  </si>
  <si>
    <t>AIA</t>
  </si>
  <si>
    <t>Asset sales</t>
  </si>
  <si>
    <t>Injections from trust accounts</t>
  </si>
  <si>
    <t>TOTAL REVENUE</t>
  </si>
  <si>
    <t>Budgetary Support</t>
  </si>
  <si>
    <t>Project Support Grants</t>
  </si>
  <si>
    <r>
      <t xml:space="preserve"> </t>
    </r>
    <r>
      <rPr>
        <sz val="10"/>
        <color theme="1"/>
        <rFont val="Helvetica Neue"/>
        <family val="2"/>
      </rPr>
      <t xml:space="preserve">  Current</t>
    </r>
  </si>
  <si>
    <t>Infrastructure Tax Credit</t>
  </si>
  <si>
    <t xml:space="preserve">TABLE 13A: BUDGETARY GOVERNMENT EXPENDITURE </t>
  </si>
  <si>
    <t>ESTIMATES</t>
  </si>
  <si>
    <t>2018  Budget</t>
  </si>
  <si>
    <t>TOTAL EXPENDITURE</t>
  </si>
  <si>
    <t>Compensation of Employees</t>
  </si>
  <si>
    <t>Wages and Salaries</t>
  </si>
  <si>
    <t>Wages and salaries in cash</t>
  </si>
  <si>
    <t>Wages and salaries in kind</t>
  </si>
  <si>
    <t>Employers' social contributions</t>
  </si>
  <si>
    <t>Use of goods and services</t>
  </si>
  <si>
    <t>Interest [GFS]</t>
  </si>
  <si>
    <t>Interest to Non residents</t>
  </si>
  <si>
    <t>Interest to residents other than general governments</t>
  </si>
  <si>
    <t>Grants</t>
  </si>
  <si>
    <t>Grants to other general governments current*</t>
  </si>
  <si>
    <t>Grants to other general governments capital</t>
  </si>
  <si>
    <t>Social Benefits</t>
  </si>
  <si>
    <t>Other expenses</t>
  </si>
  <si>
    <t>Premiums, fees and claims related to non-life insurance</t>
  </si>
  <si>
    <t>Net Aquisition Nonfinancial assets</t>
  </si>
  <si>
    <t>NFA:Intangible nonproduced assets</t>
  </si>
  <si>
    <t>NFA:Land</t>
  </si>
  <si>
    <t>NFA:Buildings and structures</t>
  </si>
  <si>
    <t>NFA:Dwellings</t>
  </si>
  <si>
    <t>NFA:Fixed assets</t>
  </si>
  <si>
    <r>
      <rPr>
        <sz val="10.5"/>
        <rFont val="Courier New"/>
        <family val="3"/>
      </rPr>
      <t>2,4027</t>
    </r>
  </si>
  <si>
    <t>NFA:Information, computer, &amp; telecommunications equipment</t>
  </si>
  <si>
    <t>NFA:Machinery &amp; equipment other than transport equipment</t>
  </si>
  <si>
    <t>NFA:Other structures</t>
  </si>
  <si>
    <t>NFA:Transport equipment</t>
  </si>
  <si>
    <t>Other expense - Current transfers not elsewhere classified</t>
  </si>
  <si>
    <t>Out of scope for GFS coding purposes</t>
  </si>
  <si>
    <t>*data for 2017 in the 2018 Budget comes from the 2017 Supplementary Budget</t>
  </si>
  <si>
    <t>Use of Goods and Services includes operational costs of capital projects</t>
  </si>
  <si>
    <t>Interest expense excludes K63.2 million for fees captured under Use of Goods and Services</t>
  </si>
  <si>
    <t>Grants are inclusive of some portion of capital projects</t>
  </si>
  <si>
    <t>Net acquisition of non-financial assets as per GFS classification excludes operational component of capital projects. These are captured under use of Goods and Services and Grants</t>
  </si>
  <si>
    <r>
      <rPr>
        <sz val="10.5"/>
        <color theme="6" tint="-0.499984740745262"/>
        <rFont val="Courier New"/>
        <family val="3"/>
      </rPr>
      <t>2,4027</t>
    </r>
  </si>
  <si>
    <t>Social assistance benefits in cash</t>
  </si>
  <si>
    <t>2020 Budget Projections</t>
  </si>
  <si>
    <t>2019 Budget Projections</t>
  </si>
  <si>
    <t>2018 Budget Projections</t>
  </si>
  <si>
    <t>2017 Budget Projections</t>
  </si>
  <si>
    <t xml:space="preserve">TABLE 9A: BUDGETARY GOVERNMENT EXPENDITURE </t>
  </si>
  <si>
    <t>Other expense - Capital transfers not elsewhere classified</t>
  </si>
  <si>
    <t>Premiums, fees, and claims related to no life insurance and standardized guarantee schemes</t>
  </si>
  <si>
    <t>NFA:Buildings other than dwellings</t>
  </si>
  <si>
    <t>2016 Budget Projections</t>
  </si>
  <si>
    <t>Wages and salaries [GFS]</t>
  </si>
  <si>
    <t>Actual social contributions</t>
  </si>
  <si>
    <t>Grants to other general government units</t>
  </si>
  <si>
    <t>Other expense - Premiums</t>
  </si>
  <si>
    <t>Aquisition of Fixed assets (Buildings and Structures)</t>
  </si>
  <si>
    <t>TABLE 13B: BUDGETARY GOVERNMENT EXPENDITURE</t>
  </si>
  <si>
    <t xml:space="preserve">National Departments </t>
  </si>
  <si>
    <t xml:space="preserve">Compensation of Employees </t>
  </si>
  <si>
    <t xml:space="preserve">        Wages and salaries [GFS] </t>
  </si>
  <si>
    <t xml:space="preserve">        Wages and salaries in cash</t>
  </si>
  <si>
    <t xml:space="preserve">        Wages and salaries in kind</t>
  </si>
  <si>
    <t xml:space="preserve">        Employers' social contributions </t>
  </si>
  <si>
    <t xml:space="preserve">Use of goods and services </t>
  </si>
  <si>
    <t xml:space="preserve">Grants </t>
  </si>
  <si>
    <t xml:space="preserve">Other expenses </t>
  </si>
  <si>
    <t xml:space="preserve">Net Aquisition Nonfinancial assets </t>
  </si>
  <si>
    <t xml:space="preserve">        NFA: Intangible nonproduced assets</t>
  </si>
  <si>
    <t xml:space="preserve">        NFA: Land</t>
  </si>
  <si>
    <t xml:space="preserve">        NFA: Buildings and structures</t>
  </si>
  <si>
    <t xml:space="preserve">        NFA: Dwellings</t>
  </si>
  <si>
    <t xml:space="preserve">        NFA: Fixed assets</t>
  </si>
  <si>
    <t xml:space="preserve">        NFA: Information, computer &amp; telecommunications equipment</t>
  </si>
  <si>
    <t xml:space="preserve">        NFA: Machinery &amp; equipment other than transport equipment</t>
  </si>
  <si>
    <t xml:space="preserve">        NFA: Other structures</t>
  </si>
  <si>
    <t xml:space="preserve">        NFA: Transport equipment</t>
  </si>
  <si>
    <t>OEFCIVOA: Other accounts receivable</t>
  </si>
  <si>
    <t>Social benefits</t>
  </si>
  <si>
    <t>Out of scope for GFS recording purposes</t>
  </si>
  <si>
    <t xml:space="preserve">Provincial Governments </t>
  </si>
  <si>
    <t xml:space="preserve">        Grants to other general governments current</t>
  </si>
  <si>
    <t xml:space="preserve">        Grants to other general governments capital</t>
  </si>
  <si>
    <t xml:space="preserve">Autonomous Bougainville Government </t>
  </si>
  <si>
    <t xml:space="preserve">        Grants to other general government current </t>
  </si>
  <si>
    <t xml:space="preserve">Commercial &amp; Statutory Authorities </t>
  </si>
  <si>
    <t xml:space="preserve">        Aquisition of Fixed assets (Buildings and Structures) </t>
  </si>
  <si>
    <t xml:space="preserve">        NFA: Buildings other than dwellings</t>
  </si>
  <si>
    <t>Debt Service (Interest plus fees and charges)</t>
  </si>
  <si>
    <t xml:space="preserve">Interest [GFS] </t>
  </si>
  <si>
    <r>
      <t xml:space="preserve">        </t>
    </r>
    <r>
      <rPr>
        <i/>
        <sz val="10"/>
        <rFont val="Helvetica Neue"/>
        <family val="2"/>
      </rPr>
      <t xml:space="preserve">To nonresidents [GFS] </t>
    </r>
  </si>
  <si>
    <t xml:space="preserve">        To residents other than general government [GFS]       </t>
  </si>
  <si>
    <t>Expenditure supported by donor grants</t>
  </si>
  <si>
    <t>Net Acquisition Nonfinancial assets</t>
  </si>
  <si>
    <t>Expenditure financed by concessional loans</t>
  </si>
  <si>
    <t>TOTAL EXPENDITURE AND NET LENDING</t>
  </si>
  <si>
    <t>* Net Acquisition of  Non-Financial Assets, excludes  operational costs  like maintenance and repair of  fixed assets  which are included in the use of  goods  and services.</t>
  </si>
  <si>
    <t>2022 Budget projections</t>
  </si>
  <si>
    <t xml:space="preserve">        Grants to other general government capital </t>
  </si>
  <si>
    <t>2021 Budget projections</t>
  </si>
  <si>
    <t>Interest Payment</t>
  </si>
  <si>
    <r>
      <t xml:space="preserve">        </t>
    </r>
    <r>
      <rPr>
        <i/>
        <sz val="10"/>
        <color theme="6" tint="-0.499984740745262"/>
        <rFont val="Helvetica Neue"/>
        <family val="2"/>
      </rPr>
      <t xml:space="preserve">To nonresidents [GFS] </t>
    </r>
  </si>
  <si>
    <t>Donor Grants</t>
  </si>
  <si>
    <t>Concessional Loan</t>
  </si>
  <si>
    <t>TABLE 9B: BUDGETARY GOVERNMENT EXPENDITURE</t>
  </si>
  <si>
    <t xml:space="preserve">Debt Servicing Costs </t>
  </si>
  <si>
    <t xml:space="preserve">Concessional Loans </t>
  </si>
  <si>
    <t xml:space="preserve">From Foreign Governments </t>
  </si>
  <si>
    <t xml:space="preserve">        Current </t>
  </si>
  <si>
    <t xml:space="preserve">                Cash </t>
  </si>
  <si>
    <t xml:space="preserve">                In-Kind </t>
  </si>
  <si>
    <t xml:space="preserve">        Capital </t>
  </si>
  <si>
    <t xml:space="preserve">From International Organizations </t>
  </si>
  <si>
    <t xml:space="preserve">From Other General Government Units </t>
  </si>
  <si>
    <t xml:space="preserve">Wages and salaries [GFS] </t>
  </si>
  <si>
    <t xml:space="preserve">Employers' social contributions </t>
  </si>
  <si>
    <t xml:space="preserve">Aquisition of Fixed assets (Buildings and Structures) </t>
  </si>
  <si>
    <t xml:space="preserve"> Compensation of Employees </t>
  </si>
  <si>
    <t xml:space="preserve"> Wages and salaries [GFS] </t>
  </si>
  <si>
    <t xml:space="preserve"> Employers' social contributions </t>
  </si>
  <si>
    <t xml:space="preserve"> Use of goods and services </t>
  </si>
  <si>
    <t xml:space="preserve"> Grants </t>
  </si>
  <si>
    <t xml:space="preserve"> Grants to other general governments current* </t>
  </si>
  <si>
    <t xml:space="preserve"> Grants to other general governments capital </t>
  </si>
  <si>
    <t xml:space="preserve"> Net Aquisition Nonfinancial assets </t>
  </si>
  <si>
    <t xml:space="preserve"> Aquisition of Fixed assets (Buildings and Structures) </t>
  </si>
  <si>
    <t>Wages and salaries</t>
  </si>
  <si>
    <t>Grants to other general government current</t>
  </si>
  <si>
    <t xml:space="preserve"> Grants to other general governments current </t>
  </si>
  <si>
    <t xml:space="preserve"> Other expenses </t>
  </si>
  <si>
    <t>EXPENDITURE COMPARISONS</t>
  </si>
  <si>
    <t>2012  Budget</t>
  </si>
  <si>
    <t>2013 Budget</t>
  </si>
  <si>
    <r>
      <rPr>
        <sz val="10"/>
        <color theme="1"/>
        <rFont val="Helvetica Neue"/>
        <family val="2"/>
      </rPr>
      <t>2016 Budget</t>
    </r>
    <r>
      <rPr>
        <sz val="10"/>
        <color rgb="FF00B050"/>
        <rFont val="Helvetica Neue"/>
        <family val="2"/>
      </rPr>
      <t>/ 2015 FBO</t>
    </r>
  </si>
  <si>
    <r>
      <rPr>
        <sz val="10"/>
        <color theme="1"/>
        <rFont val="Helvetica Neue"/>
        <family val="2"/>
      </rPr>
      <t>2018 Budget</t>
    </r>
    <r>
      <rPr>
        <sz val="10"/>
        <color rgb="FF00B050"/>
        <rFont val="Helvetica Neue"/>
        <family val="2"/>
      </rPr>
      <t>/ 2015 FBO</t>
    </r>
  </si>
  <si>
    <t>NATIONAL DEPARTMENTS</t>
  </si>
  <si>
    <t>Personal Emoluments</t>
  </si>
  <si>
    <t>Goods and Services</t>
  </si>
  <si>
    <t xml:space="preserve">        General Goods and Services</t>
  </si>
  <si>
    <t xml:space="preserve">        Education Subsidies</t>
  </si>
  <si>
    <t xml:space="preserve">        Pre-March 2003 Arrears Payments</t>
  </si>
  <si>
    <t xml:space="preserve">        Structural Adjustment Payments</t>
  </si>
  <si>
    <t xml:space="preserve">        Court Orders</t>
  </si>
  <si>
    <t>Grants Subsidies and Transfers</t>
  </si>
  <si>
    <t>Acquisition of Existing Assets</t>
  </si>
  <si>
    <t>Capital Formation</t>
  </si>
  <si>
    <t>Write Offs and Depreciation/Other</t>
  </si>
  <si>
    <t>Utilities, Rentals and Property Costs</t>
  </si>
  <si>
    <t>PROVINCIAL GOVERNMENTS</t>
  </si>
  <si>
    <t xml:space="preserve">        Teachers Salaries</t>
  </si>
  <si>
    <t xml:space="preserve">        Staffing Grants</t>
  </si>
  <si>
    <t xml:space="preserve">                Teachers Leave Fares</t>
  </si>
  <si>
    <t xml:space="preserve">                Public Servant Salaries</t>
  </si>
  <si>
    <t xml:space="preserve">                Public Servant Leave Fares</t>
  </si>
  <si>
    <t xml:space="preserve">                Village Courts Allowances</t>
  </si>
  <si>
    <t>Goods and Other Services</t>
  </si>
  <si>
    <t>Education Subsidies / Function Grant</t>
  </si>
  <si>
    <t>Derivation/Agriculture Function Grant</t>
  </si>
  <si>
    <t>Administration / Block Grants</t>
  </si>
  <si>
    <t>Other Service Delivery Function Grant</t>
  </si>
  <si>
    <t>Health Function Grant</t>
  </si>
  <si>
    <t>Conditional Grants</t>
  </si>
  <si>
    <t xml:space="preserve">        Provincial Infr / Transp Maint Grant</t>
  </si>
  <si>
    <t xml:space="preserve">        LLG Grant</t>
  </si>
  <si>
    <t xml:space="preserve">                Local &amp; Village Services / Rural LLG</t>
  </si>
  <si>
    <t xml:space="preserve">                Town and Urban Services/Urban LLG Grant</t>
  </si>
  <si>
    <t xml:space="preserve">                Village Court Function Grant</t>
  </si>
  <si>
    <t xml:space="preserve">       District Support Grants</t>
  </si>
  <si>
    <t xml:space="preserve">       Other</t>
  </si>
  <si>
    <t>Utilities, rentals and property costs</t>
  </si>
  <si>
    <t>AUTONOMOUS BOUGAINVILLE GOVERNMENT</t>
  </si>
  <si>
    <t xml:space="preserve">        Staffing Grant </t>
  </si>
  <si>
    <t xml:space="preserve">        Teachers Leave Fares</t>
  </si>
  <si>
    <t xml:space="preserve">        Public Servant Salaries</t>
  </si>
  <si>
    <t xml:space="preserve">        Public Servant Leave Fares</t>
  </si>
  <si>
    <t>Goods &amp; Services</t>
  </si>
  <si>
    <t xml:space="preserve">        Police goods and service grants</t>
  </si>
  <si>
    <t xml:space="preserve">        Recurrent Goods and Services</t>
  </si>
  <si>
    <t xml:space="preserve">        National Function and power grants</t>
  </si>
  <si>
    <t xml:space="preserve">        Others</t>
  </si>
  <si>
    <t>Recurrent Grant</t>
  </si>
  <si>
    <t>COMMERCIAL &amp; STATUTORY AUTHORITIES</t>
  </si>
  <si>
    <t>Acquisition of existing assets</t>
  </si>
  <si>
    <t>INTEREST/DEBT SERVICING COSTS</t>
  </si>
  <si>
    <t>INTEREST PAYMENTS</t>
  </si>
  <si>
    <t>Domestic</t>
  </si>
  <si>
    <t>External</t>
  </si>
  <si>
    <t>Net Lending to CSA's</t>
  </si>
  <si>
    <t>Donor Support Grants</t>
  </si>
  <si>
    <t>Loan Drawdowns</t>
  </si>
  <si>
    <t>DEVELOPMENT BUDGET (PIP) (from various sources)</t>
  </si>
  <si>
    <t>DEVELOPMENT BUDGET (PIP)</t>
  </si>
  <si>
    <t>Fixed commitments</t>
  </si>
  <si>
    <t>Construction and Maintenance</t>
  </si>
  <si>
    <t xml:space="preserve">        Design and Construction</t>
  </si>
  <si>
    <t xml:space="preserve">        Maintenance Works</t>
  </si>
  <si>
    <t xml:space="preserve">        Minor Power Houses</t>
  </si>
  <si>
    <t>Misc - Non-Dept</t>
  </si>
  <si>
    <t>Development Budget</t>
  </si>
  <si>
    <t xml:space="preserve">        National Departments</t>
  </si>
  <si>
    <t xml:space="preserve">        Provinces</t>
  </si>
  <si>
    <t xml:space="preserve">        Statutory Institutions</t>
  </si>
  <si>
    <t>GoPNG Funded Projects</t>
  </si>
  <si>
    <t xml:space="preserve">        Domestic Funds</t>
  </si>
  <si>
    <t xml:space="preserve">        Infrastructure Tax Credits</t>
  </si>
  <si>
    <t xml:space="preserve">        Concessional Loans</t>
  </si>
  <si>
    <t xml:space="preserve">        Commerical Loans</t>
  </si>
  <si>
    <t>Donor funded project grants</t>
  </si>
  <si>
    <t>Direct investment in Provinces, Districts and LLG's</t>
  </si>
  <si>
    <t xml:space="preserve">        Direct investment in provinces</t>
  </si>
  <si>
    <t xml:space="preserve">        Direct investment in districts</t>
  </si>
  <si>
    <t xml:space="preserve">        Direct investment in LLG's</t>
  </si>
  <si>
    <t>Direct investment in key priorities (Alotau accord &amp; others)</t>
  </si>
  <si>
    <t>Direct investment in other activities (Infrastructure)</t>
  </si>
  <si>
    <t>Additional Investment/Priority Expenditure</t>
  </si>
  <si>
    <t>TRANSFERS TO PROVINCES AND L/LEVEL GOVTS</t>
  </si>
  <si>
    <t>Teaching</t>
  </si>
  <si>
    <t>Others</t>
  </si>
  <si>
    <t>Reappropriations/(Savings) from Trust Accounts</t>
  </si>
  <si>
    <t>LNG Equity Purchase</t>
  </si>
  <si>
    <t>TABLE 14: TRANSACTIONS IN ASSETS AND</t>
  </si>
  <si>
    <t>LIABILITIES FOR CENTRAL GOVERNMENT</t>
  </si>
  <si>
    <t>(Kina million, unless otherwise stated)</t>
  </si>
  <si>
    <t>NET ACQUISITION OF FINANCIAL ASSETS</t>
  </si>
  <si>
    <t>Currency and deposits</t>
  </si>
  <si>
    <t>Other accounts receivable</t>
  </si>
  <si>
    <t>NET INCURRENCE OF LIABILITIES</t>
  </si>
  <si>
    <t>Debt securities</t>
  </si>
  <si>
    <t xml:space="preserve">        Treasury Bills</t>
  </si>
  <si>
    <t xml:space="preserve">               New instruments</t>
  </si>
  <si>
    <t xml:space="preserve">               Amortisation</t>
  </si>
  <si>
    <t xml:space="preserve">        Treasury Bonds</t>
  </si>
  <si>
    <t xml:space="preserve">                New instruments</t>
  </si>
  <si>
    <t xml:space="preserve">                Amortisation</t>
  </si>
  <si>
    <t xml:space="preserve">        Loans</t>
  </si>
  <si>
    <t>Other accounts payable</t>
  </si>
  <si>
    <t>Monetary gold and special drawing rights(SDRs)</t>
  </si>
  <si>
    <t>Loans</t>
  </si>
  <si>
    <t xml:space="preserve">        Concessional financing</t>
  </si>
  <si>
    <t>579.5569.8</t>
  </si>
  <si>
    <t xml:space="preserve">                New borrowing</t>
  </si>
  <si>
    <t xml:space="preserve">        Commercial fundraising</t>
  </si>
  <si>
    <t xml:space="preserve">        Extraordinary financing</t>
  </si>
  <si>
    <t>Net lending (+) / Net borrowing (-)</t>
  </si>
  <si>
    <t>*In the 2018 FBO the data for the sovereign bond is now scheduled under the line item "extraordinary financing"</t>
  </si>
  <si>
    <r>
      <rPr>
        <sz val="8"/>
        <rFont val="Arial"/>
        <family val="2"/>
      </rPr>
      <t>-1,048.S</t>
    </r>
  </si>
  <si>
    <r>
      <rPr>
        <sz val="8"/>
        <rFont val="Arial"/>
        <family val="2"/>
      </rPr>
      <t>1,723.J</t>
    </r>
  </si>
  <si>
    <r>
      <rPr>
        <sz val="8"/>
        <rFont val="Arial"/>
        <family val="2"/>
      </rPr>
      <t>1,673.S</t>
    </r>
  </si>
  <si>
    <t>Sovereign bond</t>
  </si>
  <si>
    <t>In the 2018 FBO the data for the sovereign bond is now scheduled under the line item "extraordinary financing"</t>
  </si>
  <si>
    <t>TABLE 10: TRANSACTIONS IN ASSETS AND</t>
  </si>
  <si>
    <t xml:space="preserve">        Extraordinary financiing</t>
  </si>
  <si>
    <t>Net acquisition of financial assets</t>
  </si>
  <si>
    <t xml:space="preserve">  Domestic</t>
  </si>
  <si>
    <t xml:space="preserve">    Currency and deposits</t>
  </si>
  <si>
    <t xml:space="preserve">    Other accounts receivable</t>
  </si>
  <si>
    <t xml:space="preserve">  External</t>
  </si>
  <si>
    <t xml:space="preserve">    Monetary gold and special drawing rights (SDR's)</t>
  </si>
  <si>
    <t xml:space="preserve">    Loans</t>
  </si>
  <si>
    <t xml:space="preserve">    Insurance, pension, and standardized guarantee schemes</t>
  </si>
  <si>
    <t xml:space="preserve">    Financial derivatives and employee stock options</t>
  </si>
  <si>
    <t>Net incurrence of liabilities</t>
  </si>
  <si>
    <t xml:space="preserve">    Debt securities</t>
  </si>
  <si>
    <t xml:space="preserve">        New instruments</t>
  </si>
  <si>
    <t xml:space="preserve">        Amortisation</t>
  </si>
  <si>
    <t xml:space="preserve">      Concessional financing</t>
  </si>
  <si>
    <t xml:space="preserve">      Commercial fundraising</t>
  </si>
  <si>
    <t xml:space="preserve">      Extraordinary financiing</t>
  </si>
  <si>
    <r>
      <t xml:space="preserve">    </t>
    </r>
    <r>
      <rPr>
        <sz val="10"/>
        <color theme="6" tint="-0.499984740745262"/>
        <rFont val="Helvetica Neue"/>
        <family val="2"/>
      </rPr>
      <t>Loans</t>
    </r>
  </si>
  <si>
    <t xml:space="preserve">        New borrowing</t>
  </si>
  <si>
    <t xml:space="preserve">    Other accounts payable</t>
  </si>
  <si>
    <t>NET ASSETS MINUS NET LIABILITIES/DEFICIT)</t>
  </si>
  <si>
    <t>ASSET AND LIABILITY COMPARISONS</t>
  </si>
  <si>
    <t>1997 Budget</t>
  </si>
  <si>
    <t>1998 Budget</t>
  </si>
  <si>
    <t xml:space="preserve">2013 Budget </t>
  </si>
  <si>
    <r>
      <rPr>
        <sz val="10"/>
        <color theme="1"/>
        <rFont val="Helvetica Neue"/>
        <family val="2"/>
      </rPr>
      <t>2016 FBO</t>
    </r>
    <r>
      <rPr>
        <sz val="10"/>
        <color rgb="FF3366FF"/>
        <rFont val="Helvetica Neue"/>
        <family val="2"/>
      </rPr>
      <t>/ 2015 FBO</t>
    </r>
  </si>
  <si>
    <t>Net Domestic Financing</t>
  </si>
  <si>
    <t>Net domestic market borrowing</t>
  </si>
  <si>
    <t>New Borrowing</t>
  </si>
  <si>
    <t>Less Amortisation</t>
  </si>
  <si>
    <t>-4622 0</t>
  </si>
  <si>
    <t>Treasury Bills</t>
  </si>
  <si>
    <t>Treasury Bonds</t>
  </si>
  <si>
    <t>Investment financing</t>
  </si>
  <si>
    <t>MRSF net drawdown</t>
  </si>
  <si>
    <t>Temporary advance</t>
  </si>
  <si>
    <t>Other domestic financing</t>
  </si>
  <si>
    <t>Net External Financing</t>
  </si>
  <si>
    <t xml:space="preserve">                New Borrowing</t>
  </si>
  <si>
    <t xml:space="preserve">                Less Amortisation</t>
  </si>
  <si>
    <t xml:space="preserve">        Commercial financing</t>
  </si>
  <si>
    <t xml:space="preserve">        External extraordinary financing</t>
  </si>
  <si>
    <t>Net Financing</t>
  </si>
  <si>
    <t>Gross borrowing</t>
  </si>
  <si>
    <t xml:space="preserve">    Concessional</t>
  </si>
  <si>
    <t xml:space="preserve">    Commercial</t>
  </si>
  <si>
    <t xml:space="preserve">    Extraordinary</t>
  </si>
  <si>
    <t xml:space="preserve">Gross amortisation </t>
  </si>
  <si>
    <t xml:space="preserve">Total revenue and grants </t>
  </si>
  <si>
    <t>Total expenditure and net lending</t>
  </si>
  <si>
    <t>Deficit (-)/ Surplus (+)</t>
  </si>
  <si>
    <t xml:space="preserve">  % of GDP</t>
  </si>
  <si>
    <t>Total Financing Requirement</t>
  </si>
  <si>
    <t>Note: 2005 includes the issuance of K457 million in Inscribed stocks to replace Treasury bills.</t>
  </si>
  <si>
    <t>(a) In 2004 the Government provided a Bond issue of KG3 million to the POSF in consideration of the obligation owed by the Government for accumulated superannuation contribution to the POSF scheme.</t>
  </si>
  <si>
    <t>TABLE 15: STOCKS IN CENTRAL GOVERNMENT DEBT</t>
  </si>
  <si>
    <t>(Kina, Million, unless otherwise stated)</t>
  </si>
  <si>
    <t>Treasury Bonds/Inscribed Stock</t>
  </si>
  <si>
    <t>1,327.5</t>
  </si>
  <si>
    <t>Monetary Gold &amp; Special Drawing Rights(SDR)</t>
  </si>
  <si>
    <t xml:space="preserve">        Extraordinary financing/Securities</t>
  </si>
  <si>
    <t xml:space="preserve">        Concessional financing/International Agencies</t>
  </si>
  <si>
    <t xml:space="preserve">        Commercial financing/Commercial loans</t>
  </si>
  <si>
    <t>Total Central Government Debt</t>
  </si>
  <si>
    <t>Total debt as percentage of GDP</t>
  </si>
  <si>
    <t>Gross Domestic Product</t>
  </si>
  <si>
    <t>*General government represents national and provincial governments, the Autonomous Bouganville government and commercial and statutory authorities.</t>
  </si>
  <si>
    <t>*Total nominal GDP by economic activity, Actual: National Statistics Office  and Projections: Treasury Department.</t>
  </si>
  <si>
    <t>*Total government debt stock in the above table excludes arrears worth K2,623m in 2018, K1,982m in 2019 and K930m in 2020. Classification of arrears will be included in the next iteration of the statement</t>
  </si>
  <si>
    <t>2B,745.8</t>
  </si>
  <si>
    <t>TABLE 12: STOCKS IN CENTRAL GOVERNMENT DEBT</t>
  </si>
  <si>
    <t>Inscribed Stock</t>
  </si>
  <si>
    <t>Other Domestic debt</t>
  </si>
  <si>
    <t>Domestic debt as % GDP</t>
  </si>
  <si>
    <t>International Agencies</t>
  </si>
  <si>
    <t>Commercial Loans</t>
  </si>
  <si>
    <t>Extraordinary financing</t>
  </si>
  <si>
    <t>Other Loans</t>
  </si>
  <si>
    <t>External debt as % GDP</t>
  </si>
  <si>
    <t>Total Public Debt Outstanding</t>
  </si>
  <si>
    <t>TABLE 9: MAJOR ASSUMPTIONS</t>
  </si>
  <si>
    <t>UNDERLYING THE BUDGET</t>
  </si>
  <si>
    <t>Economic growth</t>
  </si>
  <si>
    <t>Total Real GDP (%)</t>
  </si>
  <si>
    <t>Non-mining Real GDP (%)</t>
  </si>
  <si>
    <t>Inflation</t>
  </si>
  <si>
    <t>Average on Average (%)</t>
  </si>
  <si>
    <t>Dec on Dec (%)</t>
  </si>
  <si>
    <t>Exchange rate</t>
  </si>
  <si>
    <t>Real Exchange Rate Index (2007 =100)</t>
  </si>
  <si>
    <t>Interest rate</t>
  </si>
  <si>
    <t>Kina Rate Facility (KFR)</t>
  </si>
  <si>
    <t>Inscribed Stock (3 year yield)</t>
  </si>
  <si>
    <t>Mineral Prices</t>
  </si>
  <si>
    <t>Gold (US$/ton)</t>
  </si>
  <si>
    <t>Copper (US$/ton)</t>
  </si>
  <si>
    <t>Oil (Kutubu crude: US$/barrel)</t>
  </si>
  <si>
    <t>LNG (US$ per thousand Cubic feet)</t>
  </si>
  <si>
    <t>Condensate (US$/barrel)</t>
  </si>
  <si>
    <t>Nickel (US$/tonne)</t>
  </si>
  <si>
    <t>Cobalt (US$/tonne)</t>
  </si>
  <si>
    <t>Real Exchance Rate Index (2007 =100)</t>
  </si>
  <si>
    <t>ANALYSIS</t>
  </si>
  <si>
    <t>This sheet shows how data from various sheets can be combined to do analysis.</t>
  </si>
  <si>
    <t>GFS1986 Accounting used prior to 2012</t>
  </si>
  <si>
    <t>GFS2014 accounting systems used post-2012</t>
  </si>
  <si>
    <t>GRAPHS</t>
  </si>
  <si>
    <t>Population</t>
  </si>
  <si>
    <t>Population growth rate</t>
  </si>
  <si>
    <t>Deflator base year 1998</t>
  </si>
  <si>
    <t>Total expenditure &amp; net lending</t>
  </si>
  <si>
    <t>Expenditure minus interest</t>
  </si>
  <si>
    <t>Real expenditure minus interest</t>
  </si>
  <si>
    <t>Real revenue (excl. grants &amp; mining/oil) per capita</t>
  </si>
  <si>
    <t>Real govt mining/oil revenue per capita</t>
  </si>
  <si>
    <t>Mining &amp; petroleum revenue</t>
  </si>
  <si>
    <t>Real revenue</t>
  </si>
  <si>
    <t>2024 Budget</t>
  </si>
  <si>
    <t>2023 BUDGET PROJECTIONS</t>
  </si>
  <si>
    <t>2023 budget projections</t>
  </si>
  <si>
    <t>2023 Budget Projections</t>
  </si>
  <si>
    <r>
      <t xml:space="preserve">        </t>
    </r>
    <r>
      <rPr>
        <i/>
        <sz val="10"/>
        <color theme="6" tint="-0.499984740745262"/>
        <rFont val="Helvetica Neue"/>
      </rPr>
      <t xml:space="preserve">To nonresidents [GFS] </t>
    </r>
  </si>
  <si>
    <t>2023 Budget projections</t>
  </si>
  <si>
    <t>380 1</t>
  </si>
  <si>
    <t>51 9</t>
  </si>
  <si>
    <t>6 1</t>
  </si>
  <si>
    <t>6 7</t>
  </si>
  <si>
    <t>Social assistance benefits</t>
  </si>
  <si>
    <t xml:space="preserve">        Other expense - Current transfers not elsewhere classified</t>
  </si>
  <si>
    <t>Acquisition of Fixed assets (Buildings and Structures)</t>
  </si>
  <si>
    <t xml:space="preserve">        NFA: Information, computer, &amp; telecommunications equipment</t>
  </si>
  <si>
    <t>2023 FBO</t>
  </si>
  <si>
    <t>Alyssa Leng</t>
  </si>
  <si>
    <t>2025 Budget</t>
  </si>
  <si>
    <t>2024 BUDGET PROJECTIONS</t>
  </si>
  <si>
    <t>2024 BUDGET ROJECTIONS</t>
  </si>
  <si>
    <t>David Poka</t>
  </si>
  <si>
    <t>2024 FBO</t>
  </si>
  <si>
    <t>535,8</t>
  </si>
  <si>
    <t xml:space="preserve">         Recoveries from Former Years' Appropriation</t>
  </si>
  <si>
    <t>2025 BUDGET PROJECTIONS TABLE 1: GROSS DOMESTIC PRODUCT BY</t>
  </si>
  <si>
    <t>2026 Budget</t>
  </si>
  <si>
    <r>
      <t xml:space="preserve">        GST</t>
    </r>
    <r>
      <rPr>
        <i/>
        <vertAlign val="superscript"/>
        <sz val="9"/>
        <color theme="6" tint="-0.249977111117893"/>
        <rFont val="Helvetica Neue"/>
        <family val="2"/>
      </rPr>
      <t>*</t>
    </r>
  </si>
  <si>
    <r>
      <t xml:space="preserve"> </t>
    </r>
    <r>
      <rPr>
        <b/>
        <sz val="10"/>
        <color theme="6" tint="-0.249977111117893"/>
        <rFont val="Helvetica Neue"/>
        <family val="2"/>
      </rPr>
      <t xml:space="preserve">  Current</t>
    </r>
  </si>
  <si>
    <t xml:space="preserve">             Recovery of Utility Charges</t>
  </si>
  <si>
    <t>Unclaimed Monies</t>
  </si>
  <si>
    <r>
      <rPr>
        <sz val="10.5"/>
        <color theme="6" tint="-0.249977111117893"/>
        <rFont val="Courier New"/>
        <family val="3"/>
      </rPr>
      <t>2,4027</t>
    </r>
  </si>
  <si>
    <t>Due to the change in accounting systems, only data from the 2016 budget is comparable and can be used in this way, except for Tb1 where GDP projections are shown back to the 2014 budget.</t>
  </si>
  <si>
    <t>Budgeted/projected outcome based on the most recent budget (including revised estimates), or on whatever data source is used.</t>
  </si>
  <si>
    <t>Appendix 2, Table 1 Nominal &amp; real GDP and contribution by sector</t>
  </si>
  <si>
    <t>Appendix 2, Table 12 or Table C Revenue classified by taxes, grants and other income (may need to use in-text tables for more detail eg type of dividends)</t>
  </si>
  <si>
    <t>Appendix 2, Table 13A General Government Expense by Economic Classification</t>
  </si>
  <si>
    <t>Appendix 2, Table 13B, General Government Expense by Agency Type</t>
  </si>
  <si>
    <t>Appendix 2, Table 14 Transactions in Assets and Liabilities for General Government</t>
  </si>
  <si>
    <t xml:space="preserve">Price assumptions (Tb9) </t>
  </si>
  <si>
    <t>Appendix 2, Table 15 Stocks of General Government Debt</t>
  </si>
  <si>
    <t>Appendix 2, Table 9 Major Assumptions Underlying the Budget</t>
  </si>
  <si>
    <t>Rubayat Chowdhury</t>
  </si>
  <si>
    <t>Table 12: GENERAL GOVERNMENT REVENUE</t>
  </si>
  <si>
    <t>TABLE 13A: GENERAL GOVERNMENT EXPENSE</t>
  </si>
  <si>
    <t>TABLE 13B: GENERAL GOVERNMENT EXPENSE</t>
  </si>
  <si>
    <t>TABLE 15: STOCKS IN GENERAL GOVERNMENT DEBT</t>
  </si>
  <si>
    <t>LIABILITIES FOR GENERAL GOVERNMENT</t>
  </si>
  <si>
    <t>Deflator base year 2013</t>
  </si>
  <si>
    <t>Nominal GDP</t>
  </si>
  <si>
    <t>1998 prices</t>
  </si>
  <si>
    <t>Real GDP</t>
  </si>
  <si>
    <t xml:space="preserve">Real GDP per capita </t>
  </si>
  <si>
    <t>Total revenue including grants</t>
  </si>
  <si>
    <r>
      <t xml:space="preserve">Revenue </t>
    </r>
    <r>
      <rPr>
        <sz val="11"/>
        <color theme="1"/>
        <rFont val="Calibri"/>
        <family val="2"/>
        <scheme val="minor"/>
      </rPr>
      <t>excluding grants</t>
    </r>
  </si>
  <si>
    <t>Real revenue excl. Grants</t>
  </si>
  <si>
    <t>Real grants per capita</t>
  </si>
  <si>
    <t>Normally the budget update (e.g. 2026 budget) reports the current year (e.g. 2025) with MYEFO figures. Where available these are used for the current year. If unavailable, budget figures are retained for current year.</t>
  </si>
  <si>
    <t>Deflators</t>
  </si>
  <si>
    <t>Deflator base year 2022</t>
  </si>
  <si>
    <t>2013 prices</t>
  </si>
  <si>
    <t>2022 prices</t>
  </si>
  <si>
    <t>Real total expenditure</t>
  </si>
  <si>
    <t>Real total expenditure per capita</t>
  </si>
  <si>
    <t>Real revenue per capita</t>
  </si>
  <si>
    <t>Debt service repayment schedule</t>
  </si>
  <si>
    <t>It is Identified that there is no record of 2015 actuals</t>
  </si>
  <si>
    <t>In the GDP (Tb1), Total and Non Mining Nominal and Real GDP as well as Mining and Quarrying Nominal and Real GDP, for 2021 and 2022, were revised according to those figures in the 2026 budget</t>
  </si>
  <si>
    <t>Pink</t>
  </si>
  <si>
    <t>Used in the "Analysis" tab to indicate calculated figures</t>
  </si>
  <si>
    <r>
      <rPr>
        <b/>
        <sz val="11"/>
        <color theme="1"/>
        <rFont val="Calibri"/>
        <family val="2"/>
        <scheme val="minor"/>
      </rPr>
      <t>Note:</t>
    </r>
    <r>
      <rPr>
        <sz val="11"/>
        <color theme="1"/>
        <rFont val="Calibri"/>
        <family val="2"/>
        <scheme val="minor"/>
      </rPr>
      <t xml:space="preserve"> Figures in pink are calculated using data from budgets and other sources.</t>
    </r>
  </si>
  <si>
    <t>"Recovery of Utility Charges" are addedd to the 2026 Budget, Table 12</t>
  </si>
  <si>
    <t>"Unclaimed Monies" are added to the 2026 Budget, Table 12</t>
  </si>
  <si>
    <t>"Out of scope for GFS coding purposes" are added in the 2026 budget, table 13B</t>
  </si>
  <si>
    <t>No MYEFO data is available at the detailed level, except for "Stocks of General Government Debt" (Table 15).</t>
  </si>
  <si>
    <t>Fiscal data using the new format goes back to 2012. This can be found in the "GDP (Tb1)", "Rev (Tb12)", "Exp (Tb13A)" "Exp(Tb13b)", "Fin (Tb14)", "Debt (Tb15) and Prices (Tb9)" tabs.</t>
  </si>
  <si>
    <t xml:space="preserve">In recent years, PNG GDP has been calculated by Treasury. </t>
  </si>
  <si>
    <t>A new GDP series (2006-2024) has been calculated by NSO, and new GDP projections (2025-2030) based on this new series have been calculated by PNG Treasury</t>
  </si>
  <si>
    <t>GDP deflator, % change</t>
  </si>
  <si>
    <t>CPI Inflation, % change</t>
  </si>
  <si>
    <t>2025: BUDGETARY GOVERNMENT EXPENDITURE</t>
  </si>
  <si>
    <r>
      <t xml:space="preserve">        </t>
    </r>
    <r>
      <rPr>
        <i/>
        <sz val="10"/>
        <color theme="6" tint="-0.249977111117893"/>
        <rFont val="Helvetica Neue"/>
      </rPr>
      <t xml:space="preserve">To nonresidents [GFS] </t>
    </r>
  </si>
  <si>
    <t>2025: STOCKS IN CENTRAL GOVERNMENT DEBT</t>
  </si>
  <si>
    <t>2025: MAJOR ASSUMPTIONS</t>
  </si>
  <si>
    <t>From the 2026 budget</t>
  </si>
  <si>
    <t xml:space="preserve">All figures for 2024 (Tables 12, 13A, 13B, 14 and 15) are from the 2024 FBO except for GDP (Table 1) and Prices (Table 9) in the GDP (Tb1) and Prices (Tb9) tabs. </t>
  </si>
  <si>
    <t>GDP figures for 2024 in the 2024 FBO and the 2026 Budget are not the same.</t>
  </si>
  <si>
    <t>2025 FBO</t>
  </si>
  <si>
    <t>All the data is from PNG budgets, except for population and inflation, which draws broader economic data from a range of sources, as indicated.</t>
  </si>
  <si>
    <t xml:space="preserve">2026 Budget </t>
  </si>
  <si>
    <r>
      <t xml:space="preserve">        </t>
    </r>
    <r>
      <rPr>
        <i/>
        <sz val="10"/>
        <color theme="6" tint="-0.249977111117893"/>
        <rFont val="Helvetica Neue"/>
        <family val="2"/>
      </rPr>
      <t xml:space="preserve">To nonresidents [GFS] </t>
    </r>
  </si>
  <si>
    <t>2025 MYEFO</t>
  </si>
  <si>
    <t>2025 Budget Projection Table 12: GENERAL GOVERNMENT REVENUE</t>
  </si>
  <si>
    <t xml:space="preserve">          Recovery of Utility Charges</t>
  </si>
  <si>
    <t xml:space="preserve">   Premiums, fees and claims related to nonlife insurance and standardised guarantee schemes</t>
  </si>
  <si>
    <t xml:space="preserve">    Other current transfers</t>
  </si>
  <si>
    <t>2025 Final Budget Outcome</t>
  </si>
  <si>
    <t>Dorothy Kaupa and Rubayat Chowdhury</t>
  </si>
  <si>
    <t>rubayat.chowdhury@anu.edu.au | dorothy.kaupa@upng.ac.pg</t>
  </si>
  <si>
    <t>https://crawford.anu.edu.au/devpolicy/png-budget-database</t>
  </si>
  <si>
    <t>From the 2025 Final Budget Outcome</t>
  </si>
  <si>
    <t>Dorothy Kaupa</t>
  </si>
  <si>
    <t>2025 Budget Projection TABLE 13A: GENERAL GOVERNMENT EXPENSE</t>
  </si>
  <si>
    <t>2025 Budget Projection TABLE 13B: GENERAL GOVERNMENT EXPENSE</t>
  </si>
  <si>
    <t>2025 Budget Projection TABLE 15: STOCKS IN GENERAL GOVERNMENT DEBT</t>
  </si>
  <si>
    <t>All figures for 2025 in Tables 12, 13A, 13B, 14 and 15 are from the 2025 FBO Tables 32, 33, 34, 35, and 36, respectively. GDP and Prices in the GDP (Tb1) and Prices (Tb9) tabs, respectively, are from the 2026 National Budget.</t>
  </si>
  <si>
    <t>2018 GDP figures in the "GDP (TB1)" are updated to "ACTUAL" and are taken from the 2026 National Budget.</t>
  </si>
  <si>
    <t>2025 TABLE 14: TRANSACTIONS IN ASSETS AND</t>
  </si>
  <si>
    <t>You will be able to tell the most recent source of data through its addition to the title of the database, for example, currently the title is PNG Budget Database (2025 Final Budget Outcome)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</si>
</sst>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 #,##0.00_-;_-* &quot;-&quot;??_-;_-@_-"/>
    <numFmt numFmtId="164" formatCode="_(* #,##0.00_);_(* \(#,##0.00\);_(* &quot;-&quot;??_);_(@_)"/>
    <numFmt numFmtId="165" formatCode="_(* #,##0.0_);_(* \(#,##0.0\);_(* &quot;-&quot;??_);_(@_)"/>
    <numFmt numFmtId="166" formatCode="0.0"/>
    <numFmt numFmtId="167" formatCode="0.0%"/>
    <numFmt numFmtId="168" formatCode="#,##0.0"/>
    <numFmt numFmtId="169" formatCode="#,##0.0_ ;[Red]\-#,##0.0\ "/>
    <numFmt numFmtId="170" formatCode="0.000"/>
    <numFmt numFmtId="171" formatCode="0.0000"/>
    <numFmt numFmtId="172" formatCode="d\-mmm\-yyyy"/>
  </numFmts>
  <fonts count="146">
    <font>
      <sz val="11"/>
      <color theme="1"/>
      <name val="Calibri"/>
      <family val="2"/>
      <scheme val="minor"/>
    </font>
    <font>
      <sz val="11"/>
      <color theme="1"/>
      <name val="Calibri"/>
      <family val="2"/>
      <scheme val="minor"/>
    </font>
    <font>
      <b/>
      <sz val="10"/>
      <name val="Helvetica Neue"/>
      <family val="2"/>
    </font>
    <font>
      <b/>
      <sz val="10"/>
      <color rgb="FFFF0000"/>
      <name val="Helvetica Neue"/>
      <family val="2"/>
    </font>
    <font>
      <sz val="10"/>
      <name val="Helvetica Neue"/>
      <family val="2"/>
    </font>
    <font>
      <sz val="10"/>
      <color rgb="FFFF0000"/>
      <name val="Helvetica Neue"/>
      <family val="2"/>
    </font>
    <font>
      <b/>
      <u/>
      <sz val="10"/>
      <name val="Helvetica Neue"/>
      <family val="2"/>
    </font>
    <font>
      <b/>
      <sz val="10"/>
      <color rgb="FF000000"/>
      <name val="Helvetica Neue"/>
      <family val="2"/>
    </font>
    <font>
      <b/>
      <sz val="10"/>
      <color theme="1"/>
      <name val="Helvetica Neue"/>
      <family val="2"/>
    </font>
    <font>
      <sz val="10"/>
      <color theme="1"/>
      <name val="Helvetica Neue"/>
      <family val="2"/>
    </font>
    <font>
      <sz val="11"/>
      <name val="Calibri"/>
      <family val="2"/>
    </font>
    <font>
      <b/>
      <sz val="9"/>
      <color indexed="81"/>
      <name val="Tahoma"/>
      <family val="2"/>
    </font>
    <font>
      <sz val="9"/>
      <color indexed="81"/>
      <name val="Tahoma"/>
      <family val="2"/>
    </font>
    <font>
      <b/>
      <sz val="12"/>
      <name val="Helvetica Neue"/>
      <family val="2"/>
    </font>
    <font>
      <i/>
      <sz val="10"/>
      <color theme="1"/>
      <name val="Helvetica Neue"/>
      <family val="2"/>
    </font>
    <font>
      <b/>
      <sz val="10"/>
      <color theme="6" tint="-0.499984740745262"/>
      <name val="Helvetica Neue"/>
      <family val="2"/>
    </font>
    <font>
      <sz val="10"/>
      <color theme="6" tint="-0.499984740745262"/>
      <name val="Helvetica Neue"/>
      <family val="2"/>
    </font>
    <font>
      <sz val="10"/>
      <color theme="7" tint="-0.499984740745262"/>
      <name val="Helvetica Neue"/>
      <family val="2"/>
    </font>
    <font>
      <u/>
      <sz val="11"/>
      <color theme="10"/>
      <name val="Calibri"/>
      <family val="2"/>
      <scheme val="minor"/>
    </font>
    <font>
      <u/>
      <sz val="11"/>
      <color theme="11"/>
      <name val="Calibri"/>
      <family val="2"/>
      <scheme val="minor"/>
    </font>
    <font>
      <sz val="10"/>
      <color theme="3" tint="0.39997558519241921"/>
      <name val="Helvetica Neue"/>
      <family val="2"/>
    </font>
    <font>
      <i/>
      <sz val="10"/>
      <color rgb="FFFF0000"/>
      <name val="Helvetica Neue"/>
      <family val="2"/>
    </font>
    <font>
      <sz val="10"/>
      <color theme="5"/>
      <name val="Helvetica Neue"/>
      <family val="2"/>
    </font>
    <font>
      <sz val="9"/>
      <color indexed="81"/>
      <name val="Calibri"/>
      <family val="2"/>
    </font>
    <font>
      <b/>
      <sz val="9"/>
      <color indexed="81"/>
      <name val="Calibri"/>
      <family val="2"/>
    </font>
    <font>
      <sz val="10"/>
      <name val="Calibri"/>
      <family val="2"/>
      <scheme val="minor"/>
    </font>
    <font>
      <sz val="10"/>
      <color rgb="FF333333"/>
      <name val="Helvetica Neue"/>
      <family val="2"/>
    </font>
    <font>
      <sz val="10"/>
      <color rgb="FF0070C0"/>
      <name val="Helvetica Neue"/>
      <family val="2"/>
    </font>
    <font>
      <b/>
      <sz val="10"/>
      <color rgb="FF3366FF"/>
      <name val="Helvetica Neue"/>
      <family val="2"/>
    </font>
    <font>
      <sz val="10"/>
      <color rgb="FF3366FF"/>
      <name val="Helvetica Neue"/>
      <family val="2"/>
    </font>
    <font>
      <i/>
      <sz val="10"/>
      <color rgb="FF3366FF"/>
      <name val="Helvetica Neue"/>
      <family val="2"/>
    </font>
    <font>
      <i/>
      <sz val="9"/>
      <color rgb="FF3366FF"/>
      <name val="Helvetica Neue"/>
      <family val="2"/>
    </font>
    <font>
      <sz val="11"/>
      <color theme="1"/>
      <name val="Helvetica Neue"/>
      <family val="2"/>
    </font>
    <font>
      <b/>
      <sz val="11"/>
      <color rgb="FF3366FF"/>
      <name val="Helvetica Neue"/>
      <family val="2"/>
    </font>
    <font>
      <sz val="11"/>
      <color rgb="FFFF0000"/>
      <name val="Helvetica Neue"/>
      <family val="2"/>
    </font>
    <font>
      <b/>
      <sz val="12"/>
      <color theme="1"/>
      <name val="Helvetica Neue"/>
      <family val="2"/>
    </font>
    <font>
      <sz val="11"/>
      <name val="Helvetica Neue"/>
      <family val="2"/>
    </font>
    <font>
      <sz val="10"/>
      <color rgb="FF000000"/>
      <name val="Helvetica Neue"/>
      <family val="2"/>
    </font>
    <font>
      <i/>
      <sz val="10"/>
      <name val="Helvetica Neue"/>
      <family val="2"/>
    </font>
    <font>
      <i/>
      <sz val="10"/>
      <color theme="6" tint="-0.499984740745262"/>
      <name val="Helvetica Neue"/>
      <family val="2"/>
    </font>
    <font>
      <i/>
      <sz val="11"/>
      <color theme="1"/>
      <name val="Helvetica Neue"/>
      <family val="2"/>
    </font>
    <font>
      <b/>
      <sz val="11"/>
      <color theme="1"/>
      <name val="Helvetica Neue"/>
      <family val="2"/>
    </font>
    <font>
      <b/>
      <sz val="16"/>
      <color theme="1"/>
      <name val="Helvetica Neue"/>
      <family val="2"/>
    </font>
    <font>
      <b/>
      <sz val="14"/>
      <color theme="1"/>
      <name val="Helvetica Neue"/>
      <family val="2"/>
    </font>
    <font>
      <sz val="11"/>
      <color rgb="FF3366FF"/>
      <name val="Helvetica Neue"/>
      <family val="2"/>
    </font>
    <font>
      <sz val="18"/>
      <color theme="1"/>
      <name val="Helvetica Neue"/>
      <family val="2"/>
    </font>
    <font>
      <b/>
      <i/>
      <sz val="12"/>
      <color theme="1"/>
      <name val="Helvetica Neue"/>
      <family val="2"/>
    </font>
    <font>
      <i/>
      <sz val="14"/>
      <color theme="1"/>
      <name val="Helvetica Neue"/>
      <family val="2"/>
    </font>
    <font>
      <b/>
      <sz val="11"/>
      <name val="Helvetica Neue"/>
      <family val="2"/>
    </font>
    <font>
      <b/>
      <sz val="10"/>
      <color theme="0"/>
      <name val="Helvetica Neue"/>
      <family val="2"/>
    </font>
    <font>
      <sz val="10"/>
      <color theme="0"/>
      <name val="Helvetica Neue"/>
      <family val="2"/>
    </font>
    <font>
      <b/>
      <sz val="16"/>
      <color theme="6" tint="-0.499984740745262"/>
      <name val="Helvetica Neue"/>
      <family val="2"/>
    </font>
    <font>
      <sz val="10"/>
      <color theme="6" tint="-0.499984740745262"/>
      <name val="Calibri"/>
      <family val="2"/>
      <scheme val="minor"/>
    </font>
    <font>
      <sz val="12"/>
      <color theme="6" tint="-0.499984740745262"/>
      <name val="Calibri"/>
      <family val="2"/>
      <scheme val="minor"/>
    </font>
    <font>
      <b/>
      <u/>
      <sz val="10"/>
      <color theme="6" tint="-0.499984740745262"/>
      <name val="Helvetica Neue"/>
      <family val="2"/>
    </font>
    <font>
      <sz val="12"/>
      <color theme="6" tint="-0.499984740745262"/>
      <name val="Helvetica Neue"/>
      <family val="2"/>
    </font>
    <font>
      <b/>
      <sz val="11"/>
      <color theme="6" tint="-0.499984740745262"/>
      <name val="Calibri"/>
      <family val="2"/>
      <scheme val="minor"/>
    </font>
    <font>
      <sz val="11"/>
      <color theme="6" tint="-0.499984740745262"/>
      <name val="Calibri"/>
      <family val="2"/>
      <scheme val="minor"/>
    </font>
    <font>
      <sz val="11"/>
      <color theme="6" tint="-0.499984740745262"/>
      <name val="Helvetica Neue"/>
      <family val="2"/>
    </font>
    <font>
      <sz val="10"/>
      <color indexed="81"/>
      <name val="Calibri"/>
      <family val="2"/>
    </font>
    <font>
      <b/>
      <sz val="10"/>
      <color indexed="81"/>
      <name val="Calibri"/>
      <family val="2"/>
    </font>
    <font>
      <b/>
      <sz val="10"/>
      <color theme="3" tint="0.39997558519241921"/>
      <name val="Helvetica Neue"/>
      <family val="2"/>
    </font>
    <font>
      <b/>
      <sz val="11"/>
      <color theme="1"/>
      <name val="Calibri"/>
      <family val="2"/>
      <scheme val="minor"/>
    </font>
    <font>
      <sz val="14"/>
      <color theme="1"/>
      <name val="Calibri"/>
      <family val="2"/>
      <scheme val="minor"/>
    </font>
    <font>
      <b/>
      <sz val="12"/>
      <color theme="1"/>
      <name val="Calibri"/>
      <family val="2"/>
      <scheme val="minor"/>
    </font>
    <font>
      <b/>
      <sz val="10"/>
      <color rgb="FFC00000"/>
      <name val="Helvetica Neue"/>
      <family val="2"/>
    </font>
    <font>
      <b/>
      <sz val="10"/>
      <color theme="0" tint="-0.499984740745262"/>
      <name val="Helvetica Neue"/>
      <family val="2"/>
    </font>
    <font>
      <b/>
      <sz val="10"/>
      <color rgb="FF00B050"/>
      <name val="Helvetica Neue"/>
      <family val="2"/>
    </font>
    <font>
      <sz val="10"/>
      <color rgb="FF00B050"/>
      <name val="Helvetica Neue"/>
      <family val="2"/>
    </font>
    <font>
      <b/>
      <sz val="14"/>
      <color theme="1"/>
      <name val="Calibri"/>
      <family val="2"/>
      <scheme val="minor"/>
    </font>
    <font>
      <b/>
      <sz val="16"/>
      <color theme="1"/>
      <name val="Calibri"/>
      <family val="2"/>
      <scheme val="minor"/>
    </font>
    <font>
      <sz val="11"/>
      <color rgb="FF00B050"/>
      <name val="Helvetica Neue"/>
      <family val="2"/>
    </font>
    <font>
      <b/>
      <i/>
      <sz val="10"/>
      <color theme="6" tint="-0.499984740745262"/>
      <name val="Helvetica Neue"/>
      <family val="2"/>
    </font>
    <font>
      <b/>
      <sz val="11"/>
      <color theme="4" tint="-0.249977111117893"/>
      <name val="Calibri"/>
      <family val="2"/>
      <scheme val="minor"/>
    </font>
    <font>
      <b/>
      <i/>
      <sz val="10"/>
      <name val="Helvetica Neue"/>
      <family val="2"/>
    </font>
    <font>
      <sz val="11"/>
      <color theme="9"/>
      <name val="Helvetica Neue"/>
      <family val="2"/>
    </font>
    <font>
      <sz val="11"/>
      <color theme="1"/>
      <name val="Calibri"/>
      <family val="2"/>
    </font>
    <font>
      <sz val="9"/>
      <name val="Helvetica Neue"/>
      <family val="2"/>
    </font>
    <font>
      <sz val="8"/>
      <name val="Helvetica Neue"/>
      <family val="2"/>
    </font>
    <font>
      <b/>
      <sz val="12"/>
      <color theme="6" tint="-0.499984740745262"/>
      <name val="Helvetica Neue"/>
      <family val="2"/>
    </font>
    <font>
      <i/>
      <vertAlign val="superscript"/>
      <sz val="9"/>
      <color theme="1"/>
      <name val="Helvetica Neue"/>
      <family val="2"/>
    </font>
    <font>
      <b/>
      <i/>
      <sz val="10"/>
      <color theme="1"/>
      <name val="Helvetica Neue"/>
      <family val="2"/>
    </font>
    <font>
      <b/>
      <sz val="11"/>
      <color theme="6" tint="-0.499984740745262"/>
      <name val="Helvetica Neue"/>
      <family val="2"/>
    </font>
    <font>
      <sz val="9"/>
      <color theme="6" tint="-0.499984740745262"/>
      <name val="Helvetica Neue"/>
      <family val="2"/>
    </font>
    <font>
      <i/>
      <vertAlign val="superscript"/>
      <sz val="9"/>
      <color theme="6" tint="-0.499984740745262"/>
      <name val="Helvetica Neue"/>
      <family val="2"/>
    </font>
    <font>
      <sz val="16"/>
      <color theme="6" tint="-0.499984740745262"/>
      <name val="Helvetica Neue"/>
      <family val="2"/>
    </font>
    <font>
      <b/>
      <sz val="10"/>
      <color rgb="FF4F6228"/>
      <name val="Helvetica Neue"/>
      <family val="2"/>
    </font>
    <font>
      <b/>
      <sz val="10"/>
      <color theme="1"/>
      <name val="Helvetica Neue"/>
      <family val="2"/>
    </font>
    <font>
      <sz val="10"/>
      <color theme="1"/>
      <name val="Helvetica Neue"/>
      <family val="2"/>
    </font>
    <font>
      <sz val="10"/>
      <name val="Helvetica Neue"/>
      <family val="2"/>
    </font>
    <font>
      <sz val="11"/>
      <color theme="1"/>
      <name val="Calibri"/>
      <family val="2"/>
      <scheme val="minor"/>
    </font>
    <font>
      <b/>
      <sz val="14"/>
      <color theme="6" tint="-0.499984740745262"/>
      <name val="Helvetica Neue"/>
      <family val="2"/>
    </font>
    <font>
      <i/>
      <sz val="10"/>
      <name val="Arial"/>
      <family val="2"/>
    </font>
    <font>
      <sz val="10"/>
      <color rgb="FF000000"/>
      <name val="Calibri"/>
      <family val="2"/>
    </font>
    <font>
      <sz val="8"/>
      <name val="Arial"/>
      <family val="2"/>
    </font>
    <font>
      <sz val="8"/>
      <name val="Calibri"/>
      <family val="2"/>
      <scheme val="minor"/>
    </font>
    <font>
      <sz val="10.5"/>
      <name val="Courier New"/>
      <family val="3"/>
    </font>
    <font>
      <sz val="11"/>
      <name val="Calibri"/>
      <family val="2"/>
      <scheme val="minor"/>
    </font>
    <font>
      <b/>
      <sz val="11"/>
      <name val="Calibri"/>
      <family val="2"/>
      <scheme val="minor"/>
    </font>
    <font>
      <i/>
      <sz val="10"/>
      <color theme="6" tint="-0.499984740745262"/>
      <name val="Arial"/>
      <family val="2"/>
    </font>
    <font>
      <sz val="10"/>
      <name val="Helvetica Neue"/>
    </font>
    <font>
      <b/>
      <sz val="10"/>
      <name val="Helvetica Neue"/>
    </font>
    <font>
      <b/>
      <sz val="16"/>
      <color theme="6" tint="-0.499984740745262"/>
      <name val="Helvetica Neue"/>
    </font>
    <font>
      <sz val="10.5"/>
      <color theme="6" tint="-0.499984740745262"/>
      <name val="Courier New"/>
      <family val="3"/>
    </font>
    <font>
      <b/>
      <sz val="10"/>
      <color theme="6" tint="-0.499984740745262"/>
      <name val="Helvetica Neue"/>
    </font>
    <font>
      <sz val="10"/>
      <color theme="6" tint="-0.499984740745262"/>
      <name val="Helvetica Neue"/>
    </font>
    <font>
      <sz val="10"/>
      <color rgb="FFFF0000"/>
      <name val="Helvetica Neue"/>
    </font>
    <font>
      <b/>
      <sz val="12"/>
      <color theme="6" tint="-0.499984740745262"/>
      <name val="Helvetica Neue"/>
    </font>
    <font>
      <i/>
      <sz val="10"/>
      <color theme="6" tint="-0.499984740745262"/>
      <name val="Helvetica Neue"/>
    </font>
    <font>
      <b/>
      <sz val="11"/>
      <color theme="6" tint="-0.499984740745262"/>
      <name val="Helvetica Neue"/>
    </font>
    <font>
      <sz val="9"/>
      <color theme="6" tint="-0.499984740745262"/>
      <name val="Helvetica Neue"/>
    </font>
    <font>
      <b/>
      <i/>
      <sz val="10"/>
      <name val="Helvetica Neue"/>
    </font>
    <font>
      <b/>
      <i/>
      <sz val="10"/>
      <color theme="6" tint="-0.499984740745262"/>
      <name val="Helvetica Neue"/>
    </font>
    <font>
      <sz val="11"/>
      <color theme="1"/>
      <name val="Helvetica Neue"/>
    </font>
    <font>
      <b/>
      <sz val="12"/>
      <color theme="6" tint="-0.249977111117893"/>
      <name val="Helvetica Neue"/>
      <family val="2"/>
    </font>
    <font>
      <b/>
      <sz val="10"/>
      <color theme="6" tint="-0.249977111117893"/>
      <name val="Helvetica Neue"/>
      <family val="2"/>
    </font>
    <font>
      <sz val="10"/>
      <color theme="6" tint="-0.249977111117893"/>
      <name val="Helvetica Neue"/>
      <family val="2"/>
    </font>
    <font>
      <b/>
      <u/>
      <sz val="10"/>
      <color theme="6" tint="-0.249977111117893"/>
      <name val="Helvetica Neue"/>
      <family val="2"/>
    </font>
    <font>
      <b/>
      <sz val="10"/>
      <color theme="6" tint="-0.249977111117893"/>
      <name val="Helvetica Neue"/>
    </font>
    <font>
      <sz val="10"/>
      <color theme="6" tint="-0.249977111117893"/>
      <name val="Helvetica Neue"/>
    </font>
    <font>
      <b/>
      <sz val="11"/>
      <color theme="6" tint="-0.249977111117893"/>
      <name val="Calibri"/>
      <family val="2"/>
      <scheme val="minor"/>
    </font>
    <font>
      <sz val="11"/>
      <color theme="6" tint="-0.249977111117893"/>
      <name val="Calibri"/>
      <family val="2"/>
      <scheme val="minor"/>
    </font>
    <font>
      <i/>
      <sz val="10"/>
      <color theme="6" tint="-0.249977111117893"/>
      <name val="Helvetica Neue"/>
      <family val="2"/>
    </font>
    <font>
      <i/>
      <vertAlign val="superscript"/>
      <sz val="9"/>
      <color theme="6" tint="-0.249977111117893"/>
      <name val="Helvetica Neue"/>
      <family val="2"/>
    </font>
    <font>
      <i/>
      <sz val="10"/>
      <color theme="6" tint="-0.249977111117893"/>
      <name val="Arial"/>
      <family val="2"/>
    </font>
    <font>
      <b/>
      <i/>
      <sz val="10"/>
      <color theme="6" tint="-0.249977111117893"/>
      <name val="Helvetica Neue"/>
      <family val="2"/>
    </font>
    <font>
      <b/>
      <i/>
      <sz val="10"/>
      <color theme="6" tint="-0.249977111117893"/>
      <name val="Helvetica Neue"/>
    </font>
    <font>
      <i/>
      <sz val="11"/>
      <color theme="1"/>
      <name val="Calibri"/>
      <family val="2"/>
      <scheme val="minor"/>
    </font>
    <font>
      <sz val="10.5"/>
      <color theme="6" tint="-0.249977111117893"/>
      <name val="Courier New"/>
      <family val="3"/>
    </font>
    <font>
      <b/>
      <sz val="11"/>
      <color theme="6" tint="-0.249977111117893"/>
      <name val="Helvetica Neue"/>
      <family val="2"/>
    </font>
    <font>
      <sz val="9"/>
      <color theme="6" tint="-0.249977111117893"/>
      <name val="Helvetica Neue"/>
      <family val="2"/>
    </font>
    <font>
      <sz val="11"/>
      <color rgb="FFFF0000"/>
      <name val="Calibri"/>
      <family val="2"/>
      <scheme val="minor"/>
    </font>
    <font>
      <i/>
      <sz val="11"/>
      <name val="Helvetica Neue"/>
      <family val="2"/>
    </font>
    <font>
      <sz val="11"/>
      <color rgb="FF00B050"/>
      <name val="Calibri"/>
      <family val="2"/>
      <scheme val="minor"/>
    </font>
    <font>
      <sz val="11"/>
      <color rgb="FF00B050"/>
      <name val="Calibri"/>
      <family val="2"/>
    </font>
    <font>
      <sz val="11"/>
      <color rgb="FF0070C0"/>
      <name val="Calibri"/>
      <family val="2"/>
      <scheme val="minor"/>
    </font>
    <font>
      <sz val="11"/>
      <color rgb="FF0070C0"/>
      <name val="Calibri"/>
      <family val="2"/>
    </font>
    <font>
      <sz val="11"/>
      <color rgb="FFF638C4"/>
      <name val="Calibri"/>
      <family val="2"/>
      <scheme val="minor"/>
    </font>
    <font>
      <sz val="11"/>
      <color rgb="FFF638C4"/>
      <name val="Helvetica Neue"/>
      <family val="2"/>
    </font>
    <font>
      <sz val="11"/>
      <color rgb="FFF638C4"/>
      <name val="Calibri"/>
      <family val="2"/>
    </font>
    <font>
      <i/>
      <sz val="11"/>
      <color theme="1"/>
      <name val="Helvetica Neue"/>
    </font>
    <font>
      <b/>
      <sz val="12"/>
      <color theme="6" tint="-0.249977111117893"/>
      <name val="Helvetica Neue"/>
    </font>
    <font>
      <i/>
      <sz val="10"/>
      <color theme="6" tint="-0.249977111117893"/>
      <name val="Helvetica Neue"/>
    </font>
    <font>
      <b/>
      <sz val="11"/>
      <color theme="6" tint="-0.249977111117893"/>
      <name val="Helvetica Neue"/>
    </font>
    <font>
      <sz val="9"/>
      <color theme="6" tint="-0.249977111117893"/>
      <name val="Helvetica Neue"/>
    </font>
    <font>
      <i/>
      <sz val="11"/>
      <color theme="6" tint="-0.249977111117893"/>
      <name val="Calibri"/>
      <family val="2"/>
      <scheme val="minor"/>
    </font>
  </fonts>
  <fills count="11">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0" tint="-0.14999847407452621"/>
        <bgColor rgb="FF000000"/>
      </patternFill>
    </fill>
    <fill>
      <patternFill patternType="solid">
        <fgColor theme="4" tint="0.79998168889431442"/>
        <bgColor indexed="64"/>
      </patternFill>
    </fill>
    <fill>
      <patternFill patternType="solid">
        <fgColor theme="0"/>
        <bgColor rgb="FF000000"/>
      </patternFill>
    </fill>
    <fill>
      <patternFill patternType="solid">
        <fgColor rgb="FFD9D9D9"/>
        <bgColor rgb="FF000000"/>
      </patternFill>
    </fill>
    <fill>
      <patternFill patternType="solid">
        <fgColor rgb="FFFFFFFF"/>
        <bgColor indexed="64"/>
      </patternFill>
    </fill>
    <fill>
      <patternFill patternType="solid">
        <fgColor rgb="FFFFFF00"/>
        <bgColor indexed="64"/>
      </patternFill>
    </fill>
  </fills>
  <borders count="34">
    <border>
      <left/>
      <right/>
      <top/>
      <bottom/>
      <diagonal/>
    </border>
    <border>
      <left/>
      <right/>
      <top style="thin">
        <color auto="1"/>
      </top>
      <bottom style="thin">
        <color auto="1"/>
      </bottom>
      <diagonal/>
    </border>
    <border>
      <left/>
      <right/>
      <top style="thin">
        <color auto="1"/>
      </top>
      <bottom/>
      <diagonal/>
    </border>
    <border>
      <left/>
      <right/>
      <top/>
      <bottom style="thin">
        <color auto="1"/>
      </bottom>
      <diagonal/>
    </border>
    <border>
      <left/>
      <right style="thin">
        <color auto="1"/>
      </right>
      <top style="thin">
        <color auto="1"/>
      </top>
      <bottom style="thin">
        <color auto="1"/>
      </bottom>
      <diagonal/>
    </border>
    <border>
      <left/>
      <right style="thin">
        <color auto="1"/>
      </right>
      <top/>
      <bottom/>
      <diagonal/>
    </border>
    <border>
      <left/>
      <right style="thin">
        <color auto="1"/>
      </right>
      <top/>
      <bottom style="thin">
        <color auto="1"/>
      </bottom>
      <diagonal/>
    </border>
    <border>
      <left/>
      <right/>
      <top style="thin">
        <color auto="1"/>
      </top>
      <bottom style="double">
        <color auto="1"/>
      </bottom>
      <diagonal/>
    </border>
    <border>
      <left/>
      <right style="thin">
        <color auto="1"/>
      </right>
      <top style="thin">
        <color auto="1"/>
      </top>
      <bottom/>
      <diagonal/>
    </border>
    <border>
      <left style="thin">
        <color rgb="FFCDCDCD"/>
      </left>
      <right style="thin">
        <color rgb="FFCDCDCD"/>
      </right>
      <top style="thin">
        <color rgb="FFCDCDCD"/>
      </top>
      <bottom style="thin">
        <color rgb="FFCDCDCD"/>
      </bottom>
      <diagonal/>
    </border>
    <border>
      <left style="thin">
        <color rgb="FFCDCDCD"/>
      </left>
      <right style="thin">
        <color rgb="FFCDCDCD"/>
      </right>
      <top/>
      <bottom style="thin">
        <color rgb="FFCDCDCD"/>
      </bottom>
      <diagonal/>
    </border>
    <border>
      <left style="thin">
        <color rgb="FFCDCDCD"/>
      </left>
      <right style="thin">
        <color rgb="FFCDCDCD"/>
      </right>
      <top/>
      <bottom/>
      <diagonal/>
    </border>
    <border>
      <left style="thin">
        <color rgb="FFCDCDCD"/>
      </left>
      <right style="thin">
        <color rgb="FFCDCDCD"/>
      </right>
      <top/>
      <bottom style="thin">
        <color auto="1"/>
      </bottom>
      <diagonal/>
    </border>
    <border>
      <left style="thin">
        <color rgb="FFCDCDCD"/>
      </left>
      <right/>
      <top/>
      <bottom/>
      <diagonal/>
    </border>
    <border>
      <left style="thin">
        <color rgb="FFCDCDCD"/>
      </left>
      <right/>
      <top style="thin">
        <color auto="1"/>
      </top>
      <bottom style="thin">
        <color auto="1"/>
      </bottom>
      <diagonal/>
    </border>
    <border>
      <left/>
      <right/>
      <top style="thin">
        <color rgb="FFCDCDCD"/>
      </top>
      <bottom style="thin">
        <color rgb="FFCDCDCD"/>
      </bottom>
      <diagonal/>
    </border>
    <border>
      <left style="thin">
        <color rgb="FFCDCDCD"/>
      </left>
      <right/>
      <top style="thin">
        <color rgb="FFCDCDCD"/>
      </top>
      <bottom/>
      <diagonal/>
    </border>
    <border>
      <left style="thin">
        <color rgb="FFCDCDCD"/>
      </left>
      <right/>
      <top style="thin">
        <color auto="1"/>
      </top>
      <bottom style="double">
        <color auto="1"/>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style="thin">
        <color rgb="FFCDCDCD"/>
      </left>
      <right/>
      <top/>
      <bottom style="thin">
        <color auto="1"/>
      </bottom>
      <diagonal/>
    </border>
    <border>
      <left style="thin">
        <color auto="1"/>
      </left>
      <right/>
      <top style="thin">
        <color auto="1"/>
      </top>
      <bottom style="thin">
        <color auto="1"/>
      </bottom>
      <diagonal/>
    </border>
    <border>
      <left/>
      <right/>
      <top style="dotted">
        <color auto="1"/>
      </top>
      <bottom/>
      <diagonal/>
    </border>
    <border>
      <left style="dashDotDot">
        <color auto="1"/>
      </left>
      <right/>
      <top/>
      <bottom style="thin">
        <color auto="1"/>
      </bottom>
      <diagonal/>
    </border>
    <border>
      <left style="dashDotDot">
        <color auto="1"/>
      </left>
      <right/>
      <top/>
      <bottom/>
      <diagonal/>
    </border>
    <border>
      <left style="dashDotDot">
        <color auto="1"/>
      </left>
      <right/>
      <top style="dotted">
        <color auto="1"/>
      </top>
      <bottom/>
      <diagonal/>
    </border>
    <border>
      <left style="dashDot">
        <color auto="1"/>
      </left>
      <right/>
      <top style="thin">
        <color auto="1"/>
      </top>
      <bottom style="thin">
        <color auto="1"/>
      </bottom>
      <diagonal/>
    </border>
    <border>
      <left style="dashDot">
        <color auto="1"/>
      </left>
      <right/>
      <top style="thin">
        <color auto="1"/>
      </top>
      <bottom/>
      <diagonal/>
    </border>
    <border>
      <left/>
      <right style="double">
        <color rgb="FF0070C0"/>
      </right>
      <top/>
      <bottom/>
      <diagonal/>
    </border>
    <border>
      <left/>
      <right style="double">
        <color theme="3" tint="0.79998168889431442"/>
      </right>
      <top/>
      <bottom/>
      <diagonal/>
    </border>
    <border>
      <left/>
      <right style="double">
        <color theme="3" tint="0.79998168889431442"/>
      </right>
      <top style="thin">
        <color auto="1"/>
      </top>
      <bottom style="thin">
        <color auto="1"/>
      </bottom>
      <diagonal/>
    </border>
    <border>
      <left/>
      <right style="double">
        <color theme="3" tint="0.79998168889431442"/>
      </right>
      <top style="thin">
        <color auto="1"/>
      </top>
      <bottom/>
      <diagonal/>
    </border>
    <border>
      <left/>
      <right/>
      <top/>
      <bottom style="hair">
        <color auto="1"/>
      </bottom>
      <diagonal/>
    </border>
  </borders>
  <cellStyleXfs count="1603">
    <xf numFmtId="0" fontId="0" fillId="0" borderId="0"/>
    <xf numFmtId="164" fontId="1" fillId="0" borderId="0" applyFont="0" applyFill="0" applyBorder="0" applyAlignment="0" applyProtection="0"/>
    <xf numFmtId="9" fontId="1" fillId="0" borderId="0" applyFont="0" applyFill="0" applyBorder="0" applyAlignment="0" applyProtection="0"/>
    <xf numFmtId="0" fontId="10" fillId="0" borderId="0"/>
    <xf numFmtId="0" fontId="10" fillId="0" borderId="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90" fillId="0" borderId="0"/>
  </cellStyleXfs>
  <cellXfs count="1343">
    <xf numFmtId="0" fontId="0" fillId="0" borderId="0" xfId="0"/>
    <xf numFmtId="0" fontId="4" fillId="0" borderId="0" xfId="0" applyFont="1" applyAlignment="1">
      <alignment vertical="top"/>
    </xf>
    <xf numFmtId="0" fontId="2" fillId="0" borderId="0" xfId="0" applyFont="1" applyAlignment="1">
      <alignment horizontal="right" vertical="top"/>
    </xf>
    <xf numFmtId="0" fontId="9" fillId="0" borderId="0" xfId="0" applyFont="1"/>
    <xf numFmtId="0" fontId="8" fillId="0" borderId="1" xfId="0" applyFont="1" applyBorder="1"/>
    <xf numFmtId="0" fontId="8" fillId="0" borderId="0" xfId="0" applyFont="1"/>
    <xf numFmtId="0" fontId="2" fillId="0" borderId="0" xfId="3" applyFont="1"/>
    <xf numFmtId="0" fontId="2" fillId="0" borderId="1" xfId="3" applyFont="1" applyBorder="1"/>
    <xf numFmtId="0" fontId="4" fillId="0" borderId="0" xfId="3" applyFont="1"/>
    <xf numFmtId="0" fontId="16" fillId="0" borderId="0" xfId="0" applyFont="1" applyAlignment="1">
      <alignment vertical="top"/>
    </xf>
    <xf numFmtId="0" fontId="5" fillId="0" borderId="0" xfId="0" applyFont="1"/>
    <xf numFmtId="0" fontId="9" fillId="0" borderId="0" xfId="0" applyFont="1" applyAlignment="1">
      <alignment wrapText="1"/>
    </xf>
    <xf numFmtId="0" fontId="16" fillId="0" borderId="0" xfId="0" applyFont="1"/>
    <xf numFmtId="0" fontId="16" fillId="0" borderId="0" xfId="3" applyFont="1"/>
    <xf numFmtId="0" fontId="8" fillId="0" borderId="5" xfId="0" applyFont="1" applyBorder="1"/>
    <xf numFmtId="0" fontId="9" fillId="0" borderId="3" xfId="0" applyFont="1" applyBorder="1"/>
    <xf numFmtId="0" fontId="4" fillId="0" borderId="0" xfId="0" applyFont="1"/>
    <xf numFmtId="0" fontId="4" fillId="0" borderId="0" xfId="0" applyFont="1" applyAlignment="1">
      <alignment horizontal="right" vertical="top"/>
    </xf>
    <xf numFmtId="0" fontId="20" fillId="0" borderId="0" xfId="0" applyFont="1"/>
    <xf numFmtId="0" fontId="3" fillId="0" borderId="1" xfId="0" applyFont="1" applyBorder="1"/>
    <xf numFmtId="0" fontId="4" fillId="0" borderId="0" xfId="3" applyFont="1" applyAlignment="1">
      <alignment horizontal="right"/>
    </xf>
    <xf numFmtId="0" fontId="4" fillId="0" borderId="5" xfId="3" applyFont="1" applyBorder="1"/>
    <xf numFmtId="0" fontId="9" fillId="0" borderId="5" xfId="0" applyFont="1" applyBorder="1"/>
    <xf numFmtId="0" fontId="21" fillId="0" borderId="0" xfId="0" applyFont="1"/>
    <xf numFmtId="0" fontId="3" fillId="0" borderId="0" xfId="0" applyFont="1"/>
    <xf numFmtId="0" fontId="5" fillId="0" borderId="1" xfId="0" applyFont="1" applyBorder="1"/>
    <xf numFmtId="0" fontId="4" fillId="0" borderId="0" xfId="0" applyFont="1" applyAlignment="1">
      <alignment horizontal="right"/>
    </xf>
    <xf numFmtId="0" fontId="5" fillId="0" borderId="0" xfId="3" applyFont="1" applyAlignment="1">
      <alignment horizontal="right"/>
    </xf>
    <xf numFmtId="0" fontId="22" fillId="0" borderId="0" xfId="3" applyFont="1"/>
    <xf numFmtId="0" fontId="2" fillId="2" borderId="0" xfId="0" applyFont="1" applyFill="1" applyAlignment="1">
      <alignment horizontal="right" wrapText="1"/>
    </xf>
    <xf numFmtId="0" fontId="4" fillId="4" borderId="0" xfId="3" applyFont="1" applyFill="1" applyAlignment="1">
      <alignment horizontal="right"/>
    </xf>
    <xf numFmtId="0" fontId="2" fillId="4" borderId="0" xfId="0" applyFont="1" applyFill="1" applyAlignment="1">
      <alignment horizontal="right" wrapText="1"/>
    </xf>
    <xf numFmtId="0" fontId="4" fillId="2" borderId="0" xfId="0" applyFont="1" applyFill="1" applyAlignment="1">
      <alignment horizontal="right" wrapText="1"/>
    </xf>
    <xf numFmtId="0" fontId="4" fillId="4" borderId="0" xfId="0" applyFont="1" applyFill="1" applyAlignment="1">
      <alignment horizontal="right" wrapText="1"/>
    </xf>
    <xf numFmtId="0" fontId="4" fillId="4" borderId="0" xfId="0" applyFont="1" applyFill="1" applyAlignment="1">
      <alignment horizontal="right"/>
    </xf>
    <xf numFmtId="2" fontId="4" fillId="0" borderId="0" xfId="0" applyNumberFormat="1" applyFont="1" applyAlignment="1">
      <alignment horizontal="right" vertical="top"/>
    </xf>
    <xf numFmtId="0" fontId="9" fillId="4" borderId="0" xfId="0" applyFont="1" applyFill="1" applyAlignment="1">
      <alignment horizontal="right"/>
    </xf>
    <xf numFmtId="166" fontId="4" fillId="2" borderId="0" xfId="0" applyNumberFormat="1" applyFont="1" applyFill="1" applyAlignment="1">
      <alignment horizontal="right"/>
    </xf>
    <xf numFmtId="166" fontId="2" fillId="2" borderId="1" xfId="0" applyNumberFormat="1" applyFont="1" applyFill="1" applyBorder="1" applyAlignment="1">
      <alignment horizontal="right"/>
    </xf>
    <xf numFmtId="166" fontId="2" fillId="4" borderId="1" xfId="0" applyNumberFormat="1" applyFont="1" applyFill="1" applyBorder="1" applyAlignment="1">
      <alignment horizontal="right"/>
    </xf>
    <xf numFmtId="166" fontId="4" fillId="4" borderId="0" xfId="0" applyNumberFormat="1" applyFont="1" applyFill="1" applyAlignment="1">
      <alignment horizontal="right"/>
    </xf>
    <xf numFmtId="166" fontId="2" fillId="4" borderId="0" xfId="0" applyNumberFormat="1" applyFont="1" applyFill="1" applyAlignment="1">
      <alignment horizontal="right"/>
    </xf>
    <xf numFmtId="0" fontId="9" fillId="0" borderId="0" xfId="0" applyFont="1" applyAlignment="1">
      <alignment horizontal="right"/>
    </xf>
    <xf numFmtId="0" fontId="20" fillId="0" borderId="0" xfId="0" applyFont="1" applyAlignment="1">
      <alignment horizontal="right"/>
    </xf>
    <xf numFmtId="166" fontId="5" fillId="0" borderId="0" xfId="0" applyNumberFormat="1" applyFont="1" applyAlignment="1">
      <alignment horizontal="right"/>
    </xf>
    <xf numFmtId="166" fontId="9" fillId="2" borderId="0" xfId="0" applyNumberFormat="1" applyFont="1" applyFill="1" applyAlignment="1">
      <alignment horizontal="right"/>
    </xf>
    <xf numFmtId="166" fontId="20" fillId="0" borderId="0" xfId="0" applyNumberFormat="1" applyFont="1" applyAlignment="1">
      <alignment horizontal="right"/>
    </xf>
    <xf numFmtId="0" fontId="16" fillId="0" borderId="0" xfId="0" applyFont="1" applyAlignment="1">
      <alignment horizontal="right"/>
    </xf>
    <xf numFmtId="0" fontId="4" fillId="2" borderId="0" xfId="3" applyFont="1" applyFill="1" applyAlignment="1">
      <alignment horizontal="right"/>
    </xf>
    <xf numFmtId="0" fontId="16" fillId="0" borderId="0" xfId="3" applyFont="1" applyAlignment="1">
      <alignment horizontal="right"/>
    </xf>
    <xf numFmtId="0" fontId="20" fillId="0" borderId="0" xfId="3" applyFont="1" applyAlignment="1">
      <alignment horizontal="right"/>
    </xf>
    <xf numFmtId="0" fontId="22" fillId="0" borderId="0" xfId="0" applyFont="1" applyAlignment="1">
      <alignment horizontal="right"/>
    </xf>
    <xf numFmtId="0" fontId="22" fillId="4" borderId="0" xfId="0" applyFont="1" applyFill="1" applyAlignment="1">
      <alignment horizontal="right"/>
    </xf>
    <xf numFmtId="166" fontId="4" fillId="4" borderId="0" xfId="0" applyNumberFormat="1" applyFont="1" applyFill="1" applyAlignment="1">
      <alignment horizontal="right" vertical="top"/>
    </xf>
    <xf numFmtId="166" fontId="4" fillId="4" borderId="0" xfId="0" quotePrefix="1" applyNumberFormat="1" applyFont="1" applyFill="1" applyAlignment="1">
      <alignment horizontal="right"/>
    </xf>
    <xf numFmtId="166" fontId="4" fillId="4" borderId="0" xfId="2" applyNumberFormat="1" applyFont="1" applyFill="1" applyBorder="1" applyAlignment="1">
      <alignment horizontal="right" vertical="top"/>
    </xf>
    <xf numFmtId="0" fontId="9" fillId="4" borderId="0" xfId="0" applyFont="1" applyFill="1"/>
    <xf numFmtId="0" fontId="2" fillId="4" borderId="1" xfId="3" applyFont="1" applyFill="1" applyBorder="1"/>
    <xf numFmtId="1" fontId="17" fillId="0" borderId="0" xfId="3" applyNumberFormat="1" applyFont="1" applyAlignment="1">
      <alignment horizontal="right"/>
    </xf>
    <xf numFmtId="1" fontId="4" fillId="0" borderId="0" xfId="3" applyNumberFormat="1" applyFont="1" applyAlignment="1">
      <alignment horizontal="right"/>
    </xf>
    <xf numFmtId="0" fontId="17" fillId="0" borderId="0" xfId="0" applyFont="1" applyAlignment="1">
      <alignment horizontal="right"/>
    </xf>
    <xf numFmtId="0" fontId="28" fillId="0" borderId="10" xfId="0" applyFont="1" applyBorder="1" applyAlignment="1">
      <alignment horizontal="left" vertical="top" wrapText="1"/>
    </xf>
    <xf numFmtId="0" fontId="29" fillId="0" borderId="0" xfId="0" applyFont="1" applyAlignment="1">
      <alignment horizontal="right"/>
    </xf>
    <xf numFmtId="0" fontId="31" fillId="0" borderId="9" xfId="0" applyFont="1" applyBorder="1" applyAlignment="1">
      <alignment horizontal="left" vertical="top" wrapText="1"/>
    </xf>
    <xf numFmtId="166" fontId="4" fillId="4" borderId="0" xfId="0" applyNumberFormat="1" applyFont="1" applyFill="1" applyAlignment="1">
      <alignment horizontal="right" wrapText="1"/>
    </xf>
    <xf numFmtId="166" fontId="9" fillId="4" borderId="0" xfId="0" applyNumberFormat="1" applyFont="1" applyFill="1" applyAlignment="1">
      <alignment horizontal="right"/>
    </xf>
    <xf numFmtId="166" fontId="8" fillId="4" borderId="1" xfId="0" applyNumberFormat="1" applyFont="1" applyFill="1" applyBorder="1" applyAlignment="1">
      <alignment horizontal="right"/>
    </xf>
    <xf numFmtId="166" fontId="8" fillId="4" borderId="0" xfId="0" applyNumberFormat="1" applyFont="1" applyFill="1" applyAlignment="1">
      <alignment horizontal="right"/>
    </xf>
    <xf numFmtId="0" fontId="4" fillId="4" borderId="0" xfId="0" applyFont="1" applyFill="1" applyAlignment="1">
      <alignment horizontal="right" vertical="top"/>
    </xf>
    <xf numFmtId="166" fontId="26" fillId="4" borderId="0" xfId="0" applyNumberFormat="1" applyFont="1" applyFill="1" applyAlignment="1">
      <alignment horizontal="right"/>
    </xf>
    <xf numFmtId="166" fontId="2" fillId="2" borderId="1" xfId="3" applyNumberFormat="1" applyFont="1" applyFill="1" applyBorder="1" applyAlignment="1">
      <alignment horizontal="right"/>
    </xf>
    <xf numFmtId="166" fontId="2" fillId="4" borderId="1" xfId="3" applyNumberFormat="1" applyFont="1" applyFill="1" applyBorder="1" applyAlignment="1">
      <alignment horizontal="right"/>
    </xf>
    <xf numFmtId="166" fontId="4" fillId="2" borderId="0" xfId="3" applyNumberFormat="1" applyFont="1" applyFill="1" applyAlignment="1">
      <alignment horizontal="right"/>
    </xf>
    <xf numFmtId="166" fontId="4" fillId="4" borderId="0" xfId="3" applyNumberFormat="1" applyFont="1" applyFill="1" applyAlignment="1">
      <alignment horizontal="right"/>
    </xf>
    <xf numFmtId="166" fontId="4" fillId="2" borderId="0" xfId="3" quotePrefix="1" applyNumberFormat="1" applyFont="1" applyFill="1" applyAlignment="1">
      <alignment horizontal="right"/>
    </xf>
    <xf numFmtId="166" fontId="4" fillId="4" borderId="0" xfId="3" quotePrefix="1" applyNumberFormat="1" applyFont="1" applyFill="1" applyAlignment="1">
      <alignment horizontal="right"/>
    </xf>
    <xf numFmtId="168" fontId="2" fillId="2" borderId="1" xfId="3" applyNumberFormat="1" applyFont="1" applyFill="1" applyBorder="1" applyAlignment="1">
      <alignment horizontal="right"/>
    </xf>
    <xf numFmtId="168" fontId="2" fillId="4" borderId="1" xfId="0" applyNumberFormat="1" applyFont="1" applyFill="1" applyBorder="1" applyAlignment="1">
      <alignment horizontal="right" wrapText="1"/>
    </xf>
    <xf numFmtId="168" fontId="2" fillId="4" borderId="1" xfId="3" applyNumberFormat="1" applyFont="1" applyFill="1" applyBorder="1" applyAlignment="1">
      <alignment horizontal="right"/>
    </xf>
    <xf numFmtId="168" fontId="4" fillId="2" borderId="0" xfId="3" applyNumberFormat="1" applyFont="1" applyFill="1" applyAlignment="1">
      <alignment horizontal="right"/>
    </xf>
    <xf numFmtId="168" fontId="4" fillId="4" borderId="0" xfId="3" applyNumberFormat="1" applyFont="1" applyFill="1" applyAlignment="1">
      <alignment horizontal="right"/>
    </xf>
    <xf numFmtId="168" fontId="4" fillId="2" borderId="0" xfId="3" quotePrefix="1" applyNumberFormat="1" applyFont="1" applyFill="1" applyAlignment="1">
      <alignment horizontal="right"/>
    </xf>
    <xf numFmtId="168" fontId="4" fillId="4" borderId="0" xfId="3" quotePrefix="1" applyNumberFormat="1" applyFont="1" applyFill="1" applyAlignment="1">
      <alignment horizontal="right"/>
    </xf>
    <xf numFmtId="0" fontId="32" fillId="0" borderId="0" xfId="0" applyFont="1"/>
    <xf numFmtId="168" fontId="2" fillId="4" borderId="1" xfId="0" applyNumberFormat="1" applyFont="1" applyFill="1" applyBorder="1" applyAlignment="1">
      <alignment horizontal="right"/>
    </xf>
    <xf numFmtId="168" fontId="2" fillId="4" borderId="0" xfId="0" applyNumberFormat="1" applyFont="1" applyFill="1" applyAlignment="1">
      <alignment horizontal="right"/>
    </xf>
    <xf numFmtId="168" fontId="4" fillId="4" borderId="0" xfId="0" applyNumberFormat="1" applyFont="1" applyFill="1" applyAlignment="1">
      <alignment horizontal="right"/>
    </xf>
    <xf numFmtId="168" fontId="4" fillId="4" borderId="0" xfId="0" quotePrefix="1" applyNumberFormat="1" applyFont="1" applyFill="1" applyAlignment="1">
      <alignment horizontal="right"/>
    </xf>
    <xf numFmtId="0" fontId="32" fillId="0" borderId="0" xfId="0" applyFont="1" applyAlignment="1">
      <alignment horizontal="left"/>
    </xf>
    <xf numFmtId="0" fontId="32" fillId="0" borderId="1" xfId="0" applyFont="1" applyBorder="1"/>
    <xf numFmtId="0" fontId="32" fillId="4" borderId="0" xfId="0" applyFont="1" applyFill="1"/>
    <xf numFmtId="0" fontId="32" fillId="0" borderId="15" xfId="0" applyFont="1" applyBorder="1"/>
    <xf numFmtId="0" fontId="32" fillId="0" borderId="7" xfId="0" applyFont="1" applyBorder="1"/>
    <xf numFmtId="0" fontId="33" fillId="0" borderId="0" xfId="0" applyFont="1" applyAlignment="1">
      <alignment horizontal="right" vertical="top" wrapText="1"/>
    </xf>
    <xf numFmtId="1" fontId="4" fillId="2" borderId="0" xfId="3" applyNumberFormat="1" applyFont="1" applyFill="1" applyAlignment="1">
      <alignment horizontal="right"/>
    </xf>
    <xf numFmtId="1" fontId="4" fillId="4" borderId="0" xfId="3" applyNumberFormat="1" applyFont="1" applyFill="1" applyAlignment="1">
      <alignment horizontal="right"/>
    </xf>
    <xf numFmtId="167" fontId="4" fillId="4" borderId="0" xfId="2" applyNumberFormat="1" applyFont="1" applyFill="1" applyAlignment="1">
      <alignment horizontal="right"/>
    </xf>
    <xf numFmtId="166" fontId="16" fillId="2" borderId="0" xfId="3" quotePrefix="1" applyNumberFormat="1" applyFont="1" applyFill="1" applyAlignment="1">
      <alignment horizontal="right"/>
    </xf>
    <xf numFmtId="167" fontId="4" fillId="2" borderId="0" xfId="2" applyNumberFormat="1" applyFont="1" applyFill="1" applyAlignment="1">
      <alignment horizontal="right"/>
    </xf>
    <xf numFmtId="0" fontId="32" fillId="0" borderId="0" xfId="0" applyFont="1" applyAlignment="1">
      <alignment horizontal="right"/>
    </xf>
    <xf numFmtId="0" fontId="34" fillId="0" borderId="5" xfId="0" applyFont="1" applyBorder="1"/>
    <xf numFmtId="0" fontId="34" fillId="0" borderId="0" xfId="0" applyFont="1" applyAlignment="1">
      <alignment horizontal="right"/>
    </xf>
    <xf numFmtId="1" fontId="2" fillId="4" borderId="0" xfId="0" applyNumberFormat="1" applyFont="1" applyFill="1" applyAlignment="1">
      <alignment horizontal="right"/>
    </xf>
    <xf numFmtId="2" fontId="4" fillId="4" borderId="0" xfId="3" applyNumberFormat="1" applyFont="1" applyFill="1" applyAlignment="1">
      <alignment horizontal="right"/>
    </xf>
    <xf numFmtId="166" fontId="4" fillId="4" borderId="3" xfId="3" applyNumberFormat="1" applyFont="1" applyFill="1" applyBorder="1" applyAlignment="1">
      <alignment horizontal="right"/>
    </xf>
    <xf numFmtId="0" fontId="28" fillId="4" borderId="1" xfId="3" applyFont="1" applyFill="1" applyBorder="1"/>
    <xf numFmtId="0" fontId="4" fillId="4" borderId="0" xfId="0" applyFont="1" applyFill="1" applyAlignment="1">
      <alignment horizontal="right" vertical="top" wrapText="1"/>
    </xf>
    <xf numFmtId="166" fontId="4" fillId="4" borderId="0" xfId="0" applyNumberFormat="1" applyFont="1" applyFill="1" applyAlignment="1">
      <alignment horizontal="right" vertical="top" wrapText="1"/>
    </xf>
    <xf numFmtId="166" fontId="4" fillId="4" borderId="0" xfId="1" applyNumberFormat="1" applyFont="1" applyFill="1" applyBorder="1" applyAlignment="1">
      <alignment horizontal="right" vertical="top" wrapText="1"/>
    </xf>
    <xf numFmtId="166" fontId="4" fillId="4" borderId="0" xfId="1" applyNumberFormat="1" applyFont="1" applyFill="1" applyBorder="1" applyAlignment="1">
      <alignment horizontal="right" vertical="top"/>
    </xf>
    <xf numFmtId="166" fontId="4" fillId="4" borderId="3" xfId="1" applyNumberFormat="1" applyFont="1" applyFill="1" applyBorder="1" applyAlignment="1">
      <alignment horizontal="right" vertical="top" wrapText="1"/>
    </xf>
    <xf numFmtId="166" fontId="4" fillId="4" borderId="3" xfId="1" applyNumberFormat="1" applyFont="1" applyFill="1" applyBorder="1" applyAlignment="1">
      <alignment horizontal="right" vertical="top"/>
    </xf>
    <xf numFmtId="0" fontId="13" fillId="4" borderId="0" xfId="0" applyFont="1" applyFill="1" applyAlignment="1">
      <alignment vertical="center" wrapText="1"/>
    </xf>
    <xf numFmtId="0" fontId="4" fillId="4" borderId="0" xfId="0" applyFont="1" applyFill="1" applyAlignment="1">
      <alignment vertical="top"/>
    </xf>
    <xf numFmtId="0" fontId="6" fillId="4" borderId="0" xfId="0" applyFont="1" applyFill="1" applyAlignment="1">
      <alignment vertical="top"/>
    </xf>
    <xf numFmtId="0" fontId="2" fillId="4" borderId="0" xfId="0" applyFont="1" applyFill="1" applyAlignment="1">
      <alignment horizontal="left" vertical="top" wrapText="1"/>
    </xf>
    <xf numFmtId="0" fontId="4" fillId="4" borderId="0" xfId="0" applyFont="1" applyFill="1" applyAlignment="1">
      <alignment horizontal="left" vertical="top" wrapText="1"/>
    </xf>
    <xf numFmtId="0" fontId="4" fillId="4" borderId="3" xfId="0" applyFont="1" applyFill="1" applyBorder="1" applyAlignment="1">
      <alignment horizontal="left" vertical="top" wrapText="1"/>
    </xf>
    <xf numFmtId="166" fontId="4" fillId="2" borderId="1" xfId="0" applyNumberFormat="1" applyFont="1" applyFill="1" applyBorder="1" applyAlignment="1">
      <alignment horizontal="right"/>
    </xf>
    <xf numFmtId="0" fontId="35" fillId="4" borderId="0" xfId="0" applyFont="1" applyFill="1"/>
    <xf numFmtId="0" fontId="35" fillId="4" borderId="0" xfId="0" applyFont="1" applyFill="1" applyAlignment="1">
      <alignment vertical="center"/>
    </xf>
    <xf numFmtId="0" fontId="8" fillId="4" borderId="1" xfId="0" applyFont="1" applyFill="1" applyBorder="1"/>
    <xf numFmtId="0" fontId="7" fillId="4" borderId="1" xfId="0" applyFont="1" applyFill="1" applyBorder="1" applyAlignment="1">
      <alignment horizontal="left" wrapText="1"/>
    </xf>
    <xf numFmtId="0" fontId="8" fillId="4" borderId="0" xfId="0" applyFont="1" applyFill="1"/>
    <xf numFmtId="0" fontId="13" fillId="4" borderId="5" xfId="3" applyFont="1" applyFill="1" applyBorder="1"/>
    <xf numFmtId="0" fontId="29" fillId="4" borderId="0" xfId="0" applyFont="1" applyFill="1" applyAlignment="1">
      <alignment horizontal="right"/>
    </xf>
    <xf numFmtId="0" fontId="4" fillId="4" borderId="5" xfId="3" applyFont="1" applyFill="1" applyBorder="1" applyAlignment="1">
      <alignment horizontal="left"/>
    </xf>
    <xf numFmtId="0" fontId="16" fillId="4" borderId="0" xfId="0" applyFont="1" applyFill="1" applyAlignment="1">
      <alignment horizontal="right"/>
    </xf>
    <xf numFmtId="0" fontId="16" fillId="4" borderId="2" xfId="0" applyFont="1" applyFill="1" applyBorder="1" applyAlignment="1">
      <alignment horizontal="right"/>
    </xf>
    <xf numFmtId="166" fontId="2" fillId="4" borderId="2" xfId="0" applyNumberFormat="1" applyFont="1" applyFill="1" applyBorder="1" applyAlignment="1">
      <alignment horizontal="right" wrapText="1"/>
    </xf>
    <xf numFmtId="0" fontId="28" fillId="4" borderId="4" xfId="0" applyFont="1" applyFill="1" applyBorder="1" applyAlignment="1">
      <alignment horizontal="left" wrapText="1"/>
    </xf>
    <xf numFmtId="166" fontId="28" fillId="4" borderId="1" xfId="0" applyNumberFormat="1" applyFont="1" applyFill="1" applyBorder="1" applyAlignment="1">
      <alignment horizontal="right" vertical="top" wrapText="1"/>
    </xf>
    <xf numFmtId="166" fontId="16" fillId="4" borderId="0" xfId="0" applyNumberFormat="1" applyFont="1" applyFill="1" applyAlignment="1">
      <alignment horizontal="right"/>
    </xf>
    <xf numFmtId="166" fontId="5" fillId="4" borderId="0" xfId="0" applyNumberFormat="1" applyFont="1" applyFill="1" applyAlignment="1">
      <alignment horizontal="right"/>
    </xf>
    <xf numFmtId="0" fontId="8" fillId="4" borderId="4" xfId="0" applyFont="1" applyFill="1" applyBorder="1"/>
    <xf numFmtId="166" fontId="16" fillId="4" borderId="1" xfId="0" applyNumberFormat="1" applyFont="1" applyFill="1" applyBorder="1" applyAlignment="1">
      <alignment horizontal="right"/>
    </xf>
    <xf numFmtId="0" fontId="28" fillId="4" borderId="6" xfId="0" applyFont="1" applyFill="1" applyBorder="1"/>
    <xf numFmtId="166" fontId="28" fillId="4" borderId="3" xfId="0" applyNumberFormat="1" applyFont="1" applyFill="1" applyBorder="1" applyAlignment="1">
      <alignment horizontal="right" vertical="top" wrapText="1"/>
    </xf>
    <xf numFmtId="166" fontId="28" fillId="4" borderId="3" xfId="0" applyNumberFormat="1" applyFont="1" applyFill="1" applyBorder="1" applyAlignment="1">
      <alignment horizontal="right" vertical="top"/>
    </xf>
    <xf numFmtId="0" fontId="9" fillId="4" borderId="5" xfId="0" applyFont="1" applyFill="1" applyBorder="1"/>
    <xf numFmtId="0" fontId="29" fillId="4" borderId="5" xfId="0" applyFont="1" applyFill="1" applyBorder="1"/>
    <xf numFmtId="166" fontId="29" fillId="4" borderId="0" xfId="0" applyNumberFormat="1" applyFont="1" applyFill="1" applyAlignment="1">
      <alignment horizontal="right" vertical="top" wrapText="1"/>
    </xf>
    <xf numFmtId="166" fontId="29" fillId="4" borderId="0" xfId="0" applyNumberFormat="1" applyFont="1" applyFill="1" applyAlignment="1">
      <alignment horizontal="right" vertical="top"/>
    </xf>
    <xf numFmtId="166" fontId="29" fillId="4" borderId="0" xfId="0" applyNumberFormat="1" applyFont="1" applyFill="1" applyAlignment="1">
      <alignment horizontal="right"/>
    </xf>
    <xf numFmtId="0" fontId="4" fillId="4" borderId="5" xfId="0" applyFont="1" applyFill="1" applyBorder="1"/>
    <xf numFmtId="0" fontId="4" fillId="4" borderId="5" xfId="0" applyFont="1" applyFill="1" applyBorder="1" applyAlignment="1">
      <alignment horizontal="left" wrapText="1"/>
    </xf>
    <xf numFmtId="0" fontId="29" fillId="4" borderId="5" xfId="0" applyFont="1" applyFill="1" applyBorder="1" applyAlignment="1">
      <alignment horizontal="left" wrapText="1"/>
    </xf>
    <xf numFmtId="166" fontId="29" fillId="4" borderId="0" xfId="0" quotePrefix="1" applyNumberFormat="1" applyFont="1" applyFill="1" applyAlignment="1">
      <alignment horizontal="right"/>
    </xf>
    <xf numFmtId="0" fontId="27" fillId="4" borderId="0" xfId="0" applyFont="1" applyFill="1"/>
    <xf numFmtId="166" fontId="16" fillId="4" borderId="0" xfId="0" applyNumberFormat="1" applyFont="1" applyFill="1" applyAlignment="1">
      <alignment horizontal="right" vertical="top" wrapText="1"/>
    </xf>
    <xf numFmtId="166" fontId="15" fillId="4" borderId="1" xfId="0" applyNumberFormat="1" applyFont="1" applyFill="1" applyBorder="1" applyAlignment="1">
      <alignment horizontal="right"/>
    </xf>
    <xf numFmtId="0" fontId="28" fillId="4" borderId="6" xfId="0" applyFont="1" applyFill="1" applyBorder="1" applyAlignment="1">
      <alignment horizontal="left" wrapText="1"/>
    </xf>
    <xf numFmtId="166" fontId="28" fillId="4" borderId="1" xfId="0" applyNumberFormat="1" applyFont="1" applyFill="1" applyBorder="1" applyAlignment="1">
      <alignment horizontal="right"/>
    </xf>
    <xf numFmtId="166" fontId="29" fillId="4" borderId="0" xfId="0" quotePrefix="1" applyNumberFormat="1" applyFont="1" applyFill="1" applyAlignment="1">
      <alignment horizontal="right" vertical="top" wrapText="1"/>
    </xf>
    <xf numFmtId="166" fontId="29" fillId="4" borderId="0" xfId="0" quotePrefix="1" applyNumberFormat="1" applyFont="1" applyFill="1" applyAlignment="1">
      <alignment horizontal="right" vertical="top"/>
    </xf>
    <xf numFmtId="166" fontId="20" fillId="4" borderId="0" xfId="0" applyNumberFormat="1" applyFont="1" applyFill="1" applyAlignment="1">
      <alignment horizontal="right"/>
    </xf>
    <xf numFmtId="166" fontId="28" fillId="4" borderId="1" xfId="0" applyNumberFormat="1" applyFont="1" applyFill="1" applyBorder="1" applyAlignment="1">
      <alignment horizontal="right" vertical="top"/>
    </xf>
    <xf numFmtId="166" fontId="28" fillId="4" borderId="0" xfId="0" applyNumberFormat="1" applyFont="1" applyFill="1" applyAlignment="1">
      <alignment horizontal="right" vertical="top"/>
    </xf>
    <xf numFmtId="166" fontId="28" fillId="4" borderId="0" xfId="0" applyNumberFormat="1" applyFont="1" applyFill="1" applyAlignment="1">
      <alignment horizontal="right" vertical="top" wrapText="1"/>
    </xf>
    <xf numFmtId="0" fontId="4" fillId="4" borderId="0" xfId="3" applyFont="1" applyFill="1"/>
    <xf numFmtId="0" fontId="13" fillId="4" borderId="0" xfId="3" applyFont="1" applyFill="1" applyAlignment="1">
      <alignment vertical="center"/>
    </xf>
    <xf numFmtId="0" fontId="4" fillId="4" borderId="0" xfId="3" applyFont="1" applyFill="1" applyAlignment="1">
      <alignment horizontal="left"/>
    </xf>
    <xf numFmtId="1" fontId="2" fillId="4" borderId="1" xfId="0" applyNumberFormat="1" applyFont="1" applyFill="1" applyBorder="1"/>
    <xf numFmtId="0" fontId="2" fillId="4" borderId="1" xfId="0" applyFont="1" applyFill="1" applyBorder="1"/>
    <xf numFmtId="1" fontId="4" fillId="4" borderId="0" xfId="0" applyNumberFormat="1" applyFont="1" applyFill="1"/>
    <xf numFmtId="0" fontId="4" fillId="4" borderId="0" xfId="0" applyFont="1" applyFill="1"/>
    <xf numFmtId="166" fontId="4" fillId="2" borderId="1" xfId="3" applyNumberFormat="1" applyFont="1" applyFill="1" applyBorder="1" applyAlignment="1">
      <alignment horizontal="right"/>
    </xf>
    <xf numFmtId="1" fontId="4" fillId="4" borderId="1" xfId="3" applyNumberFormat="1" applyFont="1" applyFill="1" applyBorder="1"/>
    <xf numFmtId="1" fontId="4" fillId="4" borderId="0" xfId="3" applyNumberFormat="1" applyFont="1" applyFill="1"/>
    <xf numFmtId="0" fontId="4" fillId="4" borderId="1" xfId="3" applyFont="1" applyFill="1" applyBorder="1"/>
    <xf numFmtId="0" fontId="13" fillId="4" borderId="5" xfId="3" applyFont="1" applyFill="1" applyBorder="1" applyAlignment="1">
      <alignment vertical="center"/>
    </xf>
    <xf numFmtId="0" fontId="4" fillId="4" borderId="5" xfId="3" applyFont="1" applyFill="1" applyBorder="1"/>
    <xf numFmtId="0" fontId="5" fillId="4" borderId="0" xfId="3" applyFont="1" applyFill="1" applyAlignment="1">
      <alignment horizontal="right"/>
    </xf>
    <xf numFmtId="0" fontId="16" fillId="4" borderId="0" xfId="3" applyFont="1" applyFill="1" applyAlignment="1">
      <alignment horizontal="right"/>
    </xf>
    <xf numFmtId="0" fontId="2" fillId="4" borderId="4" xfId="3" applyFont="1" applyFill="1" applyBorder="1"/>
    <xf numFmtId="0" fontId="3" fillId="4" borderId="1" xfId="3" applyFont="1" applyFill="1" applyBorder="1" applyAlignment="1">
      <alignment horizontal="right"/>
    </xf>
    <xf numFmtId="0" fontId="2" fillId="4" borderId="5" xfId="3" applyFont="1" applyFill="1" applyBorder="1"/>
    <xf numFmtId="166" fontId="3" fillId="4" borderId="0" xfId="3" applyNumberFormat="1" applyFont="1" applyFill="1" applyAlignment="1">
      <alignment horizontal="right"/>
    </xf>
    <xf numFmtId="166" fontId="3" fillId="4" borderId="1" xfId="3" applyNumberFormat="1" applyFont="1" applyFill="1" applyBorder="1" applyAlignment="1">
      <alignment horizontal="right"/>
    </xf>
    <xf numFmtId="0" fontId="28" fillId="4" borderId="4" xfId="0" applyFont="1" applyFill="1" applyBorder="1"/>
    <xf numFmtId="168" fontId="28" fillId="4" borderId="1" xfId="0" applyNumberFormat="1" applyFont="1" applyFill="1" applyBorder="1" applyAlignment="1">
      <alignment horizontal="right"/>
    </xf>
    <xf numFmtId="168" fontId="2" fillId="4" borderId="0" xfId="3" applyNumberFormat="1" applyFont="1" applyFill="1" applyAlignment="1">
      <alignment horizontal="right"/>
    </xf>
    <xf numFmtId="166" fontId="5" fillId="4" borderId="0" xfId="3" applyNumberFormat="1" applyFont="1" applyFill="1" applyAlignment="1">
      <alignment horizontal="right"/>
    </xf>
    <xf numFmtId="0" fontId="5" fillId="4" borderId="0" xfId="0" applyFont="1" applyFill="1" applyAlignment="1">
      <alignment horizontal="right"/>
    </xf>
    <xf numFmtId="168" fontId="29" fillId="4" borderId="0" xfId="0" applyNumberFormat="1" applyFont="1" applyFill="1" applyAlignment="1">
      <alignment horizontal="right"/>
    </xf>
    <xf numFmtId="0" fontId="21" fillId="4" borderId="0" xfId="0" applyFont="1" applyFill="1" applyAlignment="1">
      <alignment horizontal="right"/>
    </xf>
    <xf numFmtId="168" fontId="29" fillId="4" borderId="0" xfId="0" quotePrefix="1" applyNumberFormat="1" applyFont="1" applyFill="1" applyAlignment="1">
      <alignment horizontal="right"/>
    </xf>
    <xf numFmtId="0" fontId="3" fillId="4" borderId="5" xfId="0" applyFont="1" applyFill="1" applyBorder="1"/>
    <xf numFmtId="166" fontId="3" fillId="4" borderId="0" xfId="0" applyNumberFormat="1" applyFont="1" applyFill="1" applyAlignment="1">
      <alignment horizontal="right"/>
    </xf>
    <xf numFmtId="168" fontId="16" fillId="4" borderId="0" xfId="3" applyNumberFormat="1" applyFont="1" applyFill="1" applyAlignment="1">
      <alignment horizontal="right"/>
    </xf>
    <xf numFmtId="168" fontId="20" fillId="4" borderId="0" xfId="3" applyNumberFormat="1" applyFont="1" applyFill="1" applyAlignment="1">
      <alignment horizontal="right"/>
    </xf>
    <xf numFmtId="0" fontId="5" fillId="4" borderId="1" xfId="0" applyFont="1" applyFill="1" applyBorder="1" applyAlignment="1">
      <alignment horizontal="right"/>
    </xf>
    <xf numFmtId="166" fontId="29" fillId="4" borderId="1" xfId="0" applyNumberFormat="1" applyFont="1" applyFill="1" applyBorder="1" applyAlignment="1">
      <alignment horizontal="right"/>
    </xf>
    <xf numFmtId="0" fontId="5" fillId="4" borderId="0" xfId="0" applyFont="1" applyFill="1" applyAlignment="1">
      <alignment horizontal="right" vertical="center" wrapText="1"/>
    </xf>
    <xf numFmtId="0" fontId="28" fillId="4" borderId="5" xfId="0" applyFont="1" applyFill="1" applyBorder="1"/>
    <xf numFmtId="166" fontId="4" fillId="2" borderId="0" xfId="0" applyNumberFormat="1" applyFont="1" applyFill="1" applyAlignment="1">
      <alignment horizontal="right" wrapText="1"/>
    </xf>
    <xf numFmtId="0" fontId="20" fillId="2" borderId="0" xfId="0" applyFont="1" applyFill="1"/>
    <xf numFmtId="168" fontId="4" fillId="2" borderId="0" xfId="3" applyNumberFormat="1" applyFont="1" applyFill="1"/>
    <xf numFmtId="168" fontId="20" fillId="2" borderId="1" xfId="0" applyNumberFormat="1" applyFont="1" applyFill="1" applyBorder="1" applyAlignment="1">
      <alignment vertical="center"/>
    </xf>
    <xf numFmtId="168" fontId="20" fillId="2" borderId="0" xfId="0" applyNumberFormat="1" applyFont="1" applyFill="1" applyAlignment="1">
      <alignment horizontal="left" vertical="center" wrapText="1" indent="1"/>
    </xf>
    <xf numFmtId="168" fontId="20" fillId="2" borderId="0" xfId="0" applyNumberFormat="1" applyFont="1" applyFill="1"/>
    <xf numFmtId="168" fontId="20" fillId="2" borderId="0" xfId="3" applyNumberFormat="1" applyFont="1" applyFill="1"/>
    <xf numFmtId="168" fontId="20" fillId="2" borderId="0" xfId="0" applyNumberFormat="1" applyFont="1" applyFill="1" applyAlignment="1">
      <alignment horizontal="right"/>
    </xf>
    <xf numFmtId="168" fontId="20" fillId="2" borderId="1" xfId="0" applyNumberFormat="1" applyFont="1" applyFill="1" applyBorder="1"/>
    <xf numFmtId="168" fontId="20" fillId="2" borderId="1" xfId="0" applyNumberFormat="1" applyFont="1" applyFill="1" applyBorder="1" applyAlignment="1">
      <alignment horizontal="right" vertical="center" wrapText="1"/>
    </xf>
    <xf numFmtId="168" fontId="4" fillId="2" borderId="0" xfId="0" applyNumberFormat="1" applyFont="1" applyFill="1"/>
    <xf numFmtId="0" fontId="20" fillId="2" borderId="1" xfId="0" applyFont="1" applyFill="1" applyBorder="1"/>
    <xf numFmtId="0" fontId="20" fillId="2" borderId="0" xfId="0" applyFont="1" applyFill="1" applyAlignment="1">
      <alignment vertical="center" wrapText="1"/>
    </xf>
    <xf numFmtId="0" fontId="14" fillId="4" borderId="0" xfId="0" applyFont="1" applyFill="1"/>
    <xf numFmtId="0" fontId="35" fillId="4" borderId="0" xfId="0" applyFont="1" applyFill="1" applyAlignment="1">
      <alignment horizontal="left" vertical="center"/>
    </xf>
    <xf numFmtId="0" fontId="28" fillId="4" borderId="0" xfId="0" applyFont="1" applyFill="1" applyAlignment="1">
      <alignment horizontal="right"/>
    </xf>
    <xf numFmtId="0" fontId="8" fillId="4" borderId="0" xfId="0" applyFont="1" applyFill="1" applyAlignment="1">
      <alignment horizontal="left"/>
    </xf>
    <xf numFmtId="0" fontId="9" fillId="4" borderId="0" xfId="0" applyFont="1" applyFill="1" applyAlignment="1">
      <alignment horizontal="left"/>
    </xf>
    <xf numFmtId="0" fontId="8" fillId="4" borderId="1" xfId="0" applyFont="1" applyFill="1" applyBorder="1" applyAlignment="1">
      <alignment horizontal="right"/>
    </xf>
    <xf numFmtId="168" fontId="15" fillId="4" borderId="1" xfId="0" applyNumberFormat="1" applyFont="1" applyFill="1" applyBorder="1" applyAlignment="1">
      <alignment horizontal="right"/>
    </xf>
    <xf numFmtId="0" fontId="28" fillId="4" borderId="12" xfId="0" applyFont="1" applyFill="1" applyBorder="1" applyAlignment="1">
      <alignment horizontal="left" vertical="top" wrapText="1"/>
    </xf>
    <xf numFmtId="0" fontId="29" fillId="4" borderId="13" xfId="0" applyFont="1" applyFill="1" applyBorder="1" applyAlignment="1">
      <alignment horizontal="left" vertical="top" wrapText="1"/>
    </xf>
    <xf numFmtId="166" fontId="29" fillId="4" borderId="11" xfId="0" applyNumberFormat="1" applyFont="1" applyFill="1" applyBorder="1" applyAlignment="1">
      <alignment horizontal="right" vertical="top"/>
    </xf>
    <xf numFmtId="166" fontId="14" fillId="4" borderId="0" xfId="0" applyNumberFormat="1" applyFont="1" applyFill="1" applyAlignment="1">
      <alignment horizontal="right"/>
    </xf>
    <xf numFmtId="166" fontId="30" fillId="4" borderId="0" xfId="0" applyNumberFormat="1" applyFont="1" applyFill="1" applyAlignment="1">
      <alignment horizontal="right" vertical="top" wrapText="1"/>
    </xf>
    <xf numFmtId="166" fontId="27" fillId="4" borderId="0" xfId="0" applyNumberFormat="1" applyFont="1" applyFill="1" applyAlignment="1">
      <alignment horizontal="right"/>
    </xf>
    <xf numFmtId="0" fontId="28" fillId="4" borderId="14" xfId="0" applyFont="1" applyFill="1" applyBorder="1" applyAlignment="1">
      <alignment horizontal="left" vertical="top" wrapText="1"/>
    </xf>
    <xf numFmtId="166" fontId="28" fillId="4" borderId="1" xfId="0" quotePrefix="1" applyNumberFormat="1" applyFont="1" applyFill="1" applyBorder="1" applyAlignment="1">
      <alignment horizontal="right" vertical="top"/>
    </xf>
    <xf numFmtId="0" fontId="28" fillId="4" borderId="13" xfId="0" applyFont="1" applyFill="1" applyBorder="1" applyAlignment="1">
      <alignment horizontal="left" vertical="top" wrapText="1"/>
    </xf>
    <xf numFmtId="166" fontId="29" fillId="4" borderId="1" xfId="0" applyNumberFormat="1" applyFont="1" applyFill="1" applyBorder="1" applyAlignment="1">
      <alignment horizontal="right" vertical="top" wrapText="1"/>
    </xf>
    <xf numFmtId="166" fontId="29" fillId="4" borderId="1" xfId="0" applyNumberFormat="1" applyFont="1" applyFill="1" applyBorder="1" applyAlignment="1">
      <alignment horizontal="right" vertical="top"/>
    </xf>
    <xf numFmtId="166" fontId="33" fillId="4" borderId="0" xfId="0" applyNumberFormat="1" applyFont="1" applyFill="1" applyAlignment="1">
      <alignment horizontal="right" vertical="top" wrapText="1"/>
    </xf>
    <xf numFmtId="0" fontId="29" fillId="4" borderId="21" xfId="0" applyFont="1" applyFill="1" applyBorder="1" applyAlignment="1">
      <alignment horizontal="left" vertical="top" wrapText="1"/>
    </xf>
    <xf numFmtId="167" fontId="29" fillId="4" borderId="0" xfId="2" applyNumberFormat="1" applyFont="1" applyFill="1" applyBorder="1" applyAlignment="1">
      <alignment horizontal="right" vertical="top" wrapText="1"/>
    </xf>
    <xf numFmtId="167" fontId="29" fillId="4" borderId="0" xfId="2" applyNumberFormat="1" applyFont="1" applyFill="1" applyBorder="1" applyAlignment="1">
      <alignment horizontal="right" vertical="top"/>
    </xf>
    <xf numFmtId="0" fontId="28" fillId="4" borderId="16" xfId="0" applyFont="1" applyFill="1" applyBorder="1" applyAlignment="1">
      <alignment horizontal="left" vertical="top" wrapText="1"/>
    </xf>
    <xf numFmtId="0" fontId="29" fillId="4" borderId="17" xfId="0" applyFont="1" applyFill="1" applyBorder="1" applyAlignment="1">
      <alignment horizontal="left" vertical="top" wrapText="1"/>
    </xf>
    <xf numFmtId="166" fontId="29" fillId="4" borderId="7" xfId="0" applyNumberFormat="1" applyFont="1" applyFill="1" applyBorder="1" applyAlignment="1">
      <alignment horizontal="right" vertical="top" wrapText="1"/>
    </xf>
    <xf numFmtId="167" fontId="29" fillId="4" borderId="7" xfId="2" applyNumberFormat="1" applyFont="1" applyFill="1" applyBorder="1" applyAlignment="1">
      <alignment horizontal="right" vertical="top" wrapText="1"/>
    </xf>
    <xf numFmtId="167" fontId="29" fillId="4" borderId="7" xfId="2" applyNumberFormat="1" applyFont="1" applyFill="1" applyBorder="1" applyAlignment="1">
      <alignment horizontal="right" vertical="top"/>
    </xf>
    <xf numFmtId="0" fontId="32" fillId="2" borderId="1" xfId="0" applyFont="1" applyFill="1" applyBorder="1"/>
    <xf numFmtId="0" fontId="32" fillId="2" borderId="0" xfId="0" applyFont="1" applyFill="1"/>
    <xf numFmtId="0" fontId="16" fillId="2" borderId="0" xfId="0" applyFont="1" applyFill="1"/>
    <xf numFmtId="0" fontId="16" fillId="2" borderId="1" xfId="0" applyFont="1" applyFill="1" applyBorder="1"/>
    <xf numFmtId="0" fontId="2" fillId="4" borderId="0" xfId="3" applyFont="1" applyFill="1"/>
    <xf numFmtId="0" fontId="29" fillId="4" borderId="0" xfId="0" applyFont="1" applyFill="1" applyAlignment="1">
      <alignment horizontal="right" wrapText="1"/>
    </xf>
    <xf numFmtId="0" fontId="4" fillId="4" borderId="3" xfId="3" applyFont="1" applyFill="1" applyBorder="1" applyAlignment="1">
      <alignment horizontal="left"/>
    </xf>
    <xf numFmtId="0" fontId="29" fillId="4" borderId="3" xfId="0" applyFont="1" applyFill="1" applyBorder="1" applyAlignment="1">
      <alignment horizontal="right"/>
    </xf>
    <xf numFmtId="1" fontId="16" fillId="4" borderId="0" xfId="3" applyNumberFormat="1" applyFont="1" applyFill="1" applyAlignment="1">
      <alignment horizontal="right"/>
    </xf>
    <xf numFmtId="166" fontId="9" fillId="4" borderId="1" xfId="0" applyNumberFormat="1" applyFont="1" applyFill="1" applyBorder="1" applyAlignment="1">
      <alignment horizontal="right"/>
    </xf>
    <xf numFmtId="166" fontId="16" fillId="4" borderId="0" xfId="3" quotePrefix="1" applyNumberFormat="1" applyFont="1" applyFill="1" applyAlignment="1">
      <alignment horizontal="right"/>
    </xf>
    <xf numFmtId="166" fontId="16" fillId="4" borderId="0" xfId="3" applyNumberFormat="1" applyFont="1" applyFill="1" applyAlignment="1">
      <alignment horizontal="right"/>
    </xf>
    <xf numFmtId="166" fontId="29" fillId="4" borderId="0" xfId="3" quotePrefix="1" applyNumberFormat="1" applyFont="1" applyFill="1" applyAlignment="1">
      <alignment horizontal="right"/>
    </xf>
    <xf numFmtId="166" fontId="29" fillId="4" borderId="0" xfId="2" applyNumberFormat="1" applyFont="1" applyFill="1" applyBorder="1" applyAlignment="1">
      <alignment horizontal="right"/>
    </xf>
    <xf numFmtId="166" fontId="29" fillId="4" borderId="0" xfId="2" applyNumberFormat="1" applyFont="1" applyFill="1" applyAlignment="1">
      <alignment horizontal="right"/>
    </xf>
    <xf numFmtId="167" fontId="9" fillId="4" borderId="0" xfId="2" applyNumberFormat="1" applyFont="1" applyFill="1" applyAlignment="1">
      <alignment horizontal="right"/>
    </xf>
    <xf numFmtId="0" fontId="29" fillId="4" borderId="0" xfId="3" applyFont="1" applyFill="1"/>
    <xf numFmtId="167" fontId="29" fillId="4" borderId="0" xfId="2" applyNumberFormat="1" applyFont="1" applyFill="1" applyAlignment="1">
      <alignment horizontal="right"/>
    </xf>
    <xf numFmtId="0" fontId="9" fillId="2" borderId="1" xfId="0" applyFont="1" applyFill="1" applyBorder="1"/>
    <xf numFmtId="0" fontId="35" fillId="4" borderId="5" xfId="0" applyFont="1" applyFill="1" applyBorder="1" applyAlignment="1">
      <alignment vertical="center"/>
    </xf>
    <xf numFmtId="0" fontId="8" fillId="4" borderId="5" xfId="0" applyFont="1" applyFill="1" applyBorder="1"/>
    <xf numFmtId="0" fontId="29" fillId="4" borderId="0" xfId="0" applyFont="1" applyFill="1" applyAlignment="1">
      <alignment horizontal="left" vertical="top" wrapText="1"/>
    </xf>
    <xf numFmtId="0" fontId="30" fillId="4" borderId="0" xfId="0" applyFont="1" applyFill="1" applyAlignment="1">
      <alignment horizontal="left" vertical="top" wrapText="1"/>
    </xf>
    <xf numFmtId="0" fontId="28" fillId="4" borderId="0" xfId="0" applyFont="1" applyFill="1" applyAlignment="1">
      <alignment horizontal="left" vertical="top" wrapText="1"/>
    </xf>
    <xf numFmtId="166" fontId="28" fillId="4" borderId="0" xfId="0" quotePrefix="1" applyNumberFormat="1" applyFont="1" applyFill="1" applyAlignment="1">
      <alignment horizontal="right" vertical="top"/>
    </xf>
    <xf numFmtId="0" fontId="14" fillId="4" borderId="5" xfId="0" applyFont="1" applyFill="1" applyBorder="1"/>
    <xf numFmtId="1" fontId="4" fillId="4" borderId="1" xfId="3" applyNumberFormat="1" applyFont="1" applyFill="1" applyBorder="1" applyAlignment="1">
      <alignment horizontal="right"/>
    </xf>
    <xf numFmtId="0" fontId="5" fillId="4" borderId="1" xfId="0" applyFont="1" applyFill="1" applyBorder="1" applyAlignment="1">
      <alignment horizontal="right" vertical="center" wrapText="1"/>
    </xf>
    <xf numFmtId="0" fontId="29" fillId="4" borderId="5" xfId="0" applyFont="1" applyFill="1" applyBorder="1" applyAlignment="1">
      <alignment horizontal="left"/>
    </xf>
    <xf numFmtId="0" fontId="30" fillId="4" borderId="5" xfId="0" applyFont="1" applyFill="1" applyBorder="1" applyAlignment="1">
      <alignment horizontal="left" indent="4"/>
    </xf>
    <xf numFmtId="0" fontId="30" fillId="4" borderId="5" xfId="0" applyFont="1" applyFill="1" applyBorder="1"/>
    <xf numFmtId="0" fontId="40" fillId="0" borderId="0" xfId="0" applyFont="1"/>
    <xf numFmtId="0" fontId="15" fillId="0" borderId="0" xfId="0" applyFont="1"/>
    <xf numFmtId="0" fontId="41" fillId="0" borderId="0" xfId="0" applyFont="1"/>
    <xf numFmtId="0" fontId="42" fillId="4" borderId="18" xfId="0" applyFont="1" applyFill="1" applyBorder="1"/>
    <xf numFmtId="0" fontId="32" fillId="4" borderId="2" xfId="0" applyFont="1" applyFill="1" applyBorder="1"/>
    <xf numFmtId="0" fontId="40" fillId="4" borderId="2" xfId="0" applyFont="1" applyFill="1" applyBorder="1"/>
    <xf numFmtId="0" fontId="40" fillId="4" borderId="2" xfId="0" applyFont="1" applyFill="1" applyBorder="1" applyAlignment="1">
      <alignment horizontal="right"/>
    </xf>
    <xf numFmtId="0" fontId="32" fillId="4" borderId="8" xfId="0" applyFont="1" applyFill="1" applyBorder="1"/>
    <xf numFmtId="0" fontId="43" fillId="4" borderId="19" xfId="0" applyFont="1" applyFill="1" applyBorder="1"/>
    <xf numFmtId="0" fontId="40" fillId="4" borderId="0" xfId="0" applyFont="1" applyFill="1"/>
    <xf numFmtId="0" fontId="40" fillId="4" borderId="0" xfId="0" applyFont="1" applyFill="1" applyAlignment="1">
      <alignment horizontal="right"/>
    </xf>
    <xf numFmtId="0" fontId="32" fillId="4" borderId="5" xfId="0" applyFont="1" applyFill="1" applyBorder="1"/>
    <xf numFmtId="0" fontId="40" fillId="4" borderId="20" xfId="0" applyFont="1" applyFill="1" applyBorder="1"/>
    <xf numFmtId="0" fontId="40" fillId="4" borderId="3" xfId="0" applyFont="1" applyFill="1" applyBorder="1"/>
    <xf numFmtId="0" fontId="40" fillId="4" borderId="3" xfId="0" applyFont="1" applyFill="1" applyBorder="1" applyAlignment="1">
      <alignment horizontal="right"/>
    </xf>
    <xf numFmtId="0" fontId="40" fillId="4" borderId="6" xfId="0" applyFont="1" applyFill="1" applyBorder="1"/>
    <xf numFmtId="0" fontId="41" fillId="4" borderId="18" xfId="0" applyFont="1" applyFill="1" applyBorder="1"/>
    <xf numFmtId="0" fontId="32" fillId="4" borderId="19" xfId="0" applyFont="1" applyFill="1" applyBorder="1"/>
    <xf numFmtId="0" fontId="41" fillId="4" borderId="19" xfId="0" applyFont="1" applyFill="1" applyBorder="1"/>
    <xf numFmtId="0" fontId="32" fillId="4" borderId="20" xfId="0" applyFont="1" applyFill="1" applyBorder="1"/>
    <xf numFmtId="0" fontId="32" fillId="4" borderId="3" xfId="0" applyFont="1" applyFill="1" applyBorder="1"/>
    <xf numFmtId="0" fontId="32" fillId="4" borderId="6" xfId="0" applyFont="1" applyFill="1" applyBorder="1"/>
    <xf numFmtId="0" fontId="32" fillId="3" borderId="19" xfId="0" applyFont="1" applyFill="1" applyBorder="1"/>
    <xf numFmtId="0" fontId="40" fillId="4" borderId="19" xfId="0" applyFont="1" applyFill="1" applyBorder="1"/>
    <xf numFmtId="0" fontId="44" fillId="4" borderId="19" xfId="0" applyFont="1" applyFill="1" applyBorder="1"/>
    <xf numFmtId="0" fontId="45" fillId="4" borderId="19" xfId="0" applyFont="1" applyFill="1" applyBorder="1"/>
    <xf numFmtId="0" fontId="46" fillId="4" borderId="0" xfId="0" applyFont="1" applyFill="1"/>
    <xf numFmtId="0" fontId="47" fillId="4" borderId="0" xfId="0" applyFont="1" applyFill="1"/>
    <xf numFmtId="0" fontId="2" fillId="4" borderId="14" xfId="0" applyFont="1" applyFill="1" applyBorder="1" applyAlignment="1">
      <alignment horizontal="left" vertical="top" wrapText="1"/>
    </xf>
    <xf numFmtId="166" fontId="2" fillId="4" borderId="1" xfId="0" applyNumberFormat="1" applyFont="1" applyFill="1" applyBorder="1" applyAlignment="1">
      <alignment horizontal="right" vertical="top" wrapText="1"/>
    </xf>
    <xf numFmtId="0" fontId="48" fillId="0" borderId="0" xfId="0" applyFont="1"/>
    <xf numFmtId="2" fontId="4" fillId="4" borderId="0" xfId="0" applyNumberFormat="1" applyFont="1" applyFill="1" applyAlignment="1">
      <alignment horizontal="right"/>
    </xf>
    <xf numFmtId="0" fontId="30" fillId="4" borderId="5" xfId="0" applyFont="1" applyFill="1" applyBorder="1" applyAlignment="1">
      <alignment horizontal="left"/>
    </xf>
    <xf numFmtId="0" fontId="37" fillId="4" borderId="0" xfId="0" applyFont="1" applyFill="1" applyAlignment="1">
      <alignment horizontal="left" vertical="top" wrapText="1"/>
    </xf>
    <xf numFmtId="0" fontId="38" fillId="4" borderId="0" xfId="3" applyFont="1" applyFill="1"/>
    <xf numFmtId="0" fontId="2" fillId="4" borderId="8" xfId="3" applyFont="1" applyFill="1" applyBorder="1" applyAlignment="1">
      <alignment horizontal="left"/>
    </xf>
    <xf numFmtId="166" fontId="4" fillId="4" borderId="0" xfId="1" applyNumberFormat="1" applyFont="1" applyFill="1" applyBorder="1" applyAlignment="1">
      <alignment vertical="top"/>
    </xf>
    <xf numFmtId="2" fontId="4" fillId="4" borderId="0" xfId="0" applyNumberFormat="1" applyFont="1" applyFill="1" applyAlignment="1">
      <alignment horizontal="right" vertical="top"/>
    </xf>
    <xf numFmtId="0" fontId="34" fillId="4" borderId="19" xfId="0" applyFont="1" applyFill="1" applyBorder="1"/>
    <xf numFmtId="0" fontId="42" fillId="4" borderId="19" xfId="0" applyFont="1" applyFill="1" applyBorder="1"/>
    <xf numFmtId="166" fontId="28" fillId="4" borderId="22" xfId="0" applyNumberFormat="1" applyFont="1" applyFill="1" applyBorder="1" applyAlignment="1">
      <alignment horizontal="right"/>
    </xf>
    <xf numFmtId="0" fontId="28" fillId="0" borderId="0" xfId="0" applyFont="1" applyAlignment="1">
      <alignment horizontal="left" vertical="top" wrapText="1"/>
    </xf>
    <xf numFmtId="0" fontId="31" fillId="0" borderId="0" xfId="0" applyFont="1" applyAlignment="1">
      <alignment horizontal="left" vertical="top" wrapText="1"/>
    </xf>
    <xf numFmtId="0" fontId="36" fillId="4" borderId="0" xfId="0" applyFont="1" applyFill="1"/>
    <xf numFmtId="0" fontId="2" fillId="4" borderId="0" xfId="0" applyFont="1" applyFill="1" applyAlignment="1">
      <alignment horizontal="right"/>
    </xf>
    <xf numFmtId="166" fontId="4" fillId="4" borderId="1" xfId="0" applyNumberFormat="1" applyFont="1" applyFill="1" applyBorder="1" applyAlignment="1">
      <alignment horizontal="right"/>
    </xf>
    <xf numFmtId="0" fontId="2" fillId="4" borderId="0" xfId="0" applyFont="1" applyFill="1"/>
    <xf numFmtId="0" fontId="38" fillId="4" borderId="0" xfId="0" applyFont="1" applyFill="1"/>
    <xf numFmtId="1" fontId="49" fillId="4" borderId="0" xfId="0" applyNumberFormat="1" applyFont="1" applyFill="1" applyAlignment="1">
      <alignment horizontal="right" wrapText="1"/>
    </xf>
    <xf numFmtId="166" fontId="50" fillId="4" borderId="0" xfId="0" applyNumberFormat="1" applyFont="1" applyFill="1" applyAlignment="1">
      <alignment horizontal="right" wrapText="1"/>
    </xf>
    <xf numFmtId="166" fontId="50" fillId="4" borderId="0" xfId="0" applyNumberFormat="1" applyFont="1" applyFill="1" applyAlignment="1">
      <alignment horizontal="right"/>
    </xf>
    <xf numFmtId="166" fontId="50" fillId="4" borderId="0" xfId="3" applyNumberFormat="1" applyFont="1" applyFill="1" applyAlignment="1">
      <alignment horizontal="right"/>
    </xf>
    <xf numFmtId="166" fontId="49" fillId="4" borderId="1" xfId="0" applyNumberFormat="1" applyFont="1" applyFill="1" applyBorder="1" applyAlignment="1">
      <alignment horizontal="right"/>
    </xf>
    <xf numFmtId="166" fontId="50" fillId="4" borderId="2" xfId="0" applyNumberFormat="1" applyFont="1" applyFill="1" applyBorder="1" applyAlignment="1">
      <alignment horizontal="right"/>
    </xf>
    <xf numFmtId="0" fontId="49" fillId="4" borderId="0" xfId="0" applyFont="1" applyFill="1" applyAlignment="1">
      <alignment horizontal="right" wrapText="1"/>
    </xf>
    <xf numFmtId="0" fontId="50" fillId="4" borderId="0" xfId="0" applyFont="1" applyFill="1" applyAlignment="1">
      <alignment horizontal="right" wrapText="1"/>
    </xf>
    <xf numFmtId="0" fontId="50" fillId="4" borderId="0" xfId="0" applyFont="1" applyFill="1" applyAlignment="1">
      <alignment horizontal="right"/>
    </xf>
    <xf numFmtId="0" fontId="49" fillId="4" borderId="1" xfId="0" applyFont="1" applyFill="1" applyBorder="1" applyAlignment="1">
      <alignment horizontal="right"/>
    </xf>
    <xf numFmtId="0" fontId="49" fillId="4" borderId="1" xfId="0" applyFont="1" applyFill="1" applyBorder="1" applyAlignment="1">
      <alignment horizontal="right" wrapText="1"/>
    </xf>
    <xf numFmtId="0" fontId="50" fillId="4" borderId="0" xfId="0" applyFont="1" applyFill="1" applyAlignment="1">
      <alignment horizontal="right" vertical="top" wrapText="1"/>
    </xf>
    <xf numFmtId="0" fontId="50" fillId="4" borderId="3" xfId="0" applyFont="1" applyFill="1" applyBorder="1" applyAlignment="1">
      <alignment horizontal="right"/>
    </xf>
    <xf numFmtId="0" fontId="50" fillId="4" borderId="0" xfId="3" applyFont="1" applyFill="1" applyAlignment="1">
      <alignment horizontal="right"/>
    </xf>
    <xf numFmtId="0" fontId="49" fillId="4" borderId="1" xfId="3" applyFont="1" applyFill="1" applyBorder="1" applyAlignment="1">
      <alignment horizontal="right"/>
    </xf>
    <xf numFmtId="0" fontId="50" fillId="4" borderId="0" xfId="3" quotePrefix="1" applyFont="1" applyFill="1" applyAlignment="1">
      <alignment horizontal="right"/>
    </xf>
    <xf numFmtId="168" fontId="22" fillId="4" borderId="0" xfId="0" applyNumberFormat="1" applyFont="1" applyFill="1" applyAlignment="1">
      <alignment horizontal="right"/>
    </xf>
    <xf numFmtId="0" fontId="22" fillId="4" borderId="1" xfId="0" applyFont="1" applyFill="1" applyBorder="1" applyAlignment="1">
      <alignment horizontal="right"/>
    </xf>
    <xf numFmtId="0" fontId="16" fillId="4" borderId="0" xfId="3" applyFont="1" applyFill="1"/>
    <xf numFmtId="0" fontId="22" fillId="4" borderId="0" xfId="3" applyFont="1" applyFill="1"/>
    <xf numFmtId="0" fontId="16" fillId="4" borderId="1" xfId="3" applyFont="1" applyFill="1" applyBorder="1"/>
    <xf numFmtId="0" fontId="32" fillId="4" borderId="1" xfId="0" applyFont="1" applyFill="1" applyBorder="1"/>
    <xf numFmtId="0" fontId="25" fillId="4" borderId="0" xfId="0" applyFont="1" applyFill="1" applyAlignment="1">
      <alignment horizontal="left" vertical="top" wrapText="1"/>
    </xf>
    <xf numFmtId="0" fontId="25" fillId="4" borderId="0" xfId="0" applyFont="1" applyFill="1" applyAlignment="1">
      <alignment horizontal="right" vertical="top" wrapText="1"/>
    </xf>
    <xf numFmtId="165" fontId="25" fillId="4" borderId="0" xfId="1" applyNumberFormat="1" applyFont="1" applyFill="1" applyBorder="1" applyAlignment="1">
      <alignment horizontal="right" vertical="top"/>
    </xf>
    <xf numFmtId="2" fontId="25" fillId="4" borderId="0" xfId="1" applyNumberFormat="1" applyFont="1" applyFill="1" applyBorder="1" applyAlignment="1">
      <alignment horizontal="right" vertical="top"/>
    </xf>
    <xf numFmtId="0" fontId="16" fillId="4" borderId="0" xfId="0" applyFont="1" applyFill="1" applyAlignment="1">
      <alignment vertical="top"/>
    </xf>
    <xf numFmtId="2" fontId="16" fillId="4" borderId="0" xfId="0" applyNumberFormat="1" applyFont="1" applyFill="1" applyAlignment="1">
      <alignment vertical="top"/>
    </xf>
    <xf numFmtId="0" fontId="6" fillId="4" borderId="23" xfId="0" applyFont="1" applyFill="1" applyBorder="1" applyAlignment="1">
      <alignment vertical="center"/>
    </xf>
    <xf numFmtId="166" fontId="4" fillId="4" borderId="23" xfId="1" applyNumberFormat="1" applyFont="1" applyFill="1" applyBorder="1" applyAlignment="1">
      <alignment horizontal="right" vertical="top" wrapText="1"/>
    </xf>
    <xf numFmtId="166" fontId="4" fillId="4" borderId="23" xfId="1" applyNumberFormat="1" applyFont="1" applyFill="1" applyBorder="1" applyAlignment="1">
      <alignment horizontal="right" vertical="top"/>
    </xf>
    <xf numFmtId="166" fontId="4" fillId="4" borderId="23" xfId="0" applyNumberFormat="1" applyFont="1" applyFill="1" applyBorder="1" applyAlignment="1">
      <alignment horizontal="right" vertical="top"/>
    </xf>
    <xf numFmtId="0" fontId="16" fillId="2" borderId="0" xfId="0" applyFont="1" applyFill="1" applyAlignment="1">
      <alignment vertical="top"/>
    </xf>
    <xf numFmtId="0" fontId="51" fillId="4" borderId="0" xfId="0" applyFont="1" applyFill="1"/>
    <xf numFmtId="0" fontId="52" fillId="4" borderId="0" xfId="0" applyFont="1" applyFill="1" applyAlignment="1">
      <alignment horizontal="left" vertical="top" wrapText="1"/>
    </xf>
    <xf numFmtId="0" fontId="52" fillId="4" borderId="0" xfId="0" applyFont="1" applyFill="1" applyAlignment="1">
      <alignment horizontal="right" vertical="top" wrapText="1"/>
    </xf>
    <xf numFmtId="167" fontId="52" fillId="4" borderId="0" xfId="0" applyNumberFormat="1" applyFont="1" applyFill="1" applyAlignment="1">
      <alignment horizontal="right" vertical="top"/>
    </xf>
    <xf numFmtId="0" fontId="53" fillId="4" borderId="0" xfId="0" applyFont="1" applyFill="1" applyAlignment="1">
      <alignment horizontal="left" vertical="top" wrapText="1"/>
    </xf>
    <xf numFmtId="165" fontId="52" fillId="4" borderId="0" xfId="1" applyNumberFormat="1" applyFont="1" applyFill="1" applyBorder="1" applyAlignment="1">
      <alignment horizontal="right" vertical="top"/>
    </xf>
    <xf numFmtId="0" fontId="15" fillId="4" borderId="0" xfId="0" applyFont="1" applyFill="1" applyAlignment="1">
      <alignment vertical="top" wrapText="1"/>
    </xf>
    <xf numFmtId="0" fontId="15" fillId="4" borderId="0" xfId="0" applyFont="1" applyFill="1" applyAlignment="1">
      <alignment horizontal="left" vertical="top" wrapText="1"/>
    </xf>
    <xf numFmtId="0" fontId="16" fillId="4" borderId="0" xfId="0" applyFont="1" applyFill="1" applyAlignment="1">
      <alignment horizontal="right" vertical="top" wrapText="1"/>
    </xf>
    <xf numFmtId="0" fontId="16" fillId="4" borderId="0" xfId="0" applyFont="1" applyFill="1" applyAlignment="1">
      <alignment horizontal="right" vertical="top"/>
    </xf>
    <xf numFmtId="2" fontId="16" fillId="4" borderId="0" xfId="0" applyNumberFormat="1" applyFont="1" applyFill="1" applyAlignment="1">
      <alignment horizontal="right" vertical="top"/>
    </xf>
    <xf numFmtId="0" fontId="15" fillId="2" borderId="0" xfId="0" applyFont="1" applyFill="1" applyAlignment="1">
      <alignment horizontal="right" vertical="top"/>
    </xf>
    <xf numFmtId="0" fontId="15" fillId="0" borderId="0" xfId="0" applyFont="1" applyAlignment="1">
      <alignment horizontal="right" vertical="top"/>
    </xf>
    <xf numFmtId="164" fontId="16" fillId="4" borderId="0" xfId="0" applyNumberFormat="1" applyFont="1" applyFill="1" applyAlignment="1">
      <alignment horizontal="right" vertical="top"/>
    </xf>
    <xf numFmtId="166" fontId="16" fillId="2" borderId="0" xfId="0" applyNumberFormat="1" applyFont="1" applyFill="1" applyAlignment="1">
      <alignment horizontal="right"/>
    </xf>
    <xf numFmtId="166" fontId="16" fillId="4" borderId="0" xfId="0" applyNumberFormat="1" applyFont="1" applyFill="1" applyAlignment="1">
      <alignment horizontal="right" vertical="top"/>
    </xf>
    <xf numFmtId="166" fontId="16" fillId="2" borderId="0" xfId="0" applyNumberFormat="1" applyFont="1" applyFill="1" applyAlignment="1">
      <alignment horizontal="right" vertical="top"/>
    </xf>
    <xf numFmtId="43" fontId="16" fillId="4" borderId="0" xfId="0" applyNumberFormat="1" applyFont="1" applyFill="1" applyAlignment="1">
      <alignment horizontal="right" vertical="top"/>
    </xf>
    <xf numFmtId="166" fontId="16" fillId="2" borderId="0" xfId="1" applyNumberFormat="1" applyFont="1" applyFill="1" applyBorder="1" applyAlignment="1">
      <alignment vertical="top"/>
    </xf>
    <xf numFmtId="166" fontId="16" fillId="2" borderId="0" xfId="0" applyNumberFormat="1" applyFont="1" applyFill="1" applyAlignment="1">
      <alignment vertical="top"/>
    </xf>
    <xf numFmtId="0" fontId="16" fillId="4" borderId="0" xfId="0" applyFont="1" applyFill="1" applyAlignment="1">
      <alignment horizontal="left" vertical="top" wrapText="1"/>
    </xf>
    <xf numFmtId="165" fontId="16" fillId="4" borderId="0" xfId="0" applyNumberFormat="1" applyFont="1" applyFill="1" applyAlignment="1">
      <alignment horizontal="right" vertical="top"/>
    </xf>
    <xf numFmtId="167" fontId="16" fillId="4" borderId="0" xfId="2" applyNumberFormat="1" applyFont="1" applyFill="1" applyBorder="1" applyAlignment="1">
      <alignment horizontal="right" vertical="top"/>
    </xf>
    <xf numFmtId="0" fontId="54" fillId="4" borderId="0" xfId="0" applyFont="1" applyFill="1" applyAlignment="1">
      <alignment vertical="top"/>
    </xf>
    <xf numFmtId="0" fontId="16" fillId="4" borderId="3" xfId="0" applyFont="1" applyFill="1" applyBorder="1" applyAlignment="1">
      <alignment horizontal="left" vertical="top" wrapText="1"/>
    </xf>
    <xf numFmtId="0" fontId="16" fillId="4" borderId="3" xfId="0" applyFont="1" applyFill="1" applyBorder="1" applyAlignment="1">
      <alignment vertical="top"/>
    </xf>
    <xf numFmtId="0" fontId="16" fillId="4" borderId="3" xfId="0" applyFont="1" applyFill="1" applyBorder="1" applyAlignment="1">
      <alignment horizontal="right" vertical="top"/>
    </xf>
    <xf numFmtId="2" fontId="16" fillId="4" borderId="3" xfId="0" applyNumberFormat="1" applyFont="1" applyFill="1" applyBorder="1" applyAlignment="1">
      <alignment horizontal="right" vertical="top"/>
    </xf>
    <xf numFmtId="0" fontId="16" fillId="2" borderId="3" xfId="0" applyFont="1" applyFill="1" applyBorder="1" applyAlignment="1">
      <alignment horizontal="right" vertical="top"/>
    </xf>
    <xf numFmtId="2" fontId="16" fillId="2" borderId="0" xfId="0" applyNumberFormat="1" applyFont="1" applyFill="1" applyAlignment="1">
      <alignment horizontal="right" vertical="top"/>
    </xf>
    <xf numFmtId="0" fontId="16" fillId="2" borderId="0" xfId="0" applyFont="1" applyFill="1" applyAlignment="1">
      <alignment horizontal="right" vertical="top"/>
    </xf>
    <xf numFmtId="0" fontId="55" fillId="4" borderId="0" xfId="0" applyFont="1" applyFill="1" applyAlignment="1">
      <alignment vertical="top"/>
    </xf>
    <xf numFmtId="0" fontId="55" fillId="4" borderId="0" xfId="0" applyFont="1" applyFill="1" applyAlignment="1">
      <alignment horizontal="right" vertical="top"/>
    </xf>
    <xf numFmtId="2" fontId="55" fillId="4" borderId="0" xfId="0" applyNumberFormat="1" applyFont="1" applyFill="1" applyAlignment="1">
      <alignment horizontal="right" vertical="top"/>
    </xf>
    <xf numFmtId="0" fontId="55" fillId="0" borderId="0" xfId="0" applyFont="1" applyAlignment="1">
      <alignment vertical="top"/>
    </xf>
    <xf numFmtId="0" fontId="16" fillId="0" borderId="3" xfId="0" applyFont="1" applyBorder="1" applyAlignment="1">
      <alignment horizontal="right" vertical="top"/>
    </xf>
    <xf numFmtId="166" fontId="16" fillId="2" borderId="3" xfId="0" applyNumberFormat="1" applyFont="1" applyFill="1" applyBorder="1" applyAlignment="1">
      <alignment vertical="top"/>
    </xf>
    <xf numFmtId="0" fontId="15" fillId="4" borderId="0" xfId="0" applyFont="1" applyFill="1"/>
    <xf numFmtId="0" fontId="15" fillId="2" borderId="0" xfId="0" applyFont="1" applyFill="1" applyAlignment="1">
      <alignment horizontal="right" wrapText="1"/>
    </xf>
    <xf numFmtId="0" fontId="16" fillId="2" borderId="0" xfId="0" applyFont="1" applyFill="1" applyAlignment="1">
      <alignment horizontal="right" wrapText="1"/>
    </xf>
    <xf numFmtId="0" fontId="16" fillId="4" borderId="0" xfId="0" applyFont="1" applyFill="1"/>
    <xf numFmtId="0" fontId="16" fillId="2" borderId="0" xfId="0" applyFont="1" applyFill="1" applyAlignment="1">
      <alignment horizontal="right"/>
    </xf>
    <xf numFmtId="0" fontId="15" fillId="4" borderId="1" xfId="0" applyFont="1" applyFill="1" applyBorder="1"/>
    <xf numFmtId="166" fontId="15" fillId="2" borderId="1" xfId="0" applyNumberFormat="1" applyFont="1" applyFill="1" applyBorder="1" applyAlignment="1">
      <alignment horizontal="right"/>
    </xf>
    <xf numFmtId="0" fontId="15" fillId="4" borderId="1" xfId="0" applyFont="1" applyFill="1" applyBorder="1" applyAlignment="1">
      <alignment horizontal="left" wrapText="1"/>
    </xf>
    <xf numFmtId="166" fontId="15" fillId="2" borderId="1" xfId="0" applyNumberFormat="1" applyFont="1" applyFill="1" applyBorder="1" applyAlignment="1">
      <alignment horizontal="right" wrapText="1"/>
    </xf>
    <xf numFmtId="166" fontId="16" fillId="2" borderId="0" xfId="0" applyNumberFormat="1" applyFont="1" applyFill="1" applyAlignment="1">
      <alignment horizontal="right" vertical="top" wrapText="1"/>
    </xf>
    <xf numFmtId="0" fontId="39" fillId="4" borderId="0" xfId="0" applyFont="1" applyFill="1"/>
    <xf numFmtId="166" fontId="16" fillId="2" borderId="0" xfId="0" quotePrefix="1" applyNumberFormat="1" applyFont="1" applyFill="1" applyAlignment="1">
      <alignment horizontal="right"/>
    </xf>
    <xf numFmtId="0" fontId="16" fillId="4" borderId="3" xfId="0" applyFont="1" applyFill="1" applyBorder="1"/>
    <xf numFmtId="166" fontId="16" fillId="2" borderId="3" xfId="0" applyNumberFormat="1" applyFont="1" applyFill="1" applyBorder="1" applyAlignment="1">
      <alignment horizontal="right"/>
    </xf>
    <xf numFmtId="0" fontId="51" fillId="4" borderId="0" xfId="3" applyFont="1" applyFill="1"/>
    <xf numFmtId="0" fontId="15" fillId="4" borderId="0" xfId="3" applyFont="1" applyFill="1"/>
    <xf numFmtId="1" fontId="15" fillId="2" borderId="0" xfId="0" applyNumberFormat="1" applyFont="1" applyFill="1" applyAlignment="1">
      <alignment horizontal="right" wrapText="1"/>
    </xf>
    <xf numFmtId="166" fontId="16" fillId="2" borderId="0" xfId="0" applyNumberFormat="1" applyFont="1" applyFill="1" applyAlignment="1">
      <alignment horizontal="right" wrapText="1"/>
    </xf>
    <xf numFmtId="0" fontId="16" fillId="4" borderId="0" xfId="3" applyFont="1" applyFill="1" applyAlignment="1">
      <alignment horizontal="left"/>
    </xf>
    <xf numFmtId="166" fontId="16" fillId="2" borderId="0" xfId="3" applyNumberFormat="1" applyFont="1" applyFill="1" applyAlignment="1">
      <alignment horizontal="right"/>
    </xf>
    <xf numFmtId="1" fontId="15" fillId="4" borderId="1" xfId="0" applyNumberFormat="1" applyFont="1" applyFill="1" applyBorder="1"/>
    <xf numFmtId="1" fontId="16" fillId="4" borderId="0" xfId="0" applyNumberFormat="1" applyFont="1" applyFill="1"/>
    <xf numFmtId="0" fontId="16" fillId="2" borderId="0" xfId="3" applyFont="1" applyFill="1" applyAlignment="1">
      <alignment horizontal="right"/>
    </xf>
    <xf numFmtId="1" fontId="16" fillId="4" borderId="1" xfId="3" applyNumberFormat="1" applyFont="1" applyFill="1" applyBorder="1"/>
    <xf numFmtId="0" fontId="56" fillId="2" borderId="1" xfId="0" applyFont="1" applyFill="1" applyBorder="1" applyAlignment="1">
      <alignment horizontal="right"/>
    </xf>
    <xf numFmtId="0" fontId="15" fillId="2" borderId="1" xfId="3" applyFont="1" applyFill="1" applyBorder="1" applyAlignment="1">
      <alignment horizontal="right"/>
    </xf>
    <xf numFmtId="1" fontId="16" fillId="4" borderId="0" xfId="3" applyNumberFormat="1" applyFont="1" applyFill="1"/>
    <xf numFmtId="0" fontId="57" fillId="2" borderId="0" xfId="0" applyFont="1" applyFill="1" applyAlignment="1">
      <alignment horizontal="right"/>
    </xf>
    <xf numFmtId="0" fontId="57" fillId="2" borderId="0" xfId="0" quotePrefix="1" applyFont="1" applyFill="1" applyAlignment="1">
      <alignment horizontal="right"/>
    </xf>
    <xf numFmtId="0" fontId="16" fillId="2" borderId="0" xfId="3" quotePrefix="1" applyFont="1" applyFill="1" applyAlignment="1">
      <alignment horizontal="right"/>
    </xf>
    <xf numFmtId="0" fontId="15" fillId="2" borderId="0" xfId="3" quotePrefix="1" applyFont="1" applyFill="1" applyAlignment="1">
      <alignment horizontal="right"/>
    </xf>
    <xf numFmtId="0" fontId="15" fillId="2" borderId="0" xfId="3" applyFont="1" applyFill="1" applyAlignment="1">
      <alignment horizontal="right"/>
    </xf>
    <xf numFmtId="0" fontId="15" fillId="4" borderId="1" xfId="3" applyFont="1" applyFill="1" applyBorder="1"/>
    <xf numFmtId="0" fontId="15" fillId="0" borderId="0" xfId="3" applyFont="1"/>
    <xf numFmtId="168" fontId="16" fillId="2" borderId="0" xfId="0" applyNumberFormat="1" applyFont="1" applyFill="1" applyAlignment="1">
      <alignment horizontal="right"/>
    </xf>
    <xf numFmtId="168" fontId="16" fillId="2" borderId="1" xfId="0" applyNumberFormat="1" applyFont="1" applyFill="1" applyBorder="1" applyAlignment="1">
      <alignment horizontal="right"/>
    </xf>
    <xf numFmtId="168" fontId="16" fillId="2" borderId="0" xfId="0" quotePrefix="1" applyNumberFormat="1" applyFont="1" applyFill="1" applyAlignment="1">
      <alignment horizontal="right"/>
    </xf>
    <xf numFmtId="0" fontId="39" fillId="4" borderId="0" xfId="3" applyFont="1" applyFill="1"/>
    <xf numFmtId="0" fontId="15" fillId="2" borderId="0" xfId="0" applyFont="1" applyFill="1" applyAlignment="1">
      <alignment wrapText="1"/>
    </xf>
    <xf numFmtId="0" fontId="16" fillId="2" borderId="0" xfId="0" applyFont="1" applyFill="1" applyAlignment="1">
      <alignment wrapText="1"/>
    </xf>
    <xf numFmtId="0" fontId="16" fillId="2" borderId="0" xfId="3" applyFont="1" applyFill="1"/>
    <xf numFmtId="1" fontId="16" fillId="2" borderId="0" xfId="3" applyNumberFormat="1" applyFont="1" applyFill="1"/>
    <xf numFmtId="0" fontId="15" fillId="2" borderId="1" xfId="3" applyFont="1" applyFill="1" applyBorder="1"/>
    <xf numFmtId="0" fontId="15" fillId="2" borderId="0" xfId="3" applyFont="1" applyFill="1"/>
    <xf numFmtId="0" fontId="58" fillId="4" borderId="19" xfId="0" applyFont="1" applyFill="1" applyBorder="1"/>
    <xf numFmtId="1" fontId="15" fillId="4" borderId="0" xfId="0" applyNumberFormat="1" applyFont="1" applyFill="1" applyAlignment="1">
      <alignment horizontal="right" wrapText="1"/>
    </xf>
    <xf numFmtId="166" fontId="16" fillId="4" borderId="0" xfId="0" applyNumberFormat="1" applyFont="1" applyFill="1" applyAlignment="1">
      <alignment horizontal="right" wrapText="1"/>
    </xf>
    <xf numFmtId="0" fontId="15" fillId="4" borderId="0" xfId="0" applyFont="1" applyFill="1" applyAlignment="1">
      <alignment horizontal="right" wrapText="1"/>
    </xf>
    <xf numFmtId="0" fontId="16" fillId="4" borderId="0" xfId="0" applyFont="1" applyFill="1" applyAlignment="1">
      <alignment horizontal="right" wrapText="1"/>
    </xf>
    <xf numFmtId="166" fontId="15" fillId="4" borderId="1" xfId="0" applyNumberFormat="1" applyFont="1" applyFill="1" applyBorder="1" applyAlignment="1">
      <alignment horizontal="right" wrapText="1"/>
    </xf>
    <xf numFmtId="166" fontId="16" fillId="4" borderId="0" xfId="0" quotePrefix="1" applyNumberFormat="1" applyFont="1" applyFill="1" applyAlignment="1">
      <alignment horizontal="right"/>
    </xf>
    <xf numFmtId="166" fontId="16" fillId="4" borderId="3" xfId="0" applyNumberFormat="1" applyFont="1" applyFill="1" applyBorder="1" applyAlignment="1">
      <alignment horizontal="right"/>
    </xf>
    <xf numFmtId="0" fontId="56" fillId="4" borderId="1" xfId="0" applyFont="1" applyFill="1" applyBorder="1" applyAlignment="1">
      <alignment horizontal="right"/>
    </xf>
    <xf numFmtId="0" fontId="57" fillId="4" borderId="0" xfId="0" applyFont="1" applyFill="1" applyAlignment="1">
      <alignment horizontal="right"/>
    </xf>
    <xf numFmtId="0" fontId="57" fillId="4" borderId="0" xfId="0" quotePrefix="1" applyFont="1" applyFill="1" applyAlignment="1">
      <alignment horizontal="right"/>
    </xf>
    <xf numFmtId="0" fontId="15" fillId="4" borderId="1" xfId="3" applyFont="1" applyFill="1" applyBorder="1" applyAlignment="1">
      <alignment horizontal="right"/>
    </xf>
    <xf numFmtId="168" fontId="16" fillId="4" borderId="0" xfId="0" applyNumberFormat="1" applyFont="1" applyFill="1" applyAlignment="1">
      <alignment horizontal="right"/>
    </xf>
    <xf numFmtId="168" fontId="16" fillId="4" borderId="1" xfId="0" applyNumberFormat="1" applyFont="1" applyFill="1" applyBorder="1" applyAlignment="1">
      <alignment horizontal="right"/>
    </xf>
    <xf numFmtId="168" fontId="16" fillId="4" borderId="0" xfId="0" quotePrefix="1" applyNumberFormat="1" applyFont="1" applyFill="1" applyAlignment="1">
      <alignment horizontal="right"/>
    </xf>
    <xf numFmtId="169" fontId="16" fillId="4" borderId="1" xfId="0" applyNumberFormat="1" applyFont="1" applyFill="1" applyBorder="1" applyAlignment="1">
      <alignment horizontal="right"/>
    </xf>
    <xf numFmtId="0" fontId="15" fillId="4" borderId="0" xfId="0" applyFont="1" applyFill="1" applyAlignment="1">
      <alignment horizontal="right" vertical="top"/>
    </xf>
    <xf numFmtId="166" fontId="16" fillId="4" borderId="0" xfId="2" applyNumberFormat="1" applyFont="1" applyFill="1" applyBorder="1" applyAlignment="1">
      <alignment horizontal="right" vertical="top"/>
    </xf>
    <xf numFmtId="166" fontId="16" fillId="4" borderId="0" xfId="1" applyNumberFormat="1" applyFont="1" applyFill="1" applyBorder="1" applyAlignment="1">
      <alignment vertical="top"/>
    </xf>
    <xf numFmtId="166" fontId="16" fillId="4" borderId="0" xfId="0" applyNumberFormat="1" applyFont="1" applyFill="1" applyAlignment="1">
      <alignment vertical="top"/>
    </xf>
    <xf numFmtId="166" fontId="16" fillId="4" borderId="3" xfId="0" applyNumberFormat="1" applyFont="1" applyFill="1" applyBorder="1" applyAlignment="1">
      <alignment vertical="top"/>
    </xf>
    <xf numFmtId="0" fontId="15" fillId="4" borderId="0" xfId="0" applyFont="1" applyFill="1" applyAlignment="1">
      <alignment wrapText="1"/>
    </xf>
    <xf numFmtId="0" fontId="16" fillId="4" borderId="0" xfId="0" applyFont="1" applyFill="1" applyAlignment="1">
      <alignment wrapText="1"/>
    </xf>
    <xf numFmtId="3" fontId="0" fillId="0" borderId="0" xfId="0" applyNumberFormat="1"/>
    <xf numFmtId="167" fontId="0" fillId="0" borderId="0" xfId="2" applyNumberFormat="1" applyFont="1"/>
    <xf numFmtId="10" fontId="0" fillId="0" borderId="0" xfId="2" applyNumberFormat="1" applyFont="1"/>
    <xf numFmtId="0" fontId="3" fillId="4" borderId="1" xfId="0" applyFont="1" applyFill="1" applyBorder="1" applyAlignment="1">
      <alignment horizontal="right"/>
    </xf>
    <xf numFmtId="166" fontId="28" fillId="4" borderId="1" xfId="0" quotePrefix="1" applyNumberFormat="1" applyFont="1" applyFill="1" applyBorder="1" applyAlignment="1">
      <alignment horizontal="right"/>
    </xf>
    <xf numFmtId="168" fontId="28" fillId="4" borderId="1" xfId="0" quotePrefix="1" applyNumberFormat="1" applyFont="1" applyFill="1" applyBorder="1" applyAlignment="1">
      <alignment horizontal="right"/>
    </xf>
    <xf numFmtId="0" fontId="61" fillId="2" borderId="1" xfId="0" applyFont="1" applyFill="1" applyBorder="1"/>
    <xf numFmtId="0" fontId="62" fillId="0" borderId="0" xfId="0" applyFont="1"/>
    <xf numFmtId="0" fontId="28" fillId="4" borderId="0" xfId="0" applyFont="1" applyFill="1"/>
    <xf numFmtId="0" fontId="29" fillId="4" borderId="0" xfId="0" applyFont="1" applyFill="1"/>
    <xf numFmtId="0" fontId="2" fillId="4" borderId="0" xfId="3" applyFont="1" applyFill="1" applyAlignment="1">
      <alignment horizontal="right"/>
    </xf>
    <xf numFmtId="166" fontId="28" fillId="4" borderId="0" xfId="0" applyNumberFormat="1" applyFont="1" applyFill="1" applyAlignment="1">
      <alignment horizontal="right"/>
    </xf>
    <xf numFmtId="0" fontId="61" fillId="0" borderId="0" xfId="0" applyFont="1"/>
    <xf numFmtId="0" fontId="20" fillId="4" borderId="0" xfId="3" applyFont="1" applyFill="1" applyAlignment="1">
      <alignment horizontal="right"/>
    </xf>
    <xf numFmtId="166" fontId="28" fillId="4" borderId="0" xfId="0" applyNumberFormat="1" applyFont="1" applyFill="1"/>
    <xf numFmtId="0" fontId="2" fillId="4" borderId="1" xfId="3" applyFont="1" applyFill="1" applyBorder="1" applyAlignment="1">
      <alignment horizontal="right"/>
    </xf>
    <xf numFmtId="0" fontId="29" fillId="4" borderId="5" xfId="0" applyFont="1" applyFill="1" applyBorder="1" applyAlignment="1">
      <alignment horizontal="left" indent="1"/>
    </xf>
    <xf numFmtId="0" fontId="32" fillId="4" borderId="19" xfId="0" applyFont="1" applyFill="1" applyBorder="1" applyAlignment="1">
      <alignment horizontal="left" vertical="center"/>
    </xf>
    <xf numFmtId="0" fontId="0" fillId="6" borderId="0" xfId="0" applyFill="1"/>
    <xf numFmtId="0" fontId="63" fillId="6" borderId="0" xfId="0" applyFont="1" applyFill="1"/>
    <xf numFmtId="0" fontId="3" fillId="4" borderId="0" xfId="0" applyFont="1" applyFill="1" applyAlignment="1">
      <alignment horizontal="right"/>
    </xf>
    <xf numFmtId="166" fontId="28" fillId="4" borderId="0" xfId="0" quotePrefix="1" applyNumberFormat="1" applyFont="1" applyFill="1" applyAlignment="1">
      <alignment horizontal="right"/>
    </xf>
    <xf numFmtId="168" fontId="28" fillId="4" borderId="0" xfId="0" applyNumberFormat="1" applyFont="1" applyFill="1" applyAlignment="1">
      <alignment horizontal="right"/>
    </xf>
    <xf numFmtId="168" fontId="28" fillId="4" borderId="0" xfId="0" quotePrefix="1" applyNumberFormat="1" applyFont="1" applyFill="1" applyAlignment="1">
      <alignment horizontal="right"/>
    </xf>
    <xf numFmtId="0" fontId="61" fillId="2" borderId="0" xfId="0" applyFont="1" applyFill="1"/>
    <xf numFmtId="168" fontId="20" fillId="0" borderId="0" xfId="0" applyNumberFormat="1" applyFont="1"/>
    <xf numFmtId="166" fontId="28" fillId="4" borderId="3" xfId="0" applyNumberFormat="1" applyFont="1" applyFill="1" applyBorder="1" applyAlignment="1">
      <alignment horizontal="right"/>
    </xf>
    <xf numFmtId="166" fontId="2" fillId="4" borderId="1" xfId="0" applyNumberFormat="1" applyFont="1" applyFill="1" applyBorder="1" applyAlignment="1">
      <alignment horizontal="right" vertical="top"/>
    </xf>
    <xf numFmtId="166" fontId="65" fillId="4" borderId="1" xfId="0" applyNumberFormat="1" applyFont="1" applyFill="1" applyBorder="1" applyAlignment="1">
      <alignment horizontal="right" vertical="top" wrapText="1"/>
    </xf>
    <xf numFmtId="166" fontId="66" fillId="4" borderId="0" xfId="3" applyNumberFormat="1" applyFont="1" applyFill="1" applyAlignment="1">
      <alignment horizontal="right"/>
    </xf>
    <xf numFmtId="166" fontId="65" fillId="4" borderId="0" xfId="3" applyNumberFormat="1" applyFont="1" applyFill="1" applyAlignment="1">
      <alignment horizontal="right"/>
    </xf>
    <xf numFmtId="168" fontId="67" fillId="4" borderId="1" xfId="0" applyNumberFormat="1" applyFont="1" applyFill="1" applyBorder="1" applyAlignment="1">
      <alignment horizontal="right"/>
    </xf>
    <xf numFmtId="168" fontId="68" fillId="4" borderId="0" xfId="0" applyNumberFormat="1" applyFont="1" applyFill="1" applyAlignment="1">
      <alignment horizontal="right"/>
    </xf>
    <xf numFmtId="168" fontId="68" fillId="4" borderId="0" xfId="0" quotePrefix="1" applyNumberFormat="1" applyFont="1" applyFill="1" applyAlignment="1">
      <alignment horizontal="right"/>
    </xf>
    <xf numFmtId="166" fontId="67" fillId="4" borderId="1" xfId="0" applyNumberFormat="1" applyFont="1" applyFill="1" applyBorder="1" applyAlignment="1">
      <alignment horizontal="right"/>
    </xf>
    <xf numFmtId="168" fontId="9" fillId="4" borderId="0" xfId="0" applyNumberFormat="1" applyFont="1" applyFill="1" applyAlignment="1">
      <alignment horizontal="right"/>
    </xf>
    <xf numFmtId="168" fontId="9" fillId="2" borderId="0" xfId="0" applyNumberFormat="1" applyFont="1" applyFill="1"/>
    <xf numFmtId="166" fontId="0" fillId="0" borderId="0" xfId="0" applyNumberFormat="1"/>
    <xf numFmtId="0" fontId="9" fillId="4" borderId="1" xfId="0" applyFont="1" applyFill="1" applyBorder="1"/>
    <xf numFmtId="0" fontId="16" fillId="4" borderId="1" xfId="0" applyFont="1" applyFill="1" applyBorder="1" applyAlignment="1">
      <alignment horizontal="right"/>
    </xf>
    <xf numFmtId="166" fontId="16" fillId="2" borderId="1" xfId="0" applyNumberFormat="1" applyFont="1" applyFill="1" applyBorder="1" applyAlignment="1">
      <alignment horizontal="right"/>
    </xf>
    <xf numFmtId="166" fontId="67" fillId="4" borderId="0" xfId="0" applyNumberFormat="1" applyFont="1" applyFill="1" applyAlignment="1">
      <alignment horizontal="right"/>
    </xf>
    <xf numFmtId="0" fontId="70" fillId="0" borderId="0" xfId="0" applyFont="1"/>
    <xf numFmtId="0" fontId="69" fillId="6" borderId="0" xfId="0" applyFont="1" applyFill="1"/>
    <xf numFmtId="0" fontId="71" fillId="4" borderId="19" xfId="0" applyFont="1" applyFill="1" applyBorder="1"/>
    <xf numFmtId="0" fontId="28" fillId="4" borderId="3" xfId="0" applyFont="1" applyFill="1" applyBorder="1"/>
    <xf numFmtId="166" fontId="28" fillId="4" borderId="3" xfId="0" applyNumberFormat="1" applyFont="1" applyFill="1" applyBorder="1"/>
    <xf numFmtId="0" fontId="20" fillId="4" borderId="0" xfId="0" applyFont="1" applyFill="1"/>
    <xf numFmtId="0" fontId="48" fillId="4" borderId="1" xfId="0" applyFont="1" applyFill="1" applyBorder="1"/>
    <xf numFmtId="0" fontId="29" fillId="4" borderId="3" xfId="0" applyFont="1" applyFill="1" applyBorder="1" applyAlignment="1">
      <alignment horizontal="right" wrapText="1"/>
    </xf>
    <xf numFmtId="0" fontId="4" fillId="0" borderId="1" xfId="0" applyFont="1" applyBorder="1"/>
    <xf numFmtId="0" fontId="69" fillId="0" borderId="0" xfId="0" applyFont="1"/>
    <xf numFmtId="0" fontId="18" fillId="4" borderId="20" xfId="1463" applyFill="1" applyBorder="1"/>
    <xf numFmtId="166" fontId="15" fillId="2" borderId="1" xfId="0" applyNumberFormat="1" applyFont="1" applyFill="1" applyBorder="1" applyAlignment="1">
      <alignment horizontal="right" vertical="top"/>
    </xf>
    <xf numFmtId="166" fontId="16" fillId="2" borderId="2" xfId="0" applyNumberFormat="1" applyFont="1" applyFill="1" applyBorder="1" applyAlignment="1">
      <alignment horizontal="right"/>
    </xf>
    <xf numFmtId="166" fontId="16" fillId="2" borderId="3" xfId="0" quotePrefix="1" applyNumberFormat="1" applyFont="1" applyFill="1" applyBorder="1" applyAlignment="1">
      <alignment horizontal="right"/>
    </xf>
    <xf numFmtId="166" fontId="15" fillId="2" borderId="3" xfId="0" quotePrefix="1" applyNumberFormat="1" applyFont="1" applyFill="1" applyBorder="1" applyAlignment="1">
      <alignment horizontal="right"/>
    </xf>
    <xf numFmtId="166" fontId="72" fillId="2" borderId="3" xfId="0" applyNumberFormat="1" applyFont="1" applyFill="1" applyBorder="1" applyAlignment="1">
      <alignment horizontal="right"/>
    </xf>
    <xf numFmtId="166" fontId="39" fillId="2" borderId="0" xfId="0" applyNumberFormat="1" applyFont="1" applyFill="1" applyAlignment="1">
      <alignment horizontal="right"/>
    </xf>
    <xf numFmtId="0" fontId="20" fillId="4" borderId="0" xfId="0" applyFont="1" applyFill="1" applyAlignment="1">
      <alignment horizontal="right"/>
    </xf>
    <xf numFmtId="168" fontId="15" fillId="2" borderId="1" xfId="0" applyNumberFormat="1" applyFont="1" applyFill="1" applyBorder="1" applyAlignment="1">
      <alignment horizontal="right"/>
    </xf>
    <xf numFmtId="166" fontId="15" fillId="2" borderId="1" xfId="3" applyNumberFormat="1" applyFont="1" applyFill="1" applyBorder="1" applyAlignment="1">
      <alignment horizontal="right"/>
    </xf>
    <xf numFmtId="166" fontId="15" fillId="2" borderId="0" xfId="3" applyNumberFormat="1" applyFont="1" applyFill="1" applyAlignment="1">
      <alignment horizontal="right"/>
    </xf>
    <xf numFmtId="168" fontId="20" fillId="4" borderId="1" xfId="0" applyNumberFormat="1" applyFont="1" applyFill="1" applyBorder="1"/>
    <xf numFmtId="168" fontId="4" fillId="4" borderId="0" xfId="3" applyNumberFormat="1" applyFont="1" applyFill="1"/>
    <xf numFmtId="168" fontId="20" fillId="4" borderId="1" xfId="0" applyNumberFormat="1" applyFont="1" applyFill="1" applyBorder="1" applyAlignment="1">
      <alignment vertical="center"/>
    </xf>
    <xf numFmtId="168" fontId="20" fillId="4" borderId="0" xfId="0" applyNumberFormat="1" applyFont="1" applyFill="1" applyAlignment="1">
      <alignment horizontal="left" vertical="center" wrapText="1" indent="1"/>
    </xf>
    <xf numFmtId="168" fontId="20" fillId="4" borderId="0" xfId="0" applyNumberFormat="1" applyFont="1" applyFill="1"/>
    <xf numFmtId="168" fontId="9" fillId="4" borderId="0" xfId="0" applyNumberFormat="1" applyFont="1" applyFill="1"/>
    <xf numFmtId="168" fontId="20" fillId="4" borderId="0" xfId="0" applyNumberFormat="1" applyFont="1" applyFill="1" applyAlignment="1">
      <alignment horizontal="right"/>
    </xf>
    <xf numFmtId="168" fontId="20" fillId="4" borderId="1" xfId="0" applyNumberFormat="1" applyFont="1" applyFill="1" applyBorder="1" applyAlignment="1">
      <alignment horizontal="right" vertical="center" wrapText="1"/>
    </xf>
    <xf numFmtId="168" fontId="4" fillId="4" borderId="0" xfId="0" applyNumberFormat="1" applyFont="1" applyFill="1"/>
    <xf numFmtId="168" fontId="20" fillId="4" borderId="0" xfId="3" applyNumberFormat="1" applyFont="1" applyFill="1"/>
    <xf numFmtId="0" fontId="20" fillId="4" borderId="1" xfId="0" applyFont="1" applyFill="1" applyBorder="1"/>
    <xf numFmtId="0" fontId="20" fillId="4" borderId="0" xfId="0" applyFont="1" applyFill="1" applyAlignment="1">
      <alignment vertical="center" wrapText="1"/>
    </xf>
    <xf numFmtId="0" fontId="61" fillId="4" borderId="1" xfId="0" applyFont="1" applyFill="1" applyBorder="1"/>
    <xf numFmtId="0" fontId="61" fillId="4" borderId="0" xfId="0" applyFont="1" applyFill="1"/>
    <xf numFmtId="168" fontId="15" fillId="2" borderId="0" xfId="0" applyNumberFormat="1" applyFont="1" applyFill="1" applyAlignment="1">
      <alignment horizontal="right"/>
    </xf>
    <xf numFmtId="0" fontId="16" fillId="4" borderId="1" xfId="0" applyFont="1" applyFill="1" applyBorder="1"/>
    <xf numFmtId="3" fontId="16" fillId="2" borderId="1" xfId="0" applyNumberFormat="1" applyFont="1" applyFill="1" applyBorder="1" applyAlignment="1">
      <alignment horizontal="right"/>
    </xf>
    <xf numFmtId="168" fontId="16" fillId="5" borderId="0" xfId="0" applyNumberFormat="1" applyFont="1" applyFill="1" applyAlignment="1">
      <alignment horizontal="right"/>
    </xf>
    <xf numFmtId="0" fontId="2" fillId="4" borderId="1" xfId="0" applyFont="1" applyFill="1" applyBorder="1" applyAlignment="1">
      <alignment horizontal="right"/>
    </xf>
    <xf numFmtId="166" fontId="4" fillId="4" borderId="7" xfId="0" applyNumberFormat="1" applyFont="1" applyFill="1" applyBorder="1" applyAlignment="1">
      <alignment horizontal="right" vertical="top"/>
    </xf>
    <xf numFmtId="1" fontId="16" fillId="2" borderId="0" xfId="3" applyNumberFormat="1" applyFont="1" applyFill="1" applyAlignment="1">
      <alignment horizontal="right"/>
    </xf>
    <xf numFmtId="168" fontId="15" fillId="2" borderId="1" xfId="3" applyNumberFormat="1" applyFont="1" applyFill="1" applyBorder="1" applyAlignment="1">
      <alignment horizontal="right"/>
    </xf>
    <xf numFmtId="168" fontId="16" fillId="2" borderId="0" xfId="3" applyNumberFormat="1" applyFont="1" applyFill="1" applyAlignment="1">
      <alignment horizontal="right"/>
    </xf>
    <xf numFmtId="168" fontId="16" fillId="2" borderId="0" xfId="3" quotePrefix="1" applyNumberFormat="1" applyFont="1" applyFill="1" applyAlignment="1">
      <alignment horizontal="right"/>
    </xf>
    <xf numFmtId="167" fontId="16" fillId="2" borderId="0" xfId="2" applyNumberFormat="1" applyFont="1" applyFill="1" applyAlignment="1">
      <alignment horizontal="right"/>
    </xf>
    <xf numFmtId="0" fontId="4" fillId="4" borderId="3" xfId="3" applyFont="1" applyFill="1" applyBorder="1" applyAlignment="1">
      <alignment horizontal="right"/>
    </xf>
    <xf numFmtId="166" fontId="4" fillId="4" borderId="1" xfId="3" applyNumberFormat="1" applyFont="1" applyFill="1" applyBorder="1" applyAlignment="1">
      <alignment horizontal="right"/>
    </xf>
    <xf numFmtId="166" fontId="4" fillId="4" borderId="0" xfId="2" applyNumberFormat="1" applyFont="1" applyFill="1" applyAlignment="1">
      <alignment horizontal="right"/>
    </xf>
    <xf numFmtId="166" fontId="20" fillId="4" borderId="1" xfId="3" applyNumberFormat="1" applyFont="1" applyFill="1" applyBorder="1" applyAlignment="1">
      <alignment horizontal="right"/>
    </xf>
    <xf numFmtId="166" fontId="2" fillId="4" borderId="2" xfId="0" applyNumberFormat="1" applyFont="1" applyFill="1" applyBorder="1" applyAlignment="1">
      <alignment horizontal="right"/>
    </xf>
    <xf numFmtId="0" fontId="75" fillId="4" borderId="19" xfId="0" applyFont="1" applyFill="1" applyBorder="1"/>
    <xf numFmtId="0" fontId="76" fillId="0" borderId="0" xfId="0" applyFont="1"/>
    <xf numFmtId="166" fontId="4" fillId="4" borderId="2" xfId="0" applyNumberFormat="1" applyFont="1" applyFill="1" applyBorder="1" applyAlignment="1">
      <alignment horizontal="right"/>
    </xf>
    <xf numFmtId="166" fontId="2" fillId="0" borderId="1" xfId="0" applyNumberFormat="1" applyFont="1" applyBorder="1" applyAlignment="1">
      <alignment horizontal="right"/>
    </xf>
    <xf numFmtId="166" fontId="4" fillId="0" borderId="0" xfId="0" applyNumberFormat="1" applyFont="1" applyAlignment="1">
      <alignment horizontal="right"/>
    </xf>
    <xf numFmtId="166" fontId="2" fillId="2" borderId="2" xfId="0" applyNumberFormat="1" applyFont="1" applyFill="1" applyBorder="1" applyAlignment="1">
      <alignment horizontal="right"/>
    </xf>
    <xf numFmtId="166" fontId="28" fillId="2" borderId="1" xfId="0" applyNumberFormat="1" applyFont="1" applyFill="1" applyBorder="1" applyAlignment="1">
      <alignment horizontal="right" vertical="top" wrapText="1"/>
    </xf>
    <xf numFmtId="166" fontId="5" fillId="2" borderId="0" xfId="0" applyNumberFormat="1" applyFont="1" applyFill="1" applyAlignment="1">
      <alignment horizontal="right"/>
    </xf>
    <xf numFmtId="166" fontId="28" fillId="2" borderId="3" xfId="0" applyNumberFormat="1" applyFont="1" applyFill="1" applyBorder="1" applyAlignment="1">
      <alignment horizontal="right"/>
    </xf>
    <xf numFmtId="166" fontId="29" fillId="2" borderId="0" xfId="0" applyNumberFormat="1" applyFont="1" applyFill="1" applyAlignment="1">
      <alignment horizontal="right"/>
    </xf>
    <xf numFmtId="166" fontId="29" fillId="2" borderId="0" xfId="0" applyNumberFormat="1" applyFont="1" applyFill="1" applyAlignment="1">
      <alignment horizontal="right" vertical="top"/>
    </xf>
    <xf numFmtId="166" fontId="29" fillId="2" borderId="0" xfId="0" quotePrefix="1" applyNumberFormat="1" applyFont="1" applyFill="1" applyAlignment="1">
      <alignment horizontal="right"/>
    </xf>
    <xf numFmtId="166" fontId="4" fillId="2" borderId="0" xfId="0" quotePrefix="1" applyNumberFormat="1" applyFont="1" applyFill="1" applyAlignment="1">
      <alignment horizontal="right"/>
    </xf>
    <xf numFmtId="166" fontId="3" fillId="2" borderId="1" xfId="0" applyNumberFormat="1" applyFont="1" applyFill="1" applyBorder="1" applyAlignment="1">
      <alignment horizontal="right"/>
    </xf>
    <xf numFmtId="0" fontId="77" fillId="4" borderId="0" xfId="3" applyFont="1" applyFill="1"/>
    <xf numFmtId="0" fontId="78" fillId="4" borderId="0" xfId="3" applyFont="1" applyFill="1"/>
    <xf numFmtId="166" fontId="2" fillId="4" borderId="0" xfId="3" applyNumberFormat="1" applyFont="1" applyFill="1" applyAlignment="1">
      <alignment horizontal="right"/>
    </xf>
    <xf numFmtId="168" fontId="28" fillId="2" borderId="0" xfId="0" quotePrefix="1" applyNumberFormat="1" applyFont="1" applyFill="1" applyAlignment="1">
      <alignment horizontal="right"/>
    </xf>
    <xf numFmtId="0" fontId="74" fillId="4" borderId="1" xfId="3" applyFont="1" applyFill="1" applyBorder="1" applyAlignment="1">
      <alignment horizontal="right"/>
    </xf>
    <xf numFmtId="0" fontId="74" fillId="4" borderId="1" xfId="0" applyFont="1" applyFill="1" applyBorder="1"/>
    <xf numFmtId="0" fontId="4" fillId="4" borderId="25" xfId="0" applyFont="1" applyFill="1" applyBorder="1" applyAlignment="1">
      <alignment horizontal="right"/>
    </xf>
    <xf numFmtId="0" fontId="4" fillId="4" borderId="25" xfId="0" applyFont="1" applyFill="1" applyBorder="1" applyAlignment="1">
      <alignment horizontal="right" vertical="top" wrapText="1"/>
    </xf>
    <xf numFmtId="166" fontId="4" fillId="4" borderId="25" xfId="0" applyNumberFormat="1" applyFont="1" applyFill="1" applyBorder="1" applyAlignment="1">
      <alignment horizontal="right" vertical="top"/>
    </xf>
    <xf numFmtId="166" fontId="4" fillId="4" borderId="25" xfId="1" applyNumberFormat="1" applyFont="1" applyFill="1" applyBorder="1" applyAlignment="1">
      <alignment horizontal="right" vertical="top"/>
    </xf>
    <xf numFmtId="166" fontId="4" fillId="4" borderId="26" xfId="1" applyNumberFormat="1" applyFont="1" applyFill="1" applyBorder="1" applyAlignment="1">
      <alignment horizontal="right" vertical="top" wrapText="1"/>
    </xf>
    <xf numFmtId="166" fontId="4" fillId="4" borderId="24" xfId="1" applyNumberFormat="1" applyFont="1" applyFill="1" applyBorder="1" applyAlignment="1">
      <alignment horizontal="right" vertical="top"/>
    </xf>
    <xf numFmtId="0" fontId="25" fillId="4" borderId="0" xfId="0" applyFont="1" applyFill="1" applyAlignment="1">
      <alignment horizontal="left" vertical="top"/>
    </xf>
    <xf numFmtId="0" fontId="4" fillId="4" borderId="0" xfId="0" applyFont="1" applyFill="1" applyAlignment="1">
      <alignment horizontal="left" vertical="top"/>
    </xf>
    <xf numFmtId="166" fontId="16" fillId="4" borderId="1" xfId="3" applyNumberFormat="1" applyFont="1" applyFill="1" applyBorder="1" applyAlignment="1">
      <alignment horizontal="right"/>
    </xf>
    <xf numFmtId="166" fontId="3" fillId="4" borderId="1" xfId="0" applyNumberFormat="1" applyFont="1" applyFill="1" applyBorder="1" applyAlignment="1">
      <alignment horizontal="right"/>
    </xf>
    <xf numFmtId="0" fontId="79" fillId="4" borderId="0" xfId="0" applyFont="1" applyFill="1"/>
    <xf numFmtId="0" fontId="79" fillId="4" borderId="0" xfId="0" applyFont="1" applyFill="1" applyAlignment="1">
      <alignment vertical="center"/>
    </xf>
    <xf numFmtId="0" fontId="16" fillId="4" borderId="0" xfId="0" applyFont="1" applyFill="1" applyAlignment="1">
      <alignment horizontal="left"/>
    </xf>
    <xf numFmtId="166" fontId="15" fillId="4" borderId="1" xfId="0" applyNumberFormat="1" applyFont="1" applyFill="1" applyBorder="1" applyAlignment="1">
      <alignment horizontal="right" vertical="top"/>
    </xf>
    <xf numFmtId="166" fontId="16" fillId="4" borderId="2" xfId="0" applyNumberFormat="1" applyFont="1" applyFill="1" applyBorder="1" applyAlignment="1">
      <alignment horizontal="right"/>
    </xf>
    <xf numFmtId="166" fontId="16" fillId="4" borderId="3" xfId="0" quotePrefix="1" applyNumberFormat="1" applyFont="1" applyFill="1" applyBorder="1" applyAlignment="1">
      <alignment horizontal="right"/>
    </xf>
    <xf numFmtId="171" fontId="15" fillId="4" borderId="1" xfId="0" applyNumberFormat="1" applyFont="1" applyFill="1" applyBorder="1" applyAlignment="1">
      <alignment horizontal="right"/>
    </xf>
    <xf numFmtId="166" fontId="15" fillId="4" borderId="3" xfId="0" quotePrefix="1" applyNumberFormat="1" applyFont="1" applyFill="1" applyBorder="1" applyAlignment="1">
      <alignment horizontal="right"/>
    </xf>
    <xf numFmtId="166" fontId="39" fillId="4" borderId="0" xfId="0" applyNumberFormat="1" applyFont="1" applyFill="1" applyAlignment="1">
      <alignment horizontal="right"/>
    </xf>
    <xf numFmtId="166" fontId="72" fillId="4" borderId="3" xfId="0" applyNumberFormat="1" applyFont="1" applyFill="1" applyBorder="1" applyAlignment="1">
      <alignment horizontal="right"/>
    </xf>
    <xf numFmtId="0" fontId="79" fillId="4" borderId="0" xfId="3" applyFont="1" applyFill="1" applyAlignment="1">
      <alignment vertical="center"/>
    </xf>
    <xf numFmtId="1" fontId="16" fillId="4" borderId="3" xfId="3" applyNumberFormat="1" applyFont="1" applyFill="1" applyBorder="1"/>
    <xf numFmtId="166" fontId="15" fillId="4" borderId="1" xfId="3" applyNumberFormat="1" applyFont="1" applyFill="1" applyBorder="1" applyAlignment="1">
      <alignment horizontal="right"/>
    </xf>
    <xf numFmtId="168" fontId="15" fillId="4" borderId="1" xfId="3" applyNumberFormat="1" applyFont="1" applyFill="1" applyBorder="1" applyAlignment="1">
      <alignment horizontal="right"/>
    </xf>
    <xf numFmtId="166" fontId="15" fillId="4" borderId="0" xfId="3" applyNumberFormat="1" applyFont="1" applyFill="1" applyAlignment="1">
      <alignment horizontal="right"/>
    </xf>
    <xf numFmtId="166" fontId="15" fillId="4" borderId="0" xfId="0" applyNumberFormat="1" applyFont="1" applyFill="1" applyAlignment="1">
      <alignment horizontal="right"/>
    </xf>
    <xf numFmtId="166" fontId="15" fillId="2" borderId="0" xfId="0" applyNumberFormat="1" applyFont="1" applyFill="1" applyAlignment="1">
      <alignment horizontal="right"/>
    </xf>
    <xf numFmtId="3" fontId="4" fillId="4" borderId="0" xfId="0" applyNumberFormat="1" applyFont="1" applyFill="1" applyAlignment="1">
      <alignment horizontal="right"/>
    </xf>
    <xf numFmtId="168" fontId="4" fillId="7" borderId="0" xfId="0" applyNumberFormat="1" applyFont="1" applyFill="1" applyAlignment="1">
      <alignment horizontal="right"/>
    </xf>
    <xf numFmtId="0" fontId="21" fillId="4" borderId="0" xfId="0" applyFont="1" applyFill="1"/>
    <xf numFmtId="0" fontId="32" fillId="6" borderId="19" xfId="0" applyFont="1" applyFill="1" applyBorder="1"/>
    <xf numFmtId="0" fontId="81" fillId="4" borderId="0" xfId="0" applyFont="1" applyFill="1"/>
    <xf numFmtId="0" fontId="16" fillId="6" borderId="0" xfId="3" applyFont="1" applyFill="1" applyAlignment="1">
      <alignment horizontal="right"/>
    </xf>
    <xf numFmtId="0" fontId="16" fillId="6" borderId="0" xfId="3" applyFont="1" applyFill="1"/>
    <xf numFmtId="0" fontId="15" fillId="6" borderId="1" xfId="0" applyFont="1" applyFill="1" applyBorder="1"/>
    <xf numFmtId="0" fontId="15" fillId="0" borderId="1" xfId="0" applyFont="1" applyBorder="1"/>
    <xf numFmtId="0" fontId="16" fillId="6" borderId="0" xfId="0" applyFont="1" applyFill="1"/>
    <xf numFmtId="0" fontId="16" fillId="6" borderId="1" xfId="0" applyFont="1" applyFill="1" applyBorder="1"/>
    <xf numFmtId="0" fontId="82" fillId="0" borderId="0" xfId="0" applyFont="1"/>
    <xf numFmtId="0" fontId="83" fillId="4" borderId="0" xfId="3" applyFont="1" applyFill="1"/>
    <xf numFmtId="0" fontId="15" fillId="0" borderId="1" xfId="3" applyFont="1" applyBorder="1"/>
    <xf numFmtId="166" fontId="15" fillId="4" borderId="2" xfId="0" applyNumberFormat="1" applyFont="1" applyFill="1" applyBorder="1" applyAlignment="1">
      <alignment horizontal="right"/>
    </xf>
    <xf numFmtId="166" fontId="15" fillId="4" borderId="0" xfId="0" quotePrefix="1" applyNumberFormat="1" applyFont="1" applyFill="1" applyAlignment="1">
      <alignment horizontal="right"/>
    </xf>
    <xf numFmtId="0" fontId="72" fillId="4" borderId="0" xfId="0" applyFont="1" applyFill="1"/>
    <xf numFmtId="0" fontId="85" fillId="4" borderId="0" xfId="3" applyFont="1" applyFill="1"/>
    <xf numFmtId="0" fontId="4" fillId="2" borderId="0" xfId="3" applyFont="1" applyFill="1"/>
    <xf numFmtId="168" fontId="15" fillId="4" borderId="0" xfId="0" applyNumberFormat="1" applyFont="1" applyFill="1" applyAlignment="1">
      <alignment horizontal="right"/>
    </xf>
    <xf numFmtId="3" fontId="16" fillId="4" borderId="1" xfId="0" applyNumberFormat="1" applyFont="1" applyFill="1" applyBorder="1" applyAlignment="1">
      <alignment horizontal="right"/>
    </xf>
    <xf numFmtId="168" fontId="16" fillId="7" borderId="0" xfId="0" applyNumberFormat="1" applyFont="1" applyFill="1" applyAlignment="1">
      <alignment horizontal="right"/>
    </xf>
    <xf numFmtId="168" fontId="16" fillId="4" borderId="0" xfId="3" quotePrefix="1" applyNumberFormat="1" applyFont="1" applyFill="1" applyAlignment="1">
      <alignment horizontal="right"/>
    </xf>
    <xf numFmtId="167" fontId="16" fillId="4" borderId="0" xfId="3" applyNumberFormat="1" applyFont="1" applyFill="1" applyAlignment="1">
      <alignment horizontal="right"/>
    </xf>
    <xf numFmtId="167" fontId="16" fillId="4" borderId="28" xfId="2" applyNumberFormat="1" applyFont="1" applyFill="1" applyBorder="1" applyAlignment="1">
      <alignment horizontal="right"/>
    </xf>
    <xf numFmtId="167" fontId="16" fillId="4" borderId="0" xfId="2" applyNumberFormat="1" applyFont="1" applyFill="1" applyAlignment="1">
      <alignment horizontal="right"/>
    </xf>
    <xf numFmtId="168" fontId="15" fillId="4" borderId="27" xfId="3" applyNumberFormat="1" applyFont="1" applyFill="1" applyBorder="1" applyAlignment="1">
      <alignment horizontal="right"/>
    </xf>
    <xf numFmtId="0" fontId="86" fillId="8" borderId="0" xfId="0" applyFont="1" applyFill="1" applyAlignment="1">
      <alignment horizontal="right" wrapText="1"/>
    </xf>
    <xf numFmtId="166" fontId="4" fillId="2" borderId="0" xfId="2" applyNumberFormat="1" applyFont="1" applyFill="1" applyAlignment="1">
      <alignment horizontal="right"/>
    </xf>
    <xf numFmtId="168" fontId="9" fillId="0" borderId="0" xfId="0" applyNumberFormat="1" applyFont="1"/>
    <xf numFmtId="0" fontId="4" fillId="4" borderId="0" xfId="0" applyFont="1" applyFill="1" applyAlignment="1">
      <alignment horizontal="left"/>
    </xf>
    <xf numFmtId="166" fontId="2" fillId="4" borderId="1" xfId="0" applyNumberFormat="1" applyFont="1" applyFill="1" applyBorder="1" applyAlignment="1">
      <alignment horizontal="right" wrapText="1"/>
    </xf>
    <xf numFmtId="166" fontId="4" fillId="4" borderId="3" xfId="0" quotePrefix="1" applyNumberFormat="1" applyFont="1" applyFill="1" applyBorder="1" applyAlignment="1">
      <alignment horizontal="right"/>
    </xf>
    <xf numFmtId="166" fontId="2" fillId="4" borderId="3" xfId="0" quotePrefix="1" applyNumberFormat="1" applyFont="1" applyFill="1" applyBorder="1" applyAlignment="1">
      <alignment horizontal="right"/>
    </xf>
    <xf numFmtId="166" fontId="38" fillId="4" borderId="0" xfId="0" applyNumberFormat="1" applyFont="1" applyFill="1" applyAlignment="1">
      <alignment horizontal="right"/>
    </xf>
    <xf numFmtId="166" fontId="74" fillId="4" borderId="3" xfId="0" applyNumberFormat="1" applyFont="1" applyFill="1" applyBorder="1" applyAlignment="1">
      <alignment horizontal="right"/>
    </xf>
    <xf numFmtId="166" fontId="2" fillId="4" borderId="3" xfId="0" applyNumberFormat="1" applyFont="1" applyFill="1" applyBorder="1" applyAlignment="1">
      <alignment horizontal="right"/>
    </xf>
    <xf numFmtId="0" fontId="79" fillId="4" borderId="0" xfId="0" applyFont="1" applyFill="1" applyAlignment="1">
      <alignment vertical="center" wrapText="1"/>
    </xf>
    <xf numFmtId="0" fontId="16" fillId="4" borderId="25" xfId="0" applyFont="1" applyFill="1" applyBorder="1" applyAlignment="1">
      <alignment horizontal="right"/>
    </xf>
    <xf numFmtId="2" fontId="16" fillId="4" borderId="0" xfId="0" applyNumberFormat="1" applyFont="1" applyFill="1" applyAlignment="1">
      <alignment horizontal="right"/>
    </xf>
    <xf numFmtId="0" fontId="16" fillId="4" borderId="25" xfId="0" applyFont="1" applyFill="1" applyBorder="1" applyAlignment="1">
      <alignment horizontal="right" vertical="top" wrapText="1"/>
    </xf>
    <xf numFmtId="166" fontId="16" fillId="4" borderId="25" xfId="0" applyNumberFormat="1" applyFont="1" applyFill="1" applyBorder="1" applyAlignment="1">
      <alignment horizontal="right" vertical="top"/>
    </xf>
    <xf numFmtId="166" fontId="16" fillId="4" borderId="0" xfId="1" applyNumberFormat="1" applyFont="1" applyFill="1" applyBorder="1" applyAlignment="1">
      <alignment horizontal="right" vertical="top"/>
    </xf>
    <xf numFmtId="166" fontId="16" fillId="4" borderId="25" xfId="1" applyNumberFormat="1" applyFont="1" applyFill="1" applyBorder="1" applyAlignment="1">
      <alignment horizontal="right" vertical="top"/>
    </xf>
    <xf numFmtId="166" fontId="16" fillId="4" borderId="0" xfId="1" applyNumberFormat="1" applyFont="1" applyFill="1" applyBorder="1" applyAlignment="1">
      <alignment horizontal="right" vertical="top" wrapText="1"/>
    </xf>
    <xf numFmtId="0" fontId="54" fillId="4" borderId="23" xfId="0" applyFont="1" applyFill="1" applyBorder="1" applyAlignment="1">
      <alignment vertical="center"/>
    </xf>
    <xf numFmtId="166" fontId="16" fillId="4" borderId="23" xfId="1" applyNumberFormat="1" applyFont="1" applyFill="1" applyBorder="1" applyAlignment="1">
      <alignment horizontal="right" vertical="top" wrapText="1"/>
    </xf>
    <xf numFmtId="166" fontId="16" fillId="4" borderId="26" xfId="1" applyNumberFormat="1" applyFont="1" applyFill="1" applyBorder="1" applyAlignment="1">
      <alignment horizontal="right" vertical="top" wrapText="1"/>
    </xf>
    <xf numFmtId="166" fontId="16" fillId="4" borderId="23" xfId="1" applyNumberFormat="1" applyFont="1" applyFill="1" applyBorder="1" applyAlignment="1">
      <alignment horizontal="right" vertical="top"/>
    </xf>
    <xf numFmtId="166" fontId="16" fillId="4" borderId="23" xfId="0" applyNumberFormat="1" applyFont="1" applyFill="1" applyBorder="1" applyAlignment="1">
      <alignment horizontal="right" vertical="top"/>
    </xf>
    <xf numFmtId="166" fontId="16" fillId="4" borderId="3" xfId="1" applyNumberFormat="1" applyFont="1" applyFill="1" applyBorder="1" applyAlignment="1">
      <alignment horizontal="right" vertical="top" wrapText="1"/>
    </xf>
    <xf numFmtId="166" fontId="16" fillId="4" borderId="24" xfId="1" applyNumberFormat="1" applyFont="1" applyFill="1" applyBorder="1" applyAlignment="1">
      <alignment horizontal="right" vertical="top"/>
    </xf>
    <xf numFmtId="166" fontId="16" fillId="4" borderId="3" xfId="1" applyNumberFormat="1" applyFont="1" applyFill="1" applyBorder="1" applyAlignment="1">
      <alignment horizontal="right" vertical="top"/>
    </xf>
    <xf numFmtId="0" fontId="16" fillId="0" borderId="0" xfId="0" applyFont="1" applyAlignment="1">
      <alignment wrapText="1"/>
    </xf>
    <xf numFmtId="0" fontId="15" fillId="4" borderId="3" xfId="0" applyFont="1" applyFill="1" applyBorder="1"/>
    <xf numFmtId="166" fontId="15" fillId="4" borderId="3" xfId="0" applyNumberFormat="1" applyFont="1" applyFill="1" applyBorder="1" applyAlignment="1">
      <alignment horizontal="right"/>
    </xf>
    <xf numFmtId="1" fontId="2" fillId="4" borderId="0" xfId="0" applyNumberFormat="1" applyFont="1" applyFill="1"/>
    <xf numFmtId="0" fontId="16" fillId="0" borderId="1" xfId="0" applyFont="1" applyBorder="1"/>
    <xf numFmtId="167" fontId="4" fillId="6" borderId="0" xfId="2" applyNumberFormat="1" applyFont="1" applyFill="1" applyAlignment="1">
      <alignment horizontal="right"/>
    </xf>
    <xf numFmtId="168" fontId="16" fillId="4" borderId="0" xfId="3" applyNumberFormat="1" applyFont="1" applyFill="1"/>
    <xf numFmtId="0" fontId="91" fillId="4" borderId="0" xfId="0" applyFont="1" applyFill="1"/>
    <xf numFmtId="0" fontId="92" fillId="4" borderId="0" xfId="0" applyFont="1" applyFill="1"/>
    <xf numFmtId="0" fontId="79" fillId="4" borderId="5" xfId="0" applyFont="1" applyFill="1" applyBorder="1" applyAlignment="1">
      <alignment vertical="center"/>
    </xf>
    <xf numFmtId="1" fontId="15" fillId="4" borderId="0" xfId="0" applyNumberFormat="1" applyFont="1" applyFill="1" applyAlignment="1">
      <alignment horizontal="right"/>
    </xf>
    <xf numFmtId="0" fontId="16" fillId="4" borderId="5" xfId="0" applyFont="1" applyFill="1" applyBorder="1"/>
    <xf numFmtId="0" fontId="15" fillId="4" borderId="5" xfId="0" applyFont="1" applyFill="1" applyBorder="1"/>
    <xf numFmtId="2" fontId="16" fillId="4" borderId="0" xfId="3" applyNumberFormat="1" applyFont="1" applyFill="1" applyAlignment="1">
      <alignment horizontal="right"/>
    </xf>
    <xf numFmtId="0" fontId="16" fillId="0" borderId="3" xfId="0" applyFont="1" applyBorder="1"/>
    <xf numFmtId="166" fontId="16" fillId="4" borderId="3" xfId="3" applyNumberFormat="1" applyFont="1" applyFill="1" applyBorder="1" applyAlignment="1">
      <alignment horizontal="right"/>
    </xf>
    <xf numFmtId="0" fontId="85" fillId="0" borderId="0" xfId="0" applyFont="1"/>
    <xf numFmtId="170" fontId="0" fillId="0" borderId="0" xfId="0" applyNumberFormat="1"/>
    <xf numFmtId="0" fontId="8" fillId="0" borderId="3" xfId="0" applyFont="1" applyBorder="1"/>
    <xf numFmtId="0" fontId="89" fillId="4" borderId="0" xfId="0" applyFont="1" applyFill="1" applyAlignment="1">
      <alignment horizontal="right"/>
    </xf>
    <xf numFmtId="166" fontId="2" fillId="4" borderId="22" xfId="0" applyNumberFormat="1" applyFont="1" applyFill="1" applyBorder="1" applyAlignment="1">
      <alignment horizontal="right"/>
    </xf>
    <xf numFmtId="166" fontId="15" fillId="4" borderId="22" xfId="0" applyNumberFormat="1" applyFont="1" applyFill="1" applyBorder="1" applyAlignment="1">
      <alignment horizontal="right"/>
    </xf>
    <xf numFmtId="166" fontId="16" fillId="4" borderId="22" xfId="0" applyNumberFormat="1" applyFont="1" applyFill="1" applyBorder="1" applyAlignment="1">
      <alignment horizontal="right"/>
    </xf>
    <xf numFmtId="166" fontId="15" fillId="4" borderId="22" xfId="0" applyNumberFormat="1" applyFont="1" applyFill="1" applyBorder="1" applyAlignment="1">
      <alignment horizontal="right" vertical="top"/>
    </xf>
    <xf numFmtId="166" fontId="15" fillId="2" borderId="2" xfId="0" applyNumberFormat="1" applyFont="1" applyFill="1" applyBorder="1" applyAlignment="1">
      <alignment horizontal="right"/>
    </xf>
    <xf numFmtId="166" fontId="15" fillId="2" borderId="3" xfId="0" applyNumberFormat="1" applyFont="1" applyFill="1" applyBorder="1" applyAlignment="1">
      <alignment horizontal="right"/>
    </xf>
    <xf numFmtId="166" fontId="16" fillId="2" borderId="22" xfId="0" applyNumberFormat="1" applyFont="1" applyFill="1" applyBorder="1" applyAlignment="1">
      <alignment horizontal="right"/>
    </xf>
    <xf numFmtId="0" fontId="16" fillId="2" borderId="3" xfId="0" applyFont="1" applyFill="1" applyBorder="1" applyAlignment="1">
      <alignment horizontal="right"/>
    </xf>
    <xf numFmtId="166" fontId="15" fillId="2" borderId="22" xfId="0" applyNumberFormat="1" applyFont="1" applyFill="1" applyBorder="1" applyAlignment="1">
      <alignment horizontal="right"/>
    </xf>
    <xf numFmtId="166" fontId="4" fillId="4" borderId="3" xfId="0" applyNumberFormat="1" applyFont="1" applyFill="1" applyBorder="1" applyAlignment="1">
      <alignment horizontal="right"/>
    </xf>
    <xf numFmtId="166" fontId="97" fillId="4" borderId="0" xfId="0" applyNumberFormat="1" applyFont="1" applyFill="1"/>
    <xf numFmtId="166" fontId="98" fillId="4" borderId="0" xfId="0" applyNumberFormat="1" applyFont="1" applyFill="1"/>
    <xf numFmtId="166" fontId="98" fillId="4" borderId="1" xfId="0" applyNumberFormat="1" applyFont="1" applyFill="1" applyBorder="1"/>
    <xf numFmtId="0" fontId="97" fillId="4" borderId="0" xfId="0" quotePrefix="1" applyFont="1" applyFill="1" applyAlignment="1">
      <alignment horizontal="right"/>
    </xf>
    <xf numFmtId="0" fontId="4" fillId="4" borderId="0" xfId="3" quotePrefix="1" applyFont="1" applyFill="1" applyAlignment="1">
      <alignment horizontal="right"/>
    </xf>
    <xf numFmtId="0" fontId="2" fillId="4" borderId="0" xfId="3" quotePrefix="1" applyFont="1" applyFill="1" applyAlignment="1">
      <alignment horizontal="right"/>
    </xf>
    <xf numFmtId="0" fontId="86" fillId="7" borderId="0" xfId="0" applyFont="1" applyFill="1" applyAlignment="1">
      <alignment horizontal="right" wrapText="1"/>
    </xf>
    <xf numFmtId="0" fontId="4" fillId="4" borderId="3" xfId="0" applyFont="1" applyFill="1" applyBorder="1" applyAlignment="1">
      <alignment horizontal="left"/>
    </xf>
    <xf numFmtId="166" fontId="2" fillId="4" borderId="0" xfId="0" quotePrefix="1" applyNumberFormat="1" applyFont="1" applyFill="1" applyAlignment="1">
      <alignment horizontal="right"/>
    </xf>
    <xf numFmtId="166" fontId="74" fillId="4" borderId="0" xfId="0" applyNumberFormat="1" applyFont="1" applyFill="1" applyAlignment="1">
      <alignment horizontal="right"/>
    </xf>
    <xf numFmtId="0" fontId="4" fillId="4" borderId="3" xfId="0" applyFont="1" applyFill="1" applyBorder="1" applyAlignment="1">
      <alignment horizontal="right"/>
    </xf>
    <xf numFmtId="166" fontId="38" fillId="4" borderId="3" xfId="0" applyNumberFormat="1" applyFont="1" applyFill="1" applyBorder="1" applyAlignment="1">
      <alignment horizontal="right"/>
    </xf>
    <xf numFmtId="166" fontId="5" fillId="4" borderId="0" xfId="0" applyNumberFormat="1" applyFont="1" applyFill="1" applyAlignment="1">
      <alignment horizontal="right" vertical="top"/>
    </xf>
    <xf numFmtId="166" fontId="5" fillId="4" borderId="0" xfId="1" applyNumberFormat="1" applyFont="1" applyFill="1" applyBorder="1" applyAlignment="1">
      <alignment horizontal="right" vertical="top"/>
    </xf>
    <xf numFmtId="0" fontId="16" fillId="4" borderId="3" xfId="0" applyFont="1" applyFill="1" applyBorder="1" applyAlignment="1">
      <alignment horizontal="left"/>
    </xf>
    <xf numFmtId="0" fontId="16" fillId="2" borderId="0" xfId="0" applyFont="1" applyFill="1" applyAlignment="1">
      <alignment horizontal="left"/>
    </xf>
    <xf numFmtId="0" fontId="56" fillId="4" borderId="1" xfId="0" applyFont="1" applyFill="1" applyBorder="1"/>
    <xf numFmtId="0" fontId="57" fillId="4" borderId="0" xfId="0" applyFont="1" applyFill="1"/>
    <xf numFmtId="166" fontId="57" fillId="4" borderId="0" xfId="0" applyNumberFormat="1" applyFont="1" applyFill="1"/>
    <xf numFmtId="0" fontId="57" fillId="4" borderId="2" xfId="0" applyFont="1" applyFill="1" applyBorder="1"/>
    <xf numFmtId="0" fontId="56" fillId="4" borderId="0" xfId="0" applyFont="1" applyFill="1"/>
    <xf numFmtId="166" fontId="56" fillId="4" borderId="0" xfId="0" applyNumberFormat="1" applyFont="1" applyFill="1"/>
    <xf numFmtId="0" fontId="99" fillId="4" borderId="0" xfId="0" applyFont="1" applyFill="1"/>
    <xf numFmtId="166" fontId="56" fillId="4" borderId="1" xfId="0" applyNumberFormat="1" applyFont="1" applyFill="1" applyBorder="1"/>
    <xf numFmtId="166" fontId="72" fillId="4" borderId="0" xfId="0" applyNumberFormat="1" applyFont="1" applyFill="1" applyAlignment="1">
      <alignment horizontal="right"/>
    </xf>
    <xf numFmtId="0" fontId="56" fillId="4" borderId="3" xfId="0" applyFont="1" applyFill="1" applyBorder="1"/>
    <xf numFmtId="0" fontId="15" fillId="0" borderId="3" xfId="0" applyFont="1" applyBorder="1"/>
    <xf numFmtId="0" fontId="16" fillId="9" borderId="0" xfId="0" applyFont="1" applyFill="1" applyAlignment="1">
      <alignment horizontal="right"/>
    </xf>
    <xf numFmtId="168" fontId="16" fillId="0" borderId="0" xfId="0" applyNumberFormat="1" applyFont="1"/>
    <xf numFmtId="168" fontId="16" fillId="4" borderId="0" xfId="0" applyNumberFormat="1" applyFont="1" applyFill="1"/>
    <xf numFmtId="0" fontId="102" fillId="4" borderId="0" xfId="3" applyFont="1" applyFill="1"/>
    <xf numFmtId="0" fontId="5" fillId="2" borderId="0" xfId="3" applyFont="1" applyFill="1"/>
    <xf numFmtId="166" fontId="101" fillId="4" borderId="0" xfId="0" applyNumberFormat="1" applyFont="1" applyFill="1" applyAlignment="1">
      <alignment horizontal="right"/>
    </xf>
    <xf numFmtId="0" fontId="2" fillId="0" borderId="0" xfId="0" applyFont="1"/>
    <xf numFmtId="4" fontId="4" fillId="0" borderId="0" xfId="3" applyNumberFormat="1" applyFont="1"/>
    <xf numFmtId="166" fontId="5" fillId="4" borderId="0" xfId="3" quotePrefix="1" applyNumberFormat="1" applyFont="1" applyFill="1" applyAlignment="1">
      <alignment horizontal="right"/>
    </xf>
    <xf numFmtId="0" fontId="32" fillId="4" borderId="0" xfId="0" applyFont="1" applyFill="1" applyAlignment="1">
      <alignment horizontal="left" vertical="center" wrapText="1"/>
    </xf>
    <xf numFmtId="0" fontId="32" fillId="4" borderId="5" xfId="0" applyFont="1" applyFill="1" applyBorder="1" applyAlignment="1">
      <alignment horizontal="left" vertical="center" wrapText="1"/>
    </xf>
    <xf numFmtId="166" fontId="104" fillId="2" borderId="0" xfId="0" applyNumberFormat="1" applyFont="1" applyFill="1" applyAlignment="1">
      <alignment horizontal="right"/>
    </xf>
    <xf numFmtId="166" fontId="105" fillId="2" borderId="0" xfId="0" applyNumberFormat="1" applyFont="1" applyFill="1" applyAlignment="1">
      <alignment horizontal="right"/>
    </xf>
    <xf numFmtId="166" fontId="105" fillId="2" borderId="2" xfId="0" applyNumberFormat="1" applyFont="1" applyFill="1" applyBorder="1" applyAlignment="1">
      <alignment horizontal="right"/>
    </xf>
    <xf numFmtId="166" fontId="104" fillId="4" borderId="0" xfId="0" applyNumberFormat="1" applyFont="1" applyFill="1" applyAlignment="1">
      <alignment horizontal="right"/>
    </xf>
    <xf numFmtId="2" fontId="52" fillId="4" borderId="0" xfId="1" applyNumberFormat="1" applyFont="1" applyFill="1" applyBorder="1" applyAlignment="1">
      <alignment horizontal="right" vertical="top"/>
    </xf>
    <xf numFmtId="0" fontId="15" fillId="4" borderId="0" xfId="0" applyFont="1" applyFill="1" applyAlignment="1">
      <alignment horizontal="right" vertical="top" wrapText="1"/>
    </xf>
    <xf numFmtId="0" fontId="15" fillId="4" borderId="25" xfId="0" applyFont="1" applyFill="1" applyBorder="1" applyAlignment="1">
      <alignment horizontal="right" vertical="top"/>
    </xf>
    <xf numFmtId="1" fontId="15" fillId="4" borderId="0" xfId="0" applyNumberFormat="1" applyFont="1" applyFill="1" applyAlignment="1">
      <alignment horizontal="right" vertical="top"/>
    </xf>
    <xf numFmtId="0" fontId="15" fillId="3" borderId="0" xfId="0" applyFont="1" applyFill="1" applyAlignment="1">
      <alignment horizontal="right" vertical="top"/>
    </xf>
    <xf numFmtId="0" fontId="16" fillId="3" borderId="0" xfId="0" applyFont="1" applyFill="1" applyAlignment="1">
      <alignment horizontal="right"/>
    </xf>
    <xf numFmtId="0" fontId="16" fillId="3" borderId="0" xfId="0" applyFont="1" applyFill="1" applyAlignment="1">
      <alignment horizontal="right" vertical="top"/>
    </xf>
    <xf numFmtId="166" fontId="16" fillId="3" borderId="0" xfId="0" applyNumberFormat="1" applyFont="1" applyFill="1" applyAlignment="1">
      <alignment horizontal="right" vertical="top"/>
    </xf>
    <xf numFmtId="166" fontId="16" fillId="3" borderId="0" xfId="0" applyNumberFormat="1" applyFont="1" applyFill="1" applyAlignment="1">
      <alignment horizontal="right"/>
    </xf>
    <xf numFmtId="166" fontId="16" fillId="3" borderId="0" xfId="1" applyNumberFormat="1" applyFont="1" applyFill="1" applyBorder="1" applyAlignment="1">
      <alignment vertical="top"/>
    </xf>
    <xf numFmtId="166" fontId="16" fillId="3" borderId="0" xfId="1" applyNumberFormat="1" applyFont="1" applyFill="1" applyBorder="1" applyAlignment="1">
      <alignment horizontal="right" vertical="top"/>
    </xf>
    <xf numFmtId="166" fontId="16" fillId="3" borderId="23" xfId="0" applyNumberFormat="1" applyFont="1" applyFill="1" applyBorder="1" applyAlignment="1">
      <alignment horizontal="right" vertical="top"/>
    </xf>
    <xf numFmtId="166" fontId="16" fillId="3" borderId="3" xfId="1" applyNumberFormat="1" applyFont="1" applyFill="1" applyBorder="1" applyAlignment="1">
      <alignment horizontal="right" vertical="top"/>
    </xf>
    <xf numFmtId="0" fontId="52" fillId="4" borderId="0" xfId="0" applyFont="1" applyFill="1" applyAlignment="1">
      <alignment horizontal="left" vertical="top"/>
    </xf>
    <xf numFmtId="0" fontId="16" fillId="4" borderId="0" xfId="0" applyFont="1" applyFill="1" applyAlignment="1">
      <alignment horizontal="left" vertical="top"/>
    </xf>
    <xf numFmtId="168" fontId="3" fillId="2" borderId="1" xfId="0" applyNumberFormat="1" applyFont="1" applyFill="1" applyBorder="1" applyAlignment="1">
      <alignment horizontal="right"/>
    </xf>
    <xf numFmtId="0" fontId="105" fillId="4" borderId="0" xfId="3" applyFont="1" applyFill="1"/>
    <xf numFmtId="0" fontId="107" fillId="4" borderId="0" xfId="3" applyFont="1" applyFill="1" applyAlignment="1">
      <alignment vertical="center"/>
    </xf>
    <xf numFmtId="0" fontId="104" fillId="4" borderId="0" xfId="0" applyFont="1" applyFill="1" applyAlignment="1">
      <alignment horizontal="right" wrapText="1"/>
    </xf>
    <xf numFmtId="0" fontId="104" fillId="2" borderId="0" xfId="0" applyFont="1" applyFill="1" applyAlignment="1">
      <alignment horizontal="right" wrapText="1"/>
    </xf>
    <xf numFmtId="0" fontId="105" fillId="0" borderId="0" xfId="3" applyFont="1"/>
    <xf numFmtId="0" fontId="105" fillId="4" borderId="0" xfId="0" applyFont="1" applyFill="1" applyAlignment="1">
      <alignment horizontal="right" wrapText="1"/>
    </xf>
    <xf numFmtId="0" fontId="105" fillId="2" borderId="0" xfId="0" applyFont="1" applyFill="1" applyAlignment="1">
      <alignment horizontal="right" wrapText="1"/>
    </xf>
    <xf numFmtId="0" fontId="105" fillId="4" borderId="0" xfId="3" applyFont="1" applyFill="1" applyAlignment="1">
      <alignment horizontal="left"/>
    </xf>
    <xf numFmtId="0" fontId="105" fillId="4" borderId="0" xfId="0" applyFont="1" applyFill="1" applyAlignment="1">
      <alignment horizontal="right"/>
    </xf>
    <xf numFmtId="0" fontId="105" fillId="2" borderId="0" xfId="0" applyFont="1" applyFill="1" applyAlignment="1">
      <alignment horizontal="right"/>
    </xf>
    <xf numFmtId="0" fontId="105" fillId="4" borderId="0" xfId="3" applyFont="1" applyFill="1" applyAlignment="1">
      <alignment horizontal="right"/>
    </xf>
    <xf numFmtId="0" fontId="105" fillId="2" borderId="0" xfId="3" applyFont="1" applyFill="1" applyAlignment="1">
      <alignment horizontal="right"/>
    </xf>
    <xf numFmtId="1" fontId="105" fillId="4" borderId="1" xfId="3" applyNumberFormat="1" applyFont="1" applyFill="1" applyBorder="1"/>
    <xf numFmtId="0" fontId="104" fillId="4" borderId="1" xfId="0" applyFont="1" applyFill="1" applyBorder="1"/>
    <xf numFmtId="166" fontId="104" fillId="4" borderId="1" xfId="3" applyNumberFormat="1" applyFont="1" applyFill="1" applyBorder="1" applyAlignment="1">
      <alignment horizontal="right"/>
    </xf>
    <xf numFmtId="166" fontId="104" fillId="4" borderId="1" xfId="0" applyNumberFormat="1" applyFont="1" applyFill="1" applyBorder="1" applyAlignment="1">
      <alignment horizontal="right"/>
    </xf>
    <xf numFmtId="166" fontId="104" fillId="2" borderId="1" xfId="0" applyNumberFormat="1" applyFont="1" applyFill="1" applyBorder="1" applyAlignment="1">
      <alignment horizontal="right"/>
    </xf>
    <xf numFmtId="1" fontId="105" fillId="4" borderId="0" xfId="3" applyNumberFormat="1" applyFont="1" applyFill="1"/>
    <xf numFmtId="0" fontId="105" fillId="4" borderId="0" xfId="0" applyFont="1" applyFill="1"/>
    <xf numFmtId="166" fontId="105" fillId="4" borderId="0" xfId="3" applyNumberFormat="1" applyFont="1" applyFill="1" applyAlignment="1">
      <alignment horizontal="right"/>
    </xf>
    <xf numFmtId="166" fontId="105" fillId="4" borderId="0" xfId="0" applyNumberFormat="1" applyFont="1" applyFill="1" applyAlignment="1">
      <alignment horizontal="right"/>
    </xf>
    <xf numFmtId="166" fontId="105" fillId="2" borderId="0" xfId="3" applyNumberFormat="1" applyFont="1" applyFill="1" applyAlignment="1">
      <alignment horizontal="right"/>
    </xf>
    <xf numFmtId="0" fontId="108" fillId="4" borderId="0" xfId="0" applyFont="1" applyFill="1"/>
    <xf numFmtId="166" fontId="105" fillId="4" borderId="0" xfId="3" quotePrefix="1" applyNumberFormat="1" applyFont="1" applyFill="1" applyAlignment="1">
      <alignment horizontal="right"/>
    </xf>
    <xf numFmtId="166" fontId="105" fillId="4" borderId="0" xfId="0" quotePrefix="1" applyNumberFormat="1" applyFont="1" applyFill="1" applyAlignment="1">
      <alignment horizontal="right"/>
    </xf>
    <xf numFmtId="166" fontId="104" fillId="2" borderId="0" xfId="3" quotePrefix="1" applyNumberFormat="1" applyFont="1" applyFill="1" applyAlignment="1">
      <alignment horizontal="right"/>
    </xf>
    <xf numFmtId="166" fontId="105" fillId="2" borderId="0" xfId="3" quotePrefix="1" applyNumberFormat="1" applyFont="1" applyFill="1" applyAlignment="1">
      <alignment horizontal="right"/>
    </xf>
    <xf numFmtId="166" fontId="104" fillId="2" borderId="0" xfId="3" applyNumberFormat="1" applyFont="1" applyFill="1" applyAlignment="1">
      <alignment horizontal="right"/>
    </xf>
    <xf numFmtId="168" fontId="104" fillId="4" borderId="1" xfId="3" applyNumberFormat="1" applyFont="1" applyFill="1" applyBorder="1" applyAlignment="1">
      <alignment horizontal="right"/>
    </xf>
    <xf numFmtId="166" fontId="104" fillId="4" borderId="0" xfId="3" applyNumberFormat="1" applyFont="1" applyFill="1" applyAlignment="1">
      <alignment horizontal="right"/>
    </xf>
    <xf numFmtId="166" fontId="105" fillId="4" borderId="2" xfId="0" applyNumberFormat="1" applyFont="1" applyFill="1" applyBorder="1" applyAlignment="1">
      <alignment horizontal="right"/>
    </xf>
    <xf numFmtId="0" fontId="105" fillId="4" borderId="1" xfId="3" applyFont="1" applyFill="1" applyBorder="1"/>
    <xf numFmtId="0" fontId="104" fillId="4" borderId="0" xfId="0" applyFont="1" applyFill="1"/>
    <xf numFmtId="0" fontId="109" fillId="0" borderId="0" xfId="0" applyFont="1"/>
    <xf numFmtId="0" fontId="110" fillId="4" borderId="0" xfId="3" applyFont="1" applyFill="1"/>
    <xf numFmtId="0" fontId="106" fillId="2" borderId="0" xfId="3" applyFont="1" applyFill="1" applyAlignment="1">
      <alignment horizontal="right"/>
    </xf>
    <xf numFmtId="4" fontId="16" fillId="0" borderId="0" xfId="0" applyNumberFormat="1" applyFont="1"/>
    <xf numFmtId="168" fontId="15" fillId="4" borderId="0" xfId="3" applyNumberFormat="1" applyFont="1" applyFill="1" applyAlignment="1">
      <alignment horizontal="right"/>
    </xf>
    <xf numFmtId="168" fontId="15" fillId="2" borderId="0" xfId="3" applyNumberFormat="1" applyFont="1" applyFill="1" applyAlignment="1">
      <alignment horizontal="right"/>
    </xf>
    <xf numFmtId="0" fontId="102" fillId="0" borderId="0" xfId="0" applyFont="1"/>
    <xf numFmtId="1" fontId="15" fillId="2" borderId="0" xfId="0" applyNumberFormat="1" applyFont="1" applyFill="1" applyAlignment="1">
      <alignment horizontal="right"/>
    </xf>
    <xf numFmtId="2" fontId="16" fillId="2" borderId="0" xfId="3" applyNumberFormat="1" applyFont="1" applyFill="1" applyAlignment="1">
      <alignment horizontal="right"/>
    </xf>
    <xf numFmtId="166" fontId="16" fillId="2" borderId="3" xfId="3" applyNumberFormat="1" applyFont="1" applyFill="1" applyBorder="1" applyAlignment="1">
      <alignment horizontal="right"/>
    </xf>
    <xf numFmtId="0" fontId="100" fillId="2" borderId="0" xfId="0" applyFont="1" applyFill="1" applyAlignment="1">
      <alignment horizontal="right" wrapText="1"/>
    </xf>
    <xf numFmtId="0" fontId="100" fillId="2" borderId="0" xfId="0" applyFont="1" applyFill="1" applyAlignment="1">
      <alignment horizontal="right"/>
    </xf>
    <xf numFmtId="0" fontId="100" fillId="2" borderId="0" xfId="0" applyFont="1" applyFill="1" applyAlignment="1">
      <alignment horizontal="left"/>
    </xf>
    <xf numFmtId="166" fontId="4" fillId="2" borderId="0" xfId="0" applyNumberFormat="1" applyFont="1" applyFill="1" applyAlignment="1">
      <alignment horizontal="right" vertical="top"/>
    </xf>
    <xf numFmtId="0" fontId="4" fillId="2" borderId="0" xfId="0" applyFont="1" applyFill="1" applyAlignment="1">
      <alignment horizontal="right"/>
    </xf>
    <xf numFmtId="0" fontId="4" fillId="3" borderId="0" xfId="0" applyFont="1" applyFill="1" applyAlignment="1">
      <alignment horizontal="right"/>
    </xf>
    <xf numFmtId="0" fontId="4" fillId="3" borderId="0" xfId="0" applyFont="1" applyFill="1" applyAlignment="1">
      <alignment horizontal="right" vertical="top"/>
    </xf>
    <xf numFmtId="166" fontId="4" fillId="3" borderId="0" xfId="0" applyNumberFormat="1" applyFont="1" applyFill="1" applyAlignment="1">
      <alignment horizontal="right" vertical="top"/>
    </xf>
    <xf numFmtId="166" fontId="4" fillId="4" borderId="3" xfId="0" applyNumberFormat="1" applyFont="1" applyFill="1" applyBorder="1" applyAlignment="1">
      <alignment horizontal="right" vertical="top"/>
    </xf>
    <xf numFmtId="166" fontId="5" fillId="4" borderId="3" xfId="0" applyNumberFormat="1" applyFont="1" applyFill="1" applyBorder="1" applyAlignment="1">
      <alignment horizontal="right"/>
    </xf>
    <xf numFmtId="166" fontId="111" fillId="4" borderId="0" xfId="0" applyNumberFormat="1" applyFont="1" applyFill="1" applyAlignment="1">
      <alignment horizontal="right"/>
    </xf>
    <xf numFmtId="166" fontId="101" fillId="4" borderId="1" xfId="0" applyNumberFormat="1" applyFont="1" applyFill="1" applyBorder="1" applyAlignment="1">
      <alignment horizontal="right"/>
    </xf>
    <xf numFmtId="166" fontId="101" fillId="4" borderId="2" xfId="0" applyNumberFormat="1" applyFont="1" applyFill="1" applyBorder="1" applyAlignment="1">
      <alignment horizontal="right"/>
    </xf>
    <xf numFmtId="166" fontId="100" fillId="4" borderId="0" xfId="0" applyNumberFormat="1" applyFont="1" applyFill="1" applyAlignment="1">
      <alignment horizontal="right"/>
    </xf>
    <xf numFmtId="166" fontId="100" fillId="4" borderId="0" xfId="0" quotePrefix="1" applyNumberFormat="1" applyFont="1" applyFill="1" applyAlignment="1">
      <alignment horizontal="right"/>
    </xf>
    <xf numFmtId="166" fontId="101" fillId="4" borderId="3" xfId="0" applyNumberFormat="1" applyFont="1" applyFill="1" applyBorder="1" applyAlignment="1">
      <alignment horizontal="right"/>
    </xf>
    <xf numFmtId="9" fontId="4" fillId="4" borderId="0" xfId="2" applyFont="1" applyFill="1" applyAlignment="1">
      <alignment horizontal="right"/>
    </xf>
    <xf numFmtId="166" fontId="16" fillId="4" borderId="3" xfId="0" applyNumberFormat="1" applyFont="1" applyFill="1" applyBorder="1" applyAlignment="1">
      <alignment horizontal="right" vertical="top"/>
    </xf>
    <xf numFmtId="166" fontId="16" fillId="3" borderId="3" xfId="0" applyNumberFormat="1" applyFont="1" applyFill="1" applyBorder="1" applyAlignment="1">
      <alignment horizontal="right" vertical="top"/>
    </xf>
    <xf numFmtId="0" fontId="105" fillId="2" borderId="0" xfId="0" applyFont="1" applyFill="1" applyAlignment="1">
      <alignment horizontal="left"/>
    </xf>
    <xf numFmtId="166" fontId="105" fillId="2" borderId="1" xfId="0" applyNumberFormat="1" applyFont="1" applyFill="1" applyBorder="1" applyAlignment="1">
      <alignment horizontal="right"/>
    </xf>
    <xf numFmtId="166" fontId="105" fillId="2" borderId="0" xfId="0" quotePrefix="1" applyNumberFormat="1" applyFont="1" applyFill="1" applyAlignment="1">
      <alignment horizontal="right"/>
    </xf>
    <xf numFmtId="166" fontId="105" fillId="2" borderId="3" xfId="0" quotePrefix="1" applyNumberFormat="1" applyFont="1" applyFill="1" applyBorder="1" applyAlignment="1">
      <alignment horizontal="right"/>
    </xf>
    <xf numFmtId="166" fontId="104" fillId="2" borderId="2" xfId="0" applyNumberFormat="1" applyFont="1" applyFill="1" applyBorder="1" applyAlignment="1">
      <alignment horizontal="right"/>
    </xf>
    <xf numFmtId="166" fontId="104" fillId="2" borderId="3" xfId="0" quotePrefix="1" applyNumberFormat="1" applyFont="1" applyFill="1" applyBorder="1" applyAlignment="1">
      <alignment horizontal="right"/>
    </xf>
    <xf numFmtId="166" fontId="112" fillId="4" borderId="0" xfId="0" applyNumberFormat="1" applyFont="1" applyFill="1" applyAlignment="1">
      <alignment horizontal="right"/>
    </xf>
    <xf numFmtId="166" fontId="112" fillId="2" borderId="3" xfId="0" applyNumberFormat="1" applyFont="1" applyFill="1" applyBorder="1" applyAlignment="1">
      <alignment horizontal="right"/>
    </xf>
    <xf numFmtId="166" fontId="104" fillId="4" borderId="2" xfId="0" applyNumberFormat="1" applyFont="1" applyFill="1" applyBorder="1" applyAlignment="1">
      <alignment horizontal="right"/>
    </xf>
    <xf numFmtId="166" fontId="104" fillId="4" borderId="3" xfId="0" applyNumberFormat="1" applyFont="1" applyFill="1" applyBorder="1" applyAlignment="1">
      <alignment horizontal="right"/>
    </xf>
    <xf numFmtId="166" fontId="104" fillId="2" borderId="3" xfId="0" applyNumberFormat="1" applyFont="1" applyFill="1" applyBorder="1" applyAlignment="1">
      <alignment horizontal="right"/>
    </xf>
    <xf numFmtId="9" fontId="16" fillId="4" borderId="0" xfId="2" applyFont="1" applyFill="1" applyAlignment="1">
      <alignment horizontal="right"/>
    </xf>
    <xf numFmtId="4" fontId="16" fillId="0" borderId="0" xfId="3" applyNumberFormat="1" applyFont="1"/>
    <xf numFmtId="0" fontId="107" fillId="4" borderId="0" xfId="0" applyFont="1" applyFill="1" applyAlignment="1">
      <alignment vertical="center"/>
    </xf>
    <xf numFmtId="0" fontId="105" fillId="0" borderId="0" xfId="0" applyFont="1" applyAlignment="1">
      <alignment wrapText="1"/>
    </xf>
    <xf numFmtId="0" fontId="105" fillId="0" borderId="0" xfId="0" applyFont="1"/>
    <xf numFmtId="168" fontId="104" fillId="4" borderId="1" xfId="0" applyNumberFormat="1" applyFont="1" applyFill="1" applyBorder="1" applyAlignment="1">
      <alignment horizontal="right"/>
    </xf>
    <xf numFmtId="168" fontId="104" fillId="2" borderId="1" xfId="0" applyNumberFormat="1" applyFont="1" applyFill="1" applyBorder="1" applyAlignment="1">
      <alignment horizontal="right"/>
    </xf>
    <xf numFmtId="0" fontId="104" fillId="0" borderId="0" xfId="0" applyFont="1"/>
    <xf numFmtId="0" fontId="104" fillId="0" borderId="1" xfId="0" applyFont="1" applyBorder="1"/>
    <xf numFmtId="168" fontId="104" fillId="4" borderId="0" xfId="0" applyNumberFormat="1" applyFont="1" applyFill="1" applyAlignment="1">
      <alignment horizontal="right"/>
    </xf>
    <xf numFmtId="168" fontId="104" fillId="2" borderId="0" xfId="0" applyNumberFormat="1" applyFont="1" applyFill="1" applyAlignment="1">
      <alignment horizontal="right"/>
    </xf>
    <xf numFmtId="0" fontId="105" fillId="4" borderId="1" xfId="0" applyFont="1" applyFill="1" applyBorder="1"/>
    <xf numFmtId="168" fontId="105" fillId="4" borderId="1" xfId="0" applyNumberFormat="1" applyFont="1" applyFill="1" applyBorder="1" applyAlignment="1">
      <alignment horizontal="right"/>
    </xf>
    <xf numFmtId="168" fontId="105" fillId="2" borderId="1" xfId="0" applyNumberFormat="1" applyFont="1" applyFill="1" applyBorder="1" applyAlignment="1">
      <alignment horizontal="right"/>
    </xf>
    <xf numFmtId="168" fontId="105" fillId="4" borderId="0" xfId="0" applyNumberFormat="1" applyFont="1" applyFill="1" applyAlignment="1">
      <alignment horizontal="right"/>
    </xf>
    <xf numFmtId="168" fontId="105" fillId="4" borderId="0" xfId="0" quotePrefix="1" applyNumberFormat="1" applyFont="1" applyFill="1" applyAlignment="1">
      <alignment horizontal="right"/>
    </xf>
    <xf numFmtId="168" fontId="105" fillId="2" borderId="0" xfId="0" quotePrefix="1" applyNumberFormat="1" applyFont="1" applyFill="1" applyAlignment="1">
      <alignment horizontal="right"/>
    </xf>
    <xf numFmtId="168" fontId="105" fillId="2" borderId="0" xfId="0" applyNumberFormat="1" applyFont="1" applyFill="1" applyAlignment="1">
      <alignment horizontal="right"/>
    </xf>
    <xf numFmtId="3" fontId="105" fillId="4" borderId="1" xfId="0" applyNumberFormat="1" applyFont="1" applyFill="1" applyBorder="1" applyAlignment="1">
      <alignment horizontal="right"/>
    </xf>
    <xf numFmtId="3" fontId="105" fillId="2" borderId="1" xfId="0" applyNumberFormat="1" applyFont="1" applyFill="1" applyBorder="1" applyAlignment="1">
      <alignment horizontal="right"/>
    </xf>
    <xf numFmtId="4" fontId="105" fillId="0" borderId="0" xfId="0" applyNumberFormat="1" applyFont="1"/>
    <xf numFmtId="0" fontId="105" fillId="0" borderId="0" xfId="0" applyFont="1" applyAlignment="1">
      <alignment horizontal="right"/>
    </xf>
    <xf numFmtId="168" fontId="105" fillId="0" borderId="0" xfId="0" applyNumberFormat="1" applyFont="1"/>
    <xf numFmtId="0" fontId="105" fillId="0" borderId="1" xfId="0" applyFont="1" applyBorder="1"/>
    <xf numFmtId="0" fontId="105" fillId="9" borderId="0" xfId="0" applyFont="1" applyFill="1" applyAlignment="1">
      <alignment horizontal="right"/>
    </xf>
    <xf numFmtId="166" fontId="5" fillId="2" borderId="0" xfId="3" applyNumberFormat="1" applyFont="1" applyFill="1" applyAlignment="1">
      <alignment horizontal="right"/>
    </xf>
    <xf numFmtId="166" fontId="100" fillId="2" borderId="0" xfId="3" applyNumberFormat="1" applyFont="1" applyFill="1" applyAlignment="1">
      <alignment horizontal="right"/>
    </xf>
    <xf numFmtId="166" fontId="100" fillId="2" borderId="0" xfId="3" quotePrefix="1" applyNumberFormat="1" applyFont="1" applyFill="1" applyAlignment="1">
      <alignment horizontal="right"/>
    </xf>
    <xf numFmtId="166" fontId="100" fillId="2" borderId="0" xfId="0" applyNumberFormat="1" applyFont="1" applyFill="1" applyAlignment="1">
      <alignment horizontal="right"/>
    </xf>
    <xf numFmtId="0" fontId="113" fillId="4" borderId="0" xfId="0" applyFont="1" applyFill="1"/>
    <xf numFmtId="0" fontId="100" fillId="4" borderId="0" xfId="0" applyFont="1" applyFill="1" applyAlignment="1">
      <alignment horizontal="right" wrapText="1"/>
    </xf>
    <xf numFmtId="0" fontId="100" fillId="4" borderId="0" xfId="0" applyFont="1" applyFill="1" applyAlignment="1">
      <alignment horizontal="right"/>
    </xf>
    <xf numFmtId="0" fontId="100" fillId="4" borderId="0" xfId="0" applyFont="1" applyFill="1" applyAlignment="1">
      <alignment horizontal="left"/>
    </xf>
    <xf numFmtId="0" fontId="5" fillId="4" borderId="0" xfId="3" applyFont="1" applyFill="1"/>
    <xf numFmtId="168" fontId="3" fillId="4" borderId="1" xfId="0" applyNumberFormat="1" applyFont="1" applyFill="1" applyBorder="1" applyAlignment="1">
      <alignment horizontal="right"/>
    </xf>
    <xf numFmtId="166" fontId="100" fillId="4" borderId="1" xfId="0" applyNumberFormat="1" applyFont="1" applyFill="1" applyBorder="1" applyAlignment="1">
      <alignment horizontal="right"/>
    </xf>
    <xf numFmtId="166" fontId="111" fillId="4" borderId="3" xfId="0" applyNumberFormat="1" applyFont="1" applyFill="1" applyBorder="1" applyAlignment="1">
      <alignment horizontal="right"/>
    </xf>
    <xf numFmtId="166" fontId="100" fillId="4" borderId="0" xfId="3" applyNumberFormat="1" applyFont="1" applyFill="1" applyAlignment="1">
      <alignment horizontal="right"/>
    </xf>
    <xf numFmtId="166" fontId="101" fillId="4" borderId="0" xfId="3" applyNumberFormat="1" applyFont="1" applyFill="1" applyAlignment="1">
      <alignment horizontal="right"/>
    </xf>
    <xf numFmtId="166" fontId="100" fillId="4" borderId="0" xfId="3" quotePrefix="1" applyNumberFormat="1" applyFont="1" applyFill="1" applyAlignment="1">
      <alignment horizontal="right"/>
    </xf>
    <xf numFmtId="0" fontId="100" fillId="4" borderId="0" xfId="3" applyFont="1" applyFill="1" applyAlignment="1">
      <alignment horizontal="right"/>
    </xf>
    <xf numFmtId="0" fontId="114" fillId="4" borderId="0" xfId="0" applyFont="1" applyFill="1" applyAlignment="1">
      <alignment vertical="center" wrapText="1"/>
    </xf>
    <xf numFmtId="0" fontId="115" fillId="4" borderId="0" xfId="0" applyFont="1" applyFill="1" applyAlignment="1">
      <alignment horizontal="right" vertical="top" wrapText="1"/>
    </xf>
    <xf numFmtId="0" fontId="115" fillId="4" borderId="25" xfId="0" applyFont="1" applyFill="1" applyBorder="1" applyAlignment="1">
      <alignment horizontal="right" vertical="top"/>
    </xf>
    <xf numFmtId="0" fontId="115" fillId="4" borderId="0" xfId="0" applyFont="1" applyFill="1" applyAlignment="1">
      <alignment horizontal="right" vertical="top"/>
    </xf>
    <xf numFmtId="1" fontId="115" fillId="4" borderId="0" xfId="0" applyNumberFormat="1" applyFont="1" applyFill="1" applyAlignment="1">
      <alignment horizontal="right" vertical="top"/>
    </xf>
    <xf numFmtId="0" fontId="115" fillId="3" borderId="0" xfId="0" applyFont="1" applyFill="1" applyAlignment="1">
      <alignment horizontal="right" vertical="top"/>
    </xf>
    <xf numFmtId="0" fontId="116" fillId="0" borderId="0" xfId="0" applyFont="1" applyAlignment="1">
      <alignment vertical="top"/>
    </xf>
    <xf numFmtId="0" fontId="116" fillId="4" borderId="0" xfId="0" applyFont="1" applyFill="1" applyAlignment="1">
      <alignment horizontal="right"/>
    </xf>
    <xf numFmtId="0" fontId="116" fillId="4" borderId="25" xfId="0" applyFont="1" applyFill="1" applyBorder="1" applyAlignment="1">
      <alignment horizontal="right"/>
    </xf>
    <xf numFmtId="2" fontId="116" fillId="4" borderId="0" xfId="0" applyNumberFormat="1" applyFont="1" applyFill="1" applyAlignment="1">
      <alignment horizontal="right"/>
    </xf>
    <xf numFmtId="0" fontId="116" fillId="3" borderId="0" xfId="0" applyFont="1" applyFill="1" applyAlignment="1">
      <alignment horizontal="right"/>
    </xf>
    <xf numFmtId="0" fontId="116" fillId="4" borderId="0" xfId="0" applyFont="1" applyFill="1" applyAlignment="1">
      <alignment vertical="top"/>
    </xf>
    <xf numFmtId="0" fontId="116" fillId="4" borderId="0" xfId="0" applyFont="1" applyFill="1" applyAlignment="1">
      <alignment horizontal="right" vertical="top" wrapText="1"/>
    </xf>
    <xf numFmtId="0" fontId="116" fillId="4" borderId="25" xfId="0" applyFont="1" applyFill="1" applyBorder="1" applyAlignment="1">
      <alignment horizontal="right" vertical="top" wrapText="1"/>
    </xf>
    <xf numFmtId="0" fontId="116" fillId="4" borderId="0" xfId="0" applyFont="1" applyFill="1" applyAlignment="1">
      <alignment horizontal="right" vertical="top"/>
    </xf>
    <xf numFmtId="0" fontId="116" fillId="3" borderId="0" xfId="0" applyFont="1" applyFill="1" applyAlignment="1">
      <alignment horizontal="right" vertical="top"/>
    </xf>
    <xf numFmtId="0" fontId="117" fillId="4" borderId="0" xfId="0" applyFont="1" applyFill="1" applyAlignment="1">
      <alignment vertical="top"/>
    </xf>
    <xf numFmtId="2" fontId="116" fillId="4" borderId="0" xfId="0" applyNumberFormat="1" applyFont="1" applyFill="1" applyAlignment="1">
      <alignment horizontal="right" vertical="top"/>
    </xf>
    <xf numFmtId="0" fontId="115" fillId="4" borderId="0" xfId="0" applyFont="1" applyFill="1" applyAlignment="1">
      <alignment horizontal="left" vertical="top" wrapText="1"/>
    </xf>
    <xf numFmtId="166" fontId="116" fillId="4" borderId="0" xfId="0" applyNumberFormat="1" applyFont="1" applyFill="1" applyAlignment="1">
      <alignment horizontal="right" vertical="top" wrapText="1"/>
    </xf>
    <xf numFmtId="166" fontId="116" fillId="4" borderId="25" xfId="0" applyNumberFormat="1" applyFont="1" applyFill="1" applyBorder="1" applyAlignment="1">
      <alignment horizontal="right" vertical="top"/>
    </xf>
    <xf numFmtId="166" fontId="116" fillId="4" borderId="0" xfId="0" applyNumberFormat="1" applyFont="1" applyFill="1" applyAlignment="1">
      <alignment horizontal="right" vertical="top"/>
    </xf>
    <xf numFmtId="166" fontId="116" fillId="3" borderId="0" xfId="0" applyNumberFormat="1" applyFont="1" applyFill="1" applyAlignment="1">
      <alignment horizontal="right" vertical="top"/>
    </xf>
    <xf numFmtId="0" fontId="116" fillId="4" borderId="0" xfId="0" applyFont="1" applyFill="1" applyAlignment="1">
      <alignment horizontal="left" vertical="top" wrapText="1"/>
    </xf>
    <xf numFmtId="166" fontId="116" fillId="4" borderId="0" xfId="1" applyNumberFormat="1" applyFont="1" applyFill="1" applyBorder="1" applyAlignment="1">
      <alignment horizontal="right" vertical="top"/>
    </xf>
    <xf numFmtId="166" fontId="116" fillId="4" borderId="25" xfId="1" applyNumberFormat="1" applyFont="1" applyFill="1" applyBorder="1" applyAlignment="1">
      <alignment horizontal="right" vertical="top"/>
    </xf>
    <xf numFmtId="166" fontId="116" fillId="4" borderId="0" xfId="1" applyNumberFormat="1" applyFont="1" applyFill="1" applyBorder="1" applyAlignment="1">
      <alignment vertical="top"/>
    </xf>
    <xf numFmtId="166" fontId="116" fillId="4" borderId="0" xfId="0" applyNumberFormat="1" applyFont="1" applyFill="1" applyAlignment="1">
      <alignment horizontal="right"/>
    </xf>
    <xf numFmtId="166" fontId="116" fillId="3" borderId="0" xfId="0" applyNumberFormat="1" applyFont="1" applyFill="1" applyAlignment="1">
      <alignment horizontal="right"/>
    </xf>
    <xf numFmtId="166" fontId="116" fillId="3" borderId="0" xfId="1" applyNumberFormat="1" applyFont="1" applyFill="1" applyBorder="1" applyAlignment="1">
      <alignment vertical="top"/>
    </xf>
    <xf numFmtId="166" fontId="116" fillId="4" borderId="0" xfId="2" applyNumberFormat="1" applyFont="1" applyFill="1" applyBorder="1" applyAlignment="1">
      <alignment horizontal="right" vertical="top"/>
    </xf>
    <xf numFmtId="166" fontId="116" fillId="3" borderId="0" xfId="1" applyNumberFormat="1" applyFont="1" applyFill="1" applyBorder="1" applyAlignment="1">
      <alignment horizontal="right" vertical="top"/>
    </xf>
    <xf numFmtId="166" fontId="116" fillId="4" borderId="0" xfId="1" applyNumberFormat="1" applyFont="1" applyFill="1" applyBorder="1" applyAlignment="1">
      <alignment horizontal="right" vertical="top" wrapText="1"/>
    </xf>
    <xf numFmtId="0" fontId="117" fillId="4" borderId="23" xfId="0" applyFont="1" applyFill="1" applyBorder="1" applyAlignment="1">
      <alignment vertical="center"/>
    </xf>
    <xf numFmtId="166" fontId="116" fillId="4" borderId="23" xfId="1" applyNumberFormat="1" applyFont="1" applyFill="1" applyBorder="1" applyAlignment="1">
      <alignment horizontal="right" vertical="top" wrapText="1"/>
    </xf>
    <xf numFmtId="166" fontId="116" fillId="4" borderId="26" xfId="1" applyNumberFormat="1" applyFont="1" applyFill="1" applyBorder="1" applyAlignment="1">
      <alignment horizontal="right" vertical="top" wrapText="1"/>
    </xf>
    <xf numFmtId="166" fontId="116" fillId="4" borderId="23" xfId="1" applyNumberFormat="1" applyFont="1" applyFill="1" applyBorder="1" applyAlignment="1">
      <alignment horizontal="right" vertical="top"/>
    </xf>
    <xf numFmtId="166" fontId="116" fillId="4" borderId="23" xfId="0" applyNumberFormat="1" applyFont="1" applyFill="1" applyBorder="1" applyAlignment="1">
      <alignment horizontal="right" vertical="top"/>
    </xf>
    <xf numFmtId="0" fontId="116" fillId="4" borderId="3" xfId="0" applyFont="1" applyFill="1" applyBorder="1" applyAlignment="1">
      <alignment horizontal="left" vertical="top" wrapText="1"/>
    </xf>
    <xf numFmtId="166" fontId="116" fillId="4" borderId="3" xfId="1" applyNumberFormat="1" applyFont="1" applyFill="1" applyBorder="1" applyAlignment="1">
      <alignment horizontal="right" vertical="top" wrapText="1"/>
    </xf>
    <xf numFmtId="166" fontId="116" fillId="4" borderId="24" xfId="1" applyNumberFormat="1" applyFont="1" applyFill="1" applyBorder="1" applyAlignment="1">
      <alignment horizontal="right" vertical="top"/>
    </xf>
    <xf numFmtId="166" fontId="116" fillId="4" borderId="3" xfId="1" applyNumberFormat="1" applyFont="1" applyFill="1" applyBorder="1" applyAlignment="1">
      <alignment horizontal="right" vertical="top"/>
    </xf>
    <xf numFmtId="166" fontId="116" fillId="4" borderId="3" xfId="0" applyNumberFormat="1" applyFont="1" applyFill="1" applyBorder="1" applyAlignment="1">
      <alignment horizontal="right" vertical="top"/>
    </xf>
    <xf numFmtId="166" fontId="116" fillId="3" borderId="3" xfId="0" applyNumberFormat="1" applyFont="1" applyFill="1" applyBorder="1" applyAlignment="1">
      <alignment horizontal="right" vertical="top"/>
    </xf>
    <xf numFmtId="0" fontId="0" fillId="4" borderId="0" xfId="0" applyFill="1"/>
    <xf numFmtId="0" fontId="114" fillId="4" borderId="0" xfId="0" applyFont="1" applyFill="1"/>
    <xf numFmtId="0" fontId="115" fillId="4" borderId="0" xfId="0" applyFont="1" applyFill="1" applyAlignment="1">
      <alignment horizontal="right" wrapText="1"/>
    </xf>
    <xf numFmtId="0" fontId="118" fillId="4" borderId="0" xfId="0" applyFont="1" applyFill="1" applyAlignment="1">
      <alignment horizontal="right" wrapText="1"/>
    </xf>
    <xf numFmtId="0" fontId="118" fillId="2" borderId="0" xfId="0" applyFont="1" applyFill="1" applyAlignment="1">
      <alignment horizontal="right" wrapText="1"/>
    </xf>
    <xf numFmtId="0" fontId="114" fillId="4" borderId="0" xfId="0" applyFont="1" applyFill="1" applyAlignment="1">
      <alignment vertical="center"/>
    </xf>
    <xf numFmtId="0" fontId="116" fillId="4" borderId="0" xfId="0" applyFont="1" applyFill="1" applyAlignment="1">
      <alignment horizontal="right" wrapText="1"/>
    </xf>
    <xf numFmtId="0" fontId="119" fillId="4" borderId="0" xfId="0" applyFont="1" applyFill="1" applyAlignment="1">
      <alignment horizontal="right" wrapText="1"/>
    </xf>
    <xf numFmtId="0" fontId="119" fillId="2" borderId="0" xfId="0" applyFont="1" applyFill="1" applyAlignment="1">
      <alignment horizontal="right" wrapText="1"/>
    </xf>
    <xf numFmtId="0" fontId="116" fillId="4" borderId="0" xfId="0" applyFont="1" applyFill="1"/>
    <xf numFmtId="0" fontId="119" fillId="4" borderId="0" xfId="0" applyFont="1" applyFill="1" applyAlignment="1">
      <alignment horizontal="right"/>
    </xf>
    <xf numFmtId="0" fontId="119" fillId="2" borderId="0" xfId="0" applyFont="1" applyFill="1" applyAlignment="1">
      <alignment horizontal="right"/>
    </xf>
    <xf numFmtId="0" fontId="116" fillId="4" borderId="0" xfId="0" applyFont="1" applyFill="1" applyAlignment="1">
      <alignment horizontal="left"/>
    </xf>
    <xf numFmtId="0" fontId="116" fillId="4" borderId="3" xfId="0" applyFont="1" applyFill="1" applyBorder="1" applyAlignment="1">
      <alignment horizontal="left"/>
    </xf>
    <xf numFmtId="0" fontId="119" fillId="4" borderId="0" xfId="0" applyFont="1" applyFill="1" applyAlignment="1">
      <alignment horizontal="left"/>
    </xf>
    <xf numFmtId="0" fontId="119" fillId="2" borderId="0" xfId="0" applyFont="1" applyFill="1" applyAlignment="1">
      <alignment horizontal="left"/>
    </xf>
    <xf numFmtId="0" fontId="116" fillId="0" borderId="0" xfId="0" applyFont="1"/>
    <xf numFmtId="0" fontId="115" fillId="4" borderId="1" xfId="0" applyFont="1" applyFill="1" applyBorder="1"/>
    <xf numFmtId="166" fontId="115" fillId="4" borderId="1" xfId="0" applyNumberFormat="1" applyFont="1" applyFill="1" applyBorder="1" applyAlignment="1">
      <alignment horizontal="right"/>
    </xf>
    <xf numFmtId="166" fontId="118" fillId="4" borderId="1" xfId="0" applyNumberFormat="1" applyFont="1" applyFill="1" applyBorder="1" applyAlignment="1">
      <alignment horizontal="right"/>
    </xf>
    <xf numFmtId="166" fontId="118" fillId="2" borderId="1" xfId="0" applyNumberFormat="1" applyFont="1" applyFill="1" applyBorder="1" applyAlignment="1">
      <alignment horizontal="right"/>
    </xf>
    <xf numFmtId="0" fontId="115" fillId="0" borderId="0" xfId="0" applyFont="1"/>
    <xf numFmtId="166" fontId="116" fillId="4" borderId="1" xfId="0" applyNumberFormat="1" applyFont="1" applyFill="1" applyBorder="1" applyAlignment="1">
      <alignment horizontal="right"/>
    </xf>
    <xf numFmtId="166" fontId="119" fillId="4" borderId="1" xfId="0" applyNumberFormat="1" applyFont="1" applyFill="1" applyBorder="1" applyAlignment="1">
      <alignment horizontal="right"/>
    </xf>
    <xf numFmtId="166" fontId="115" fillId="4" borderId="0" xfId="0" applyNumberFormat="1" applyFont="1" applyFill="1" applyAlignment="1">
      <alignment horizontal="right"/>
    </xf>
    <xf numFmtId="0" fontId="115" fillId="4" borderId="1" xfId="0" applyFont="1" applyFill="1" applyBorder="1" applyAlignment="1">
      <alignment horizontal="left" wrapText="1"/>
    </xf>
    <xf numFmtId="166" fontId="115" fillId="4" borderId="1" xfId="0" applyNumberFormat="1" applyFont="1" applyFill="1" applyBorder="1" applyAlignment="1">
      <alignment horizontal="right" wrapText="1"/>
    </xf>
    <xf numFmtId="166" fontId="116" fillId="4" borderId="2" xfId="0" applyNumberFormat="1" applyFont="1" applyFill="1" applyBorder="1" applyAlignment="1">
      <alignment horizontal="right"/>
    </xf>
    <xf numFmtId="166" fontId="119" fillId="4" borderId="0" xfId="0" applyNumberFormat="1" applyFont="1" applyFill="1" applyAlignment="1">
      <alignment horizontal="right"/>
    </xf>
    <xf numFmtId="166" fontId="119" fillId="2" borderId="0" xfId="0" applyNumberFormat="1" applyFont="1" applyFill="1" applyAlignment="1">
      <alignment horizontal="right"/>
    </xf>
    <xf numFmtId="0" fontId="122" fillId="4" borderId="0" xfId="0" applyFont="1" applyFill="1"/>
    <xf numFmtId="166" fontId="121" fillId="4" borderId="0" xfId="0" applyNumberFormat="1" applyFont="1" applyFill="1"/>
    <xf numFmtId="166" fontId="119" fillId="4" borderId="0" xfId="0" quotePrefix="1" applyNumberFormat="1" applyFont="1" applyFill="1" applyAlignment="1">
      <alignment horizontal="right"/>
    </xf>
    <xf numFmtId="166" fontId="116" fillId="4" borderId="0" xfId="0" quotePrefix="1" applyNumberFormat="1" applyFont="1" applyFill="1" applyAlignment="1">
      <alignment horizontal="right"/>
    </xf>
    <xf numFmtId="166" fontId="116" fillId="4" borderId="3" xfId="0" quotePrefix="1" applyNumberFormat="1" applyFont="1" applyFill="1" applyBorder="1" applyAlignment="1">
      <alignment horizontal="right"/>
    </xf>
    <xf numFmtId="166" fontId="116" fillId="4" borderId="3" xfId="0" applyNumberFormat="1" applyFont="1" applyFill="1" applyBorder="1" applyAlignment="1">
      <alignment horizontal="right"/>
    </xf>
    <xf numFmtId="166" fontId="115" fillId="4" borderId="22" xfId="0" applyNumberFormat="1" applyFont="1" applyFill="1" applyBorder="1" applyAlignment="1">
      <alignment horizontal="right"/>
    </xf>
    <xf numFmtId="0" fontId="115" fillId="4" borderId="0" xfId="0" applyFont="1" applyFill="1"/>
    <xf numFmtId="166" fontId="115" fillId="4" borderId="2" xfId="0" applyNumberFormat="1" applyFont="1" applyFill="1" applyBorder="1" applyAlignment="1">
      <alignment horizontal="right"/>
    </xf>
    <xf numFmtId="166" fontId="118" fillId="4" borderId="2" xfId="0" applyNumberFormat="1" applyFont="1" applyFill="1" applyBorder="1" applyAlignment="1">
      <alignment horizontal="right"/>
    </xf>
    <xf numFmtId="166" fontId="118" fillId="4" borderId="0" xfId="0" applyNumberFormat="1" applyFont="1" applyFill="1" applyAlignment="1">
      <alignment horizontal="right"/>
    </xf>
    <xf numFmtId="166" fontId="120" fillId="4" borderId="0" xfId="0" applyNumberFormat="1" applyFont="1" applyFill="1"/>
    <xf numFmtId="0" fontId="124" fillId="4" borderId="0" xfId="0" applyFont="1" applyFill="1"/>
    <xf numFmtId="166" fontId="115" fillId="4" borderId="0" xfId="0" quotePrefix="1" applyNumberFormat="1" applyFont="1" applyFill="1" applyAlignment="1">
      <alignment horizontal="right"/>
    </xf>
    <xf numFmtId="166" fontId="115" fillId="4" borderId="3" xfId="0" quotePrefix="1" applyNumberFormat="1" applyFont="1" applyFill="1" applyBorder="1" applyAlignment="1">
      <alignment horizontal="right"/>
    </xf>
    <xf numFmtId="166" fontId="120" fillId="4" borderId="1" xfId="0" applyNumberFormat="1" applyFont="1" applyFill="1" applyBorder="1"/>
    <xf numFmtId="0" fontId="125" fillId="4" borderId="0" xfId="0" applyFont="1" applyFill="1"/>
    <xf numFmtId="0" fontId="116" fillId="0" borderId="0" xfId="0" applyFont="1" applyAlignment="1">
      <alignment horizontal="right"/>
    </xf>
    <xf numFmtId="166" fontId="122" fillId="4" borderId="0" xfId="0" applyNumberFormat="1" applyFont="1" applyFill="1" applyAlignment="1">
      <alignment horizontal="right"/>
    </xf>
    <xf numFmtId="166" fontId="125" fillId="4" borderId="3" xfId="0" applyNumberFormat="1" applyFont="1" applyFill="1" applyBorder="1" applyAlignment="1">
      <alignment horizontal="right"/>
    </xf>
    <xf numFmtId="166" fontId="125" fillId="4" borderId="0" xfId="0" applyNumberFormat="1" applyFont="1" applyFill="1" applyAlignment="1">
      <alignment horizontal="right"/>
    </xf>
    <xf numFmtId="166" fontId="126" fillId="4" borderId="0" xfId="0" applyNumberFormat="1" applyFont="1" applyFill="1" applyAlignment="1">
      <alignment horizontal="right"/>
    </xf>
    <xf numFmtId="166" fontId="126" fillId="4" borderId="3" xfId="0" applyNumberFormat="1" applyFont="1" applyFill="1" applyBorder="1" applyAlignment="1">
      <alignment horizontal="right"/>
    </xf>
    <xf numFmtId="0" fontId="115" fillId="4" borderId="3" xfId="0" applyFont="1" applyFill="1" applyBorder="1"/>
    <xf numFmtId="166" fontId="115" fillId="4" borderId="3" xfId="0" applyNumberFormat="1" applyFont="1" applyFill="1" applyBorder="1" applyAlignment="1">
      <alignment horizontal="right"/>
    </xf>
    <xf numFmtId="166" fontId="118" fillId="4" borderId="3" xfId="0" applyNumberFormat="1" applyFont="1" applyFill="1" applyBorder="1" applyAlignment="1">
      <alignment horizontal="right"/>
    </xf>
    <xf numFmtId="0" fontId="9" fillId="2" borderId="0" xfId="0" applyFont="1" applyFill="1"/>
    <xf numFmtId="0" fontId="127" fillId="0" borderId="0" xfId="0" applyFont="1"/>
    <xf numFmtId="166" fontId="101" fillId="0" borderId="0" xfId="0" applyNumberFormat="1" applyFont="1" applyAlignment="1">
      <alignment horizontal="right"/>
    </xf>
    <xf numFmtId="166" fontId="101" fillId="4" borderId="0" xfId="0" quotePrefix="1" applyNumberFormat="1" applyFont="1" applyFill="1" applyAlignment="1">
      <alignment horizontal="right"/>
    </xf>
    <xf numFmtId="166" fontId="101" fillId="2" borderId="0" xfId="0" quotePrefix="1" applyNumberFormat="1" applyFont="1" applyFill="1" applyAlignment="1">
      <alignment horizontal="right"/>
    </xf>
    <xf numFmtId="166" fontId="111" fillId="2" borderId="0" xfId="0" applyNumberFormat="1" applyFont="1" applyFill="1" applyAlignment="1">
      <alignment horizontal="right"/>
    </xf>
    <xf numFmtId="0" fontId="116" fillId="4" borderId="0" xfId="3" applyFont="1" applyFill="1"/>
    <xf numFmtId="0" fontId="114" fillId="4" borderId="0" xfId="3" applyFont="1" applyFill="1" applyAlignment="1">
      <alignment vertical="center"/>
    </xf>
    <xf numFmtId="0" fontId="115" fillId="2" borderId="0" xfId="0" applyFont="1" applyFill="1" applyAlignment="1">
      <alignment horizontal="right" wrapText="1"/>
    </xf>
    <xf numFmtId="0" fontId="116" fillId="4" borderId="0" xfId="3" applyFont="1" applyFill="1" applyAlignment="1">
      <alignment horizontal="right"/>
    </xf>
    <xf numFmtId="0" fontId="116" fillId="2" borderId="0" xfId="0" applyFont="1" applyFill="1" applyAlignment="1">
      <alignment horizontal="right" wrapText="1"/>
    </xf>
    <xf numFmtId="0" fontId="116" fillId="4" borderId="0" xfId="3" applyFont="1" applyFill="1" applyAlignment="1">
      <alignment horizontal="left"/>
    </xf>
    <xf numFmtId="0" fontId="116" fillId="2" borderId="0" xfId="0" applyFont="1" applyFill="1" applyAlignment="1">
      <alignment horizontal="right"/>
    </xf>
    <xf numFmtId="9" fontId="116" fillId="4" borderId="0" xfId="2" applyFont="1" applyFill="1" applyAlignment="1">
      <alignment horizontal="right"/>
    </xf>
    <xf numFmtId="0" fontId="116" fillId="2" borderId="0" xfId="3" applyFont="1" applyFill="1"/>
    <xf numFmtId="1" fontId="115" fillId="4" borderId="1" xfId="0" applyNumberFormat="1" applyFont="1" applyFill="1" applyBorder="1"/>
    <xf numFmtId="168" fontId="115" fillId="4" borderId="1" xfId="0" applyNumberFormat="1" applyFont="1" applyFill="1" applyBorder="1" applyAlignment="1">
      <alignment horizontal="right"/>
    </xf>
    <xf numFmtId="168" fontId="115" fillId="2" borderId="1" xfId="0" applyNumberFormat="1" applyFont="1" applyFill="1" applyBorder="1" applyAlignment="1">
      <alignment horizontal="right"/>
    </xf>
    <xf numFmtId="1" fontId="116" fillId="4" borderId="0" xfId="0" applyNumberFormat="1" applyFont="1" applyFill="1"/>
    <xf numFmtId="168" fontId="116" fillId="4" borderId="0" xfId="0" applyNumberFormat="1" applyFont="1" applyFill="1" applyAlignment="1">
      <alignment horizontal="right"/>
    </xf>
    <xf numFmtId="0" fontId="116" fillId="2" borderId="0" xfId="0" applyFont="1" applyFill="1"/>
    <xf numFmtId="168" fontId="116" fillId="2" borderId="0" xfId="0" applyNumberFormat="1" applyFont="1" applyFill="1" applyAlignment="1">
      <alignment horizontal="right"/>
    </xf>
    <xf numFmtId="168" fontId="116" fillId="4" borderId="0" xfId="0" quotePrefix="1" applyNumberFormat="1" applyFont="1" applyFill="1" applyAlignment="1">
      <alignment horizontal="right"/>
    </xf>
    <xf numFmtId="1" fontId="116" fillId="4" borderId="0" xfId="3" applyNumberFormat="1" applyFont="1" applyFill="1"/>
    <xf numFmtId="0" fontId="116" fillId="0" borderId="0" xfId="3" applyFont="1"/>
    <xf numFmtId="0" fontId="129" fillId="0" borderId="0" xfId="0" applyFont="1"/>
    <xf numFmtId="0" fontId="130" fillId="4" borderId="0" xfId="3" applyFont="1" applyFill="1"/>
    <xf numFmtId="0" fontId="34" fillId="4" borderId="0" xfId="0" applyFont="1" applyFill="1"/>
    <xf numFmtId="0" fontId="131" fillId="0" borderId="0" xfId="0" applyFont="1"/>
    <xf numFmtId="166" fontId="0" fillId="3" borderId="0" xfId="0" applyNumberFormat="1" applyFill="1"/>
    <xf numFmtId="166" fontId="4" fillId="3" borderId="0" xfId="0" applyNumberFormat="1" applyFont="1" applyFill="1" applyAlignment="1">
      <alignment vertical="top"/>
    </xf>
    <xf numFmtId="166" fontId="0" fillId="4" borderId="0" xfId="0" applyNumberFormat="1" applyFill="1"/>
    <xf numFmtId="166" fontId="4" fillId="4" borderId="0" xfId="0" applyNumberFormat="1" applyFont="1" applyFill="1" applyAlignment="1">
      <alignment vertical="top"/>
    </xf>
    <xf numFmtId="166" fontId="4" fillId="0" borderId="0" xfId="0" applyNumberFormat="1" applyFont="1" applyAlignment="1">
      <alignment vertical="top"/>
    </xf>
    <xf numFmtId="166" fontId="4" fillId="4" borderId="0" xfId="0" applyNumberFormat="1" applyFont="1" applyFill="1" applyAlignment="1">
      <alignment horizontal="left" vertical="top" wrapText="1"/>
    </xf>
    <xf numFmtId="166" fontId="6" fillId="4" borderId="23" xfId="0" applyNumberFormat="1" applyFont="1" applyFill="1" applyBorder="1" applyAlignment="1">
      <alignment vertical="center"/>
    </xf>
    <xf numFmtId="166" fontId="2" fillId="4" borderId="0" xfId="0" applyNumberFormat="1" applyFont="1" applyFill="1" applyAlignment="1">
      <alignment horizontal="left" vertical="top" wrapText="1"/>
    </xf>
    <xf numFmtId="166" fontId="4" fillId="4" borderId="3" xfId="0" applyNumberFormat="1" applyFont="1" applyFill="1" applyBorder="1" applyAlignment="1">
      <alignment horizontal="left" vertical="top" wrapText="1"/>
    </xf>
    <xf numFmtId="166" fontId="62" fillId="2" borderId="1" xfId="0" applyNumberFormat="1" applyFont="1" applyFill="1" applyBorder="1"/>
    <xf numFmtId="166" fontId="0" fillId="2" borderId="0" xfId="0" applyNumberFormat="1" applyFill="1"/>
    <xf numFmtId="166" fontId="9" fillId="2" borderId="0" xfId="0" applyNumberFormat="1" applyFont="1" applyFill="1"/>
    <xf numFmtId="166" fontId="97" fillId="4" borderId="2" xfId="0" applyNumberFormat="1" applyFont="1" applyFill="1" applyBorder="1"/>
    <xf numFmtId="166" fontId="62" fillId="2" borderId="0" xfId="0" applyNumberFormat="1" applyFont="1" applyFill="1"/>
    <xf numFmtId="166" fontId="127" fillId="2" borderId="0" xfId="0" applyNumberFormat="1" applyFont="1" applyFill="1"/>
    <xf numFmtId="166" fontId="0" fillId="2" borderId="1" xfId="0" applyNumberFormat="1" applyFill="1" applyBorder="1"/>
    <xf numFmtId="166" fontId="89" fillId="4" borderId="0" xfId="0" applyNumberFormat="1" applyFont="1" applyFill="1" applyAlignment="1">
      <alignment horizontal="right"/>
    </xf>
    <xf numFmtId="166" fontId="98" fillId="4" borderId="3" xfId="0" applyNumberFormat="1" applyFont="1" applyFill="1" applyBorder="1"/>
    <xf numFmtId="166" fontId="97" fillId="2" borderId="0" xfId="0" applyNumberFormat="1" applyFont="1" applyFill="1"/>
    <xf numFmtId="166" fontId="4" fillId="2" borderId="0" xfId="0" applyNumberFormat="1" applyFont="1" applyFill="1"/>
    <xf numFmtId="166" fontId="62" fillId="2" borderId="3" xfId="0" applyNumberFormat="1" applyFont="1" applyFill="1" applyBorder="1"/>
    <xf numFmtId="166" fontId="4" fillId="4" borderId="0" xfId="0" applyNumberFormat="1" applyFont="1" applyFill="1"/>
    <xf numFmtId="166" fontId="5" fillId="4" borderId="0" xfId="2" applyNumberFormat="1" applyFont="1" applyFill="1" applyAlignment="1">
      <alignment horizontal="right"/>
    </xf>
    <xf numFmtId="166" fontId="4" fillId="2" borderId="0" xfId="3" applyNumberFormat="1" applyFont="1" applyFill="1"/>
    <xf numFmtId="166" fontId="2" fillId="2" borderId="0" xfId="3" applyNumberFormat="1" applyFont="1" applyFill="1"/>
    <xf numFmtId="166" fontId="2" fillId="2" borderId="0" xfId="0" applyNumberFormat="1" applyFont="1" applyFill="1" applyAlignment="1">
      <alignment horizontal="right"/>
    </xf>
    <xf numFmtId="166" fontId="5" fillId="4" borderId="0" xfId="0" quotePrefix="1" applyNumberFormat="1" applyFont="1" applyFill="1" applyAlignment="1">
      <alignment horizontal="right"/>
    </xf>
    <xf numFmtId="166" fontId="8" fillId="2" borderId="0" xfId="0" applyNumberFormat="1" applyFont="1" applyFill="1"/>
    <xf numFmtId="166" fontId="16" fillId="0" borderId="0" xfId="0" applyNumberFormat="1" applyFont="1" applyAlignment="1">
      <alignment horizontal="right"/>
    </xf>
    <xf numFmtId="166" fontId="2" fillId="4" borderId="27" xfId="3" applyNumberFormat="1" applyFont="1" applyFill="1" applyBorder="1" applyAlignment="1">
      <alignment horizontal="right"/>
    </xf>
    <xf numFmtId="168" fontId="2" fillId="2" borderId="1" xfId="0" applyNumberFormat="1" applyFont="1" applyFill="1" applyBorder="1" applyAlignment="1">
      <alignment horizontal="right" wrapText="1"/>
    </xf>
    <xf numFmtId="166" fontId="2" fillId="2" borderId="1" xfId="0" applyNumberFormat="1" applyFont="1" applyFill="1" applyBorder="1" applyAlignment="1">
      <alignment horizontal="right" vertical="top"/>
    </xf>
    <xf numFmtId="0" fontId="32" fillId="2" borderId="0" xfId="0" applyFont="1" applyFill="1" applyAlignment="1">
      <alignment horizontal="left"/>
    </xf>
    <xf numFmtId="168" fontId="2" fillId="10" borderId="1" xfId="3" applyNumberFormat="1" applyFont="1" applyFill="1" applyBorder="1" applyAlignment="1">
      <alignment horizontal="right"/>
    </xf>
    <xf numFmtId="168" fontId="28" fillId="10" borderId="1" xfId="0" applyNumberFormat="1" applyFont="1" applyFill="1" applyBorder="1" applyAlignment="1">
      <alignment horizontal="right"/>
    </xf>
    <xf numFmtId="0" fontId="2" fillId="10" borderId="1" xfId="3" applyFont="1" applyFill="1" applyBorder="1" applyAlignment="1">
      <alignment horizontal="right"/>
    </xf>
    <xf numFmtId="0" fontId="70" fillId="0" borderId="0" xfId="0" applyFont="1" applyAlignment="1">
      <alignment vertical="top"/>
    </xf>
    <xf numFmtId="0" fontId="73" fillId="0" borderId="0" xfId="0" applyFont="1" applyAlignment="1">
      <alignment horizontal="center" vertical="top"/>
    </xf>
    <xf numFmtId="0" fontId="0" fillId="0" borderId="0" xfId="0" applyAlignment="1">
      <alignment horizontal="center" vertical="top"/>
    </xf>
    <xf numFmtId="0" fontId="0" fillId="0" borderId="0" xfId="0" applyAlignment="1">
      <alignment vertical="top"/>
    </xf>
    <xf numFmtId="0" fontId="62" fillId="0" borderId="0" xfId="0" applyFont="1" applyAlignment="1">
      <alignment horizontal="center"/>
    </xf>
    <xf numFmtId="2" fontId="76" fillId="0" borderId="0" xfId="0" applyNumberFormat="1" applyFont="1"/>
    <xf numFmtId="166" fontId="76" fillId="0" borderId="0" xfId="0" applyNumberFormat="1" applyFont="1"/>
    <xf numFmtId="166" fontId="134" fillId="0" borderId="0" xfId="0" applyNumberFormat="1" applyFont="1"/>
    <xf numFmtId="0" fontId="135" fillId="0" borderId="0" xfId="0" applyFont="1"/>
    <xf numFmtId="166" fontId="136" fillId="0" borderId="0" xfId="0" applyNumberFormat="1" applyFont="1"/>
    <xf numFmtId="166" fontId="0" fillId="0" borderId="29" xfId="0" applyNumberFormat="1" applyBorder="1"/>
    <xf numFmtId="168" fontId="135" fillId="0" borderId="0" xfId="1" applyNumberFormat="1" applyFont="1"/>
    <xf numFmtId="166" fontId="135" fillId="0" borderId="0" xfId="1" applyNumberFormat="1" applyFont="1"/>
    <xf numFmtId="166" fontId="135" fillId="0" borderId="0" xfId="0" applyNumberFormat="1" applyFont="1"/>
    <xf numFmtId="0" fontId="16" fillId="3" borderId="0" xfId="0" applyFont="1" applyFill="1" applyAlignment="1">
      <alignment vertical="top"/>
    </xf>
    <xf numFmtId="166" fontId="101" fillId="4" borderId="0" xfId="3" quotePrefix="1" applyNumberFormat="1" applyFont="1" applyFill="1" applyAlignment="1">
      <alignment horizontal="right"/>
    </xf>
    <xf numFmtId="0" fontId="4" fillId="4" borderId="30" xfId="0" applyFont="1" applyFill="1" applyBorder="1" applyAlignment="1">
      <alignment horizontal="right" wrapText="1"/>
    </xf>
    <xf numFmtId="0" fontId="29" fillId="4" borderId="30" xfId="0" applyFont="1" applyFill="1" applyBorder="1" applyAlignment="1">
      <alignment horizontal="right" wrapText="1"/>
    </xf>
    <xf numFmtId="168" fontId="16" fillId="4" borderId="30" xfId="3" applyNumberFormat="1" applyFont="1" applyFill="1" applyBorder="1" applyAlignment="1">
      <alignment horizontal="right"/>
    </xf>
    <xf numFmtId="168" fontId="2" fillId="4" borderId="31" xfId="0" applyNumberFormat="1" applyFont="1" applyFill="1" applyBorder="1" applyAlignment="1">
      <alignment horizontal="right" wrapText="1"/>
    </xf>
    <xf numFmtId="168" fontId="28" fillId="4" borderId="31" xfId="0" applyNumberFormat="1" applyFont="1" applyFill="1" applyBorder="1" applyAlignment="1">
      <alignment horizontal="right"/>
    </xf>
    <xf numFmtId="166" fontId="66" fillId="4" borderId="30" xfId="3" applyNumberFormat="1" applyFont="1" applyFill="1" applyBorder="1" applyAlignment="1">
      <alignment horizontal="right"/>
    </xf>
    <xf numFmtId="168" fontId="2" fillId="4" borderId="31" xfId="3" applyNumberFormat="1" applyFont="1" applyFill="1" applyBorder="1" applyAlignment="1">
      <alignment horizontal="right"/>
    </xf>
    <xf numFmtId="168" fontId="67" fillId="4" borderId="31" xfId="0" applyNumberFormat="1" applyFont="1" applyFill="1" applyBorder="1" applyAlignment="1">
      <alignment horizontal="right"/>
    </xf>
    <xf numFmtId="168" fontId="2" fillId="4" borderId="30" xfId="3" applyNumberFormat="1" applyFont="1" applyFill="1" applyBorder="1" applyAlignment="1">
      <alignment horizontal="right"/>
    </xf>
    <xf numFmtId="168" fontId="4" fillId="4" borderId="30" xfId="3" applyNumberFormat="1" applyFont="1" applyFill="1" applyBorder="1" applyAlignment="1">
      <alignment horizontal="right"/>
    </xf>
    <xf numFmtId="168" fontId="68" fillId="4" borderId="30" xfId="0" applyNumberFormat="1" applyFont="1" applyFill="1" applyBorder="1" applyAlignment="1">
      <alignment horizontal="right"/>
    </xf>
    <xf numFmtId="168" fontId="68" fillId="4" borderId="30" xfId="0" quotePrefix="1" applyNumberFormat="1" applyFont="1" applyFill="1" applyBorder="1" applyAlignment="1">
      <alignment horizontal="right"/>
    </xf>
    <xf numFmtId="168" fontId="9" fillId="4" borderId="30" xfId="0" applyNumberFormat="1" applyFont="1" applyFill="1" applyBorder="1" applyAlignment="1">
      <alignment horizontal="right"/>
    </xf>
    <xf numFmtId="168" fontId="4" fillId="4" borderId="30" xfId="3" quotePrefix="1" applyNumberFormat="1" applyFont="1" applyFill="1" applyBorder="1" applyAlignment="1">
      <alignment horizontal="right"/>
    </xf>
    <xf numFmtId="168" fontId="2" fillId="4" borderId="30" xfId="0" applyNumberFormat="1" applyFont="1" applyFill="1" applyBorder="1" applyAlignment="1">
      <alignment horizontal="right"/>
    </xf>
    <xf numFmtId="168" fontId="29" fillId="4" borderId="30" xfId="0" applyNumberFormat="1" applyFont="1" applyFill="1" applyBorder="1" applyAlignment="1">
      <alignment horizontal="right"/>
    </xf>
    <xf numFmtId="168" fontId="28" fillId="4" borderId="32" xfId="0" quotePrefix="1" applyNumberFormat="1" applyFont="1" applyFill="1" applyBorder="1" applyAlignment="1">
      <alignment horizontal="right"/>
    </xf>
    <xf numFmtId="167" fontId="133" fillId="0" borderId="0" xfId="2" applyNumberFormat="1" applyFont="1" applyFill="1"/>
    <xf numFmtId="10" fontId="0" fillId="0" borderId="0" xfId="2" applyNumberFormat="1" applyFont="1" applyFill="1"/>
    <xf numFmtId="2" fontId="131" fillId="0" borderId="0" xfId="2" applyNumberFormat="1" applyFont="1" applyFill="1"/>
    <xf numFmtId="10" fontId="131" fillId="0" borderId="0" xfId="2" applyNumberFormat="1" applyFont="1"/>
    <xf numFmtId="167" fontId="131" fillId="0" borderId="0" xfId="2" applyNumberFormat="1" applyFont="1" applyFill="1"/>
    <xf numFmtId="167" fontId="25" fillId="4" borderId="0" xfId="2" applyNumberFormat="1" applyFont="1" applyFill="1" applyBorder="1" applyAlignment="1">
      <alignment horizontal="right" vertical="top"/>
    </xf>
    <xf numFmtId="166" fontId="76" fillId="10" borderId="0" xfId="0" applyNumberFormat="1" applyFont="1" applyFill="1"/>
    <xf numFmtId="0" fontId="0" fillId="0" borderId="0" xfId="0" applyAlignment="1">
      <alignment horizontal="center" vertical="center"/>
    </xf>
    <xf numFmtId="2" fontId="131" fillId="0" borderId="0" xfId="2" applyNumberFormat="1" applyFont="1" applyFill="1" applyBorder="1"/>
    <xf numFmtId="10" fontId="131" fillId="0" borderId="0" xfId="2" applyNumberFormat="1" applyFont="1" applyBorder="1"/>
    <xf numFmtId="10" fontId="0" fillId="0" borderId="0" xfId="2" applyNumberFormat="1" applyFont="1" applyFill="1" applyBorder="1"/>
    <xf numFmtId="168" fontId="135" fillId="0" borderId="0" xfId="1" applyNumberFormat="1" applyFont="1" applyBorder="1"/>
    <xf numFmtId="167" fontId="131" fillId="0" borderId="0" xfId="2" applyNumberFormat="1" applyFont="1" applyFill="1" applyBorder="1"/>
    <xf numFmtId="10" fontId="0" fillId="0" borderId="0" xfId="0" applyNumberFormat="1"/>
    <xf numFmtId="166" fontId="0" fillId="4" borderId="3" xfId="0" applyNumberFormat="1" applyFill="1" applyBorder="1"/>
    <xf numFmtId="166" fontId="0" fillId="3" borderId="3" xfId="0" applyNumberFormat="1" applyFill="1" applyBorder="1"/>
    <xf numFmtId="166" fontId="5" fillId="4" borderId="33" xfId="0" applyNumberFormat="1" applyFont="1" applyFill="1" applyBorder="1" applyAlignment="1">
      <alignment horizontal="right" vertical="top"/>
    </xf>
    <xf numFmtId="166" fontId="4" fillId="4" borderId="33" xfId="0" applyNumberFormat="1" applyFont="1" applyFill="1" applyBorder="1" applyAlignment="1">
      <alignment horizontal="right"/>
    </xf>
    <xf numFmtId="166" fontId="4" fillId="4" borderId="33" xfId="0" applyNumberFormat="1" applyFont="1" applyFill="1" applyBorder="1" applyAlignment="1">
      <alignment vertical="top"/>
    </xf>
    <xf numFmtId="166" fontId="4" fillId="3" borderId="33" xfId="0" applyNumberFormat="1" applyFont="1" applyFill="1" applyBorder="1" applyAlignment="1">
      <alignment vertical="top"/>
    </xf>
    <xf numFmtId="166" fontId="0" fillId="0" borderId="0" xfId="2" applyNumberFormat="1" applyFont="1"/>
    <xf numFmtId="166" fontId="0" fillId="0" borderId="29" xfId="2" applyNumberFormat="1" applyFont="1" applyBorder="1"/>
    <xf numFmtId="166" fontId="97" fillId="0" borderId="0" xfId="0" applyNumberFormat="1" applyFont="1"/>
    <xf numFmtId="166" fontId="97" fillId="0" borderId="29" xfId="0" applyNumberFormat="1" applyFont="1" applyBorder="1"/>
    <xf numFmtId="166" fontId="97" fillId="0" borderId="0" xfId="0" quotePrefix="1" applyNumberFormat="1" applyFont="1"/>
    <xf numFmtId="166" fontId="97" fillId="0" borderId="29" xfId="0" quotePrefix="1" applyNumberFormat="1" applyFont="1" applyBorder="1"/>
    <xf numFmtId="10" fontId="137" fillId="0" borderId="0" xfId="2" applyNumberFormat="1" applyFont="1" applyFill="1"/>
    <xf numFmtId="0" fontId="138" fillId="4" borderId="19" xfId="0" applyFont="1" applyFill="1" applyBorder="1"/>
    <xf numFmtId="10" fontId="137" fillId="0" borderId="0" xfId="2" applyNumberFormat="1" applyFont="1" applyFill="1" applyBorder="1"/>
    <xf numFmtId="166" fontId="139" fillId="0" borderId="0" xfId="0" applyNumberFormat="1" applyFont="1"/>
    <xf numFmtId="166" fontId="139" fillId="10" borderId="0" xfId="0" applyNumberFormat="1" applyFont="1" applyFill="1"/>
    <xf numFmtId="168" fontId="137" fillId="0" borderId="0" xfId="1" applyNumberFormat="1" applyFont="1"/>
    <xf numFmtId="168" fontId="137" fillId="0" borderId="0" xfId="1" applyNumberFormat="1" applyFont="1" applyBorder="1"/>
    <xf numFmtId="166" fontId="137" fillId="0" borderId="0" xfId="0" applyNumberFormat="1" applyFont="1"/>
    <xf numFmtId="166" fontId="137" fillId="0" borderId="29" xfId="0" applyNumberFormat="1" applyFont="1" applyBorder="1"/>
    <xf numFmtId="3" fontId="137" fillId="0" borderId="0" xfId="0" applyNumberFormat="1" applyFont="1"/>
    <xf numFmtId="0" fontId="104" fillId="0" borderId="0" xfId="3" applyFont="1"/>
    <xf numFmtId="4" fontId="105" fillId="0" borderId="0" xfId="3" applyNumberFormat="1" applyFont="1"/>
    <xf numFmtId="15" fontId="132" fillId="4" borderId="19" xfId="0" applyNumberFormat="1" applyFont="1" applyFill="1" applyBorder="1" applyAlignment="1">
      <alignment horizontal="left"/>
    </xf>
    <xf numFmtId="0" fontId="0" fillId="0" borderId="20" xfId="0" applyBorder="1"/>
    <xf numFmtId="0" fontId="0" fillId="0" borderId="0" xfId="0" applyAlignment="1">
      <alignment wrapText="1"/>
    </xf>
    <xf numFmtId="0" fontId="2" fillId="4" borderId="0" xfId="0" applyFont="1" applyFill="1" applyAlignment="1">
      <alignment horizontal="center" vertical="top" wrapText="1"/>
    </xf>
    <xf numFmtId="0" fontId="2" fillId="4" borderId="25" xfId="0" applyFont="1" applyFill="1" applyBorder="1" applyAlignment="1">
      <alignment horizontal="center" vertical="top"/>
    </xf>
    <xf numFmtId="0" fontId="2" fillId="4" borderId="0" xfId="0" applyFont="1" applyFill="1" applyAlignment="1">
      <alignment horizontal="center" vertical="top"/>
    </xf>
    <xf numFmtId="1" fontId="2" fillId="4" borderId="0" xfId="0" applyNumberFormat="1" applyFont="1" applyFill="1" applyAlignment="1">
      <alignment horizontal="center" vertical="top"/>
    </xf>
    <xf numFmtId="0" fontId="2" fillId="3" borderId="0" xfId="0" applyFont="1" applyFill="1" applyAlignment="1">
      <alignment horizontal="center" vertical="top"/>
    </xf>
    <xf numFmtId="0" fontId="101" fillId="3" borderId="0" xfId="0" applyFont="1" applyFill="1" applyAlignment="1">
      <alignment horizontal="center" vertical="top"/>
    </xf>
    <xf numFmtId="0" fontId="2" fillId="4" borderId="0" xfId="0" applyFont="1" applyFill="1" applyAlignment="1">
      <alignment horizontal="center" wrapText="1"/>
    </xf>
    <xf numFmtId="0" fontId="101" fillId="4" borderId="0" xfId="0" applyFont="1" applyFill="1" applyAlignment="1">
      <alignment horizontal="center" wrapText="1"/>
    </xf>
    <xf numFmtId="0" fontId="101" fillId="2" borderId="0" xfId="0" applyFont="1" applyFill="1" applyAlignment="1">
      <alignment horizontal="center" wrapText="1"/>
    </xf>
    <xf numFmtId="0" fontId="101" fillId="2" borderId="0" xfId="0" applyFont="1" applyFill="1" applyAlignment="1">
      <alignment horizontal="center" vertical="top"/>
    </xf>
    <xf numFmtId="1" fontId="28" fillId="4" borderId="0" xfId="0" applyNumberFormat="1" applyFont="1" applyFill="1" applyAlignment="1">
      <alignment horizontal="center" vertical="top" wrapText="1"/>
    </xf>
    <xf numFmtId="1" fontId="2" fillId="4" borderId="0" xfId="0" applyNumberFormat="1" applyFont="1" applyFill="1" applyAlignment="1">
      <alignment horizontal="center" wrapText="1"/>
    </xf>
    <xf numFmtId="1" fontId="2" fillId="2" borderId="0" xfId="0" applyNumberFormat="1" applyFont="1" applyFill="1" applyAlignment="1">
      <alignment horizontal="center" wrapText="1"/>
    </xf>
    <xf numFmtId="0" fontId="2" fillId="2" borderId="0" xfId="0" applyFont="1" applyFill="1" applyAlignment="1">
      <alignment horizontal="center" wrapText="1"/>
    </xf>
    <xf numFmtId="0" fontId="2" fillId="4" borderId="0" xfId="0" applyFont="1" applyFill="1" applyAlignment="1">
      <alignment horizontal="center" vertical="center" wrapText="1"/>
    </xf>
    <xf numFmtId="0" fontId="101" fillId="4" borderId="0" xfId="0" applyFont="1" applyFill="1" applyAlignment="1">
      <alignment horizontal="center" vertical="center" wrapText="1"/>
    </xf>
    <xf numFmtId="0" fontId="101" fillId="2" borderId="0" xfId="0" applyFont="1" applyFill="1" applyAlignment="1">
      <alignment horizontal="center" vertical="center" wrapText="1"/>
    </xf>
    <xf numFmtId="0" fontId="28" fillId="4" borderId="0" xfId="3" applyFont="1" applyFill="1" applyAlignment="1">
      <alignment horizontal="center"/>
    </xf>
    <xf numFmtId="0" fontId="2" fillId="4" borderId="30" xfId="0" applyFont="1" applyFill="1" applyBorder="1" applyAlignment="1">
      <alignment horizontal="center" wrapText="1"/>
    </xf>
    <xf numFmtId="0" fontId="2" fillId="2" borderId="0" xfId="0" applyFont="1" applyFill="1" applyAlignment="1">
      <alignment horizontal="center" vertical="top" wrapText="1"/>
    </xf>
    <xf numFmtId="0" fontId="28" fillId="4" borderId="0" xfId="0" applyFont="1" applyFill="1" applyAlignment="1">
      <alignment horizontal="center" vertical="center"/>
    </xf>
    <xf numFmtId="0" fontId="2" fillId="2" borderId="0" xfId="0" applyFont="1" applyFill="1" applyAlignment="1">
      <alignment horizontal="center" vertical="center" wrapText="1"/>
    </xf>
    <xf numFmtId="0" fontId="13" fillId="4" borderId="0" xfId="3" applyFont="1" applyFill="1" applyAlignment="1">
      <alignment vertical="center" wrapText="1"/>
    </xf>
    <xf numFmtId="1" fontId="2" fillId="4" borderId="0" xfId="0" applyNumberFormat="1" applyFont="1" applyFill="1" applyAlignment="1">
      <alignment horizontal="center" vertical="center"/>
    </xf>
    <xf numFmtId="1" fontId="2" fillId="2" borderId="0" xfId="0" applyNumberFormat="1" applyFont="1" applyFill="1" applyAlignment="1">
      <alignment horizontal="center" vertical="center"/>
    </xf>
    <xf numFmtId="166" fontId="4" fillId="2" borderId="0" xfId="0" applyNumberFormat="1" applyFont="1" applyFill="1" applyAlignment="1">
      <alignment horizontal="center" vertical="top"/>
    </xf>
    <xf numFmtId="0" fontId="119" fillId="4" borderId="0" xfId="3" applyFont="1" applyFill="1"/>
    <xf numFmtId="0" fontId="141" fillId="4" borderId="0" xfId="3" applyFont="1" applyFill="1" applyAlignment="1">
      <alignment vertical="center"/>
    </xf>
    <xf numFmtId="0" fontId="119" fillId="4" borderId="0" xfId="3" applyFont="1" applyFill="1" applyAlignment="1">
      <alignment horizontal="left"/>
    </xf>
    <xf numFmtId="0" fontId="119" fillId="4" borderId="0" xfId="3" applyFont="1" applyFill="1" applyAlignment="1">
      <alignment horizontal="right"/>
    </xf>
    <xf numFmtId="0" fontId="119" fillId="2" borderId="0" xfId="3" applyFont="1" applyFill="1" applyAlignment="1">
      <alignment horizontal="right"/>
    </xf>
    <xf numFmtId="1" fontId="119" fillId="4" borderId="1" xfId="3" applyNumberFormat="1" applyFont="1" applyFill="1" applyBorder="1"/>
    <xf numFmtId="0" fontId="118" fillId="4" borderId="1" xfId="0" applyFont="1" applyFill="1" applyBorder="1"/>
    <xf numFmtId="166" fontId="118" fillId="4" borderId="1" xfId="3" applyNumberFormat="1" applyFont="1" applyFill="1" applyBorder="1" applyAlignment="1">
      <alignment horizontal="right"/>
    </xf>
    <xf numFmtId="1" fontId="119" fillId="4" borderId="0" xfId="3" applyNumberFormat="1" applyFont="1" applyFill="1"/>
    <xf numFmtId="0" fontId="119" fillId="4" borderId="0" xfId="0" applyFont="1" applyFill="1"/>
    <xf numFmtId="166" fontId="119" fillId="4" borderId="0" xfId="3" applyNumberFormat="1" applyFont="1" applyFill="1" applyAlignment="1">
      <alignment horizontal="right"/>
    </xf>
    <xf numFmtId="166" fontId="119" fillId="2" borderId="0" xfId="3" applyNumberFormat="1" applyFont="1" applyFill="1" applyAlignment="1">
      <alignment horizontal="right"/>
    </xf>
    <xf numFmtId="0" fontId="142" fillId="4" borderId="0" xfId="0" applyFont="1" applyFill="1"/>
    <xf numFmtId="166" fontId="119" fillId="4" borderId="0" xfId="3" quotePrefix="1" applyNumberFormat="1" applyFont="1" applyFill="1" applyAlignment="1">
      <alignment horizontal="right"/>
    </xf>
    <xf numFmtId="166" fontId="118" fillId="2" borderId="0" xfId="3" quotePrefix="1" applyNumberFormat="1" applyFont="1" applyFill="1" applyAlignment="1">
      <alignment horizontal="right"/>
    </xf>
    <xf numFmtId="166" fontId="119" fillId="2" borderId="0" xfId="3" quotePrefix="1" applyNumberFormat="1" applyFont="1" applyFill="1" applyAlignment="1">
      <alignment horizontal="right"/>
    </xf>
    <xf numFmtId="166" fontId="118" fillId="2" borderId="0" xfId="3" applyNumberFormat="1" applyFont="1" applyFill="1" applyAlignment="1">
      <alignment horizontal="right"/>
    </xf>
    <xf numFmtId="168" fontId="118" fillId="4" borderId="1" xfId="3" applyNumberFormat="1" applyFont="1" applyFill="1" applyBorder="1" applyAlignment="1">
      <alignment horizontal="right"/>
    </xf>
    <xf numFmtId="166" fontId="118" fillId="4" borderId="0" xfId="3" applyNumberFormat="1" applyFont="1" applyFill="1" applyAlignment="1">
      <alignment horizontal="right"/>
    </xf>
    <xf numFmtId="166" fontId="119" fillId="4" borderId="2" xfId="0" applyNumberFormat="1" applyFont="1" applyFill="1" applyBorder="1" applyAlignment="1">
      <alignment horizontal="right"/>
    </xf>
    <xf numFmtId="0" fontId="119" fillId="4" borderId="1" xfId="3" applyFont="1" applyFill="1" applyBorder="1"/>
    <xf numFmtId="0" fontId="118" fillId="4" borderId="0" xfId="0" applyFont="1" applyFill="1"/>
    <xf numFmtId="0" fontId="119" fillId="0" borderId="0" xfId="3" applyFont="1"/>
    <xf numFmtId="0" fontId="143" fillId="0" borderId="0" xfId="0" applyFont="1"/>
    <xf numFmtId="0" fontId="144" fillId="4" borderId="0" xfId="3" applyFont="1" applyFill="1"/>
    <xf numFmtId="0" fontId="119" fillId="0" borderId="0" xfId="0" applyFont="1" applyAlignment="1">
      <alignment horizontal="right"/>
    </xf>
    <xf numFmtId="0" fontId="115" fillId="4" borderId="0" xfId="3" applyFont="1" applyFill="1"/>
    <xf numFmtId="0" fontId="116" fillId="2" borderId="0" xfId="3" applyFont="1" applyFill="1" applyAlignment="1">
      <alignment horizontal="right"/>
    </xf>
    <xf numFmtId="1" fontId="116" fillId="4" borderId="0" xfId="3" applyNumberFormat="1" applyFont="1" applyFill="1" applyAlignment="1">
      <alignment horizontal="right"/>
    </xf>
    <xf numFmtId="1" fontId="116" fillId="2" borderId="0" xfId="3" applyNumberFormat="1" applyFont="1" applyFill="1" applyAlignment="1">
      <alignment horizontal="right"/>
    </xf>
    <xf numFmtId="0" fontId="115" fillId="4" borderId="1" xfId="3" applyFont="1" applyFill="1" applyBorder="1"/>
    <xf numFmtId="168" fontId="115" fillId="4" borderId="1" xfId="3" applyNumberFormat="1" applyFont="1" applyFill="1" applyBorder="1" applyAlignment="1">
      <alignment horizontal="right"/>
    </xf>
    <xf numFmtId="168" fontId="115" fillId="2" borderId="1" xfId="3" applyNumberFormat="1" applyFont="1" applyFill="1" applyBorder="1" applyAlignment="1">
      <alignment horizontal="right"/>
    </xf>
    <xf numFmtId="168" fontId="116" fillId="4" borderId="0" xfId="3" applyNumberFormat="1" applyFont="1" applyFill="1" applyAlignment="1">
      <alignment horizontal="right"/>
    </xf>
    <xf numFmtId="168" fontId="116" fillId="2" borderId="0" xfId="3" applyNumberFormat="1" applyFont="1" applyFill="1" applyAlignment="1">
      <alignment horizontal="right"/>
    </xf>
    <xf numFmtId="168" fontId="116" fillId="4" borderId="0" xfId="3" quotePrefix="1" applyNumberFormat="1" applyFont="1" applyFill="1" applyAlignment="1">
      <alignment horizontal="right"/>
    </xf>
    <xf numFmtId="168" fontId="116" fillId="2" borderId="0" xfId="3" quotePrefix="1" applyNumberFormat="1" applyFont="1" applyFill="1" applyAlignment="1">
      <alignment horizontal="right"/>
    </xf>
    <xf numFmtId="168" fontId="115" fillId="4" borderId="0" xfId="3" applyNumberFormat="1" applyFont="1" applyFill="1" applyAlignment="1">
      <alignment horizontal="right"/>
    </xf>
    <xf numFmtId="168" fontId="115" fillId="2" borderId="0" xfId="3" applyNumberFormat="1" applyFont="1" applyFill="1" applyAlignment="1">
      <alignment horizontal="right"/>
    </xf>
    <xf numFmtId="0" fontId="122" fillId="4" borderId="0" xfId="3" applyFont="1" applyFill="1"/>
    <xf numFmtId="167" fontId="116" fillId="4" borderId="0" xfId="3" applyNumberFormat="1" applyFont="1" applyFill="1" applyAlignment="1">
      <alignment horizontal="right"/>
    </xf>
    <xf numFmtId="167" fontId="116" fillId="4" borderId="28" xfId="2" applyNumberFormat="1" applyFont="1" applyFill="1" applyBorder="1" applyAlignment="1">
      <alignment horizontal="right"/>
    </xf>
    <xf numFmtId="167" fontId="116" fillId="4" borderId="0" xfId="2" applyNumberFormat="1" applyFont="1" applyFill="1" applyAlignment="1">
      <alignment horizontal="right"/>
    </xf>
    <xf numFmtId="167" fontId="116" fillId="2" borderId="0" xfId="2" applyNumberFormat="1" applyFont="1" applyFill="1" applyAlignment="1">
      <alignment horizontal="right"/>
    </xf>
    <xf numFmtId="168" fontId="115" fillId="4" borderId="27" xfId="3" applyNumberFormat="1" applyFont="1" applyFill="1" applyBorder="1" applyAlignment="1">
      <alignment horizontal="right"/>
    </xf>
    <xf numFmtId="166" fontId="115" fillId="4" borderId="1" xfId="3" applyNumberFormat="1" applyFont="1" applyFill="1" applyBorder="1" applyAlignment="1">
      <alignment horizontal="right"/>
    </xf>
    <xf numFmtId="0" fontId="115" fillId="4" borderId="1" xfId="3" applyFont="1" applyFill="1" applyBorder="1" applyAlignment="1">
      <alignment horizontal="right"/>
    </xf>
    <xf numFmtId="0" fontId="114" fillId="4" borderId="5" xfId="0" applyFont="1" applyFill="1" applyBorder="1" applyAlignment="1">
      <alignment vertical="center"/>
    </xf>
    <xf numFmtId="1" fontId="115" fillId="4" borderId="0" xfId="0" applyNumberFormat="1" applyFont="1" applyFill="1" applyAlignment="1">
      <alignment horizontal="right"/>
    </xf>
    <xf numFmtId="1" fontId="115" fillId="2" borderId="0" xfId="0" applyNumberFormat="1" applyFont="1" applyFill="1" applyAlignment="1">
      <alignment horizontal="right"/>
    </xf>
    <xf numFmtId="166" fontId="116" fillId="2" borderId="0" xfId="0" applyNumberFormat="1" applyFont="1" applyFill="1" applyAlignment="1">
      <alignment horizontal="right" vertical="top"/>
    </xf>
    <xf numFmtId="0" fontId="116" fillId="4" borderId="5" xfId="0" applyFont="1" applyFill="1" applyBorder="1"/>
    <xf numFmtId="166" fontId="116" fillId="2" borderId="0" xfId="0" applyNumberFormat="1" applyFont="1" applyFill="1" applyAlignment="1">
      <alignment horizontal="right"/>
    </xf>
    <xf numFmtId="0" fontId="115" fillId="4" borderId="5" xfId="0" applyFont="1" applyFill="1" applyBorder="1"/>
    <xf numFmtId="166" fontId="116" fillId="4" borderId="0" xfId="3" applyNumberFormat="1" applyFont="1" applyFill="1" applyAlignment="1">
      <alignment horizontal="right"/>
    </xf>
    <xf numFmtId="166" fontId="116" fillId="2" borderId="0" xfId="3" applyNumberFormat="1" applyFont="1" applyFill="1" applyAlignment="1">
      <alignment horizontal="right"/>
    </xf>
    <xf numFmtId="2" fontId="116" fillId="4" borderId="0" xfId="3" applyNumberFormat="1" applyFont="1" applyFill="1" applyAlignment="1">
      <alignment horizontal="right"/>
    </xf>
    <xf numFmtId="2" fontId="116" fillId="2" borderId="0" xfId="3" applyNumberFormat="1" applyFont="1" applyFill="1" applyAlignment="1">
      <alignment horizontal="right"/>
    </xf>
    <xf numFmtId="170" fontId="4" fillId="4" borderId="0" xfId="3" applyNumberFormat="1" applyFont="1" applyFill="1" applyAlignment="1">
      <alignment horizontal="right"/>
    </xf>
    <xf numFmtId="170" fontId="4" fillId="4" borderId="28" xfId="2" applyNumberFormat="1" applyFont="1" applyFill="1" applyBorder="1" applyAlignment="1">
      <alignment horizontal="right"/>
    </xf>
    <xf numFmtId="170" fontId="4" fillId="4" borderId="0" xfId="2" applyNumberFormat="1" applyFont="1" applyFill="1" applyAlignment="1">
      <alignment horizontal="right"/>
    </xf>
    <xf numFmtId="170" fontId="0" fillId="2" borderId="1" xfId="2" applyNumberFormat="1" applyFont="1" applyFill="1" applyBorder="1"/>
    <xf numFmtId="0" fontId="31" fillId="0" borderId="9" xfId="0" applyFont="1" applyBorder="1" applyAlignment="1">
      <alignment horizontal="left" vertical="top"/>
    </xf>
    <xf numFmtId="166" fontId="4" fillId="4" borderId="0" xfId="3" applyNumberFormat="1" applyFont="1" applyFill="1"/>
    <xf numFmtId="0" fontId="101" fillId="0" borderId="0" xfId="0" applyFont="1" applyAlignment="1">
      <alignment horizontal="center" wrapText="1"/>
    </xf>
    <xf numFmtId="0" fontId="100" fillId="0" borderId="0" xfId="0" applyFont="1" applyAlignment="1">
      <alignment horizontal="right" wrapText="1"/>
    </xf>
    <xf numFmtId="0" fontId="100" fillId="0" borderId="0" xfId="0" applyFont="1" applyAlignment="1">
      <alignment horizontal="right"/>
    </xf>
    <xf numFmtId="0" fontId="100" fillId="0" borderId="0" xfId="0" applyFont="1" applyAlignment="1">
      <alignment horizontal="left"/>
    </xf>
    <xf numFmtId="166" fontId="62" fillId="0" borderId="1" xfId="0" applyNumberFormat="1" applyFont="1" applyBorder="1"/>
    <xf numFmtId="166" fontId="9" fillId="0" borderId="0" xfId="0" applyNumberFormat="1" applyFont="1"/>
    <xf numFmtId="166" fontId="100" fillId="0" borderId="0" xfId="0" applyNumberFormat="1" applyFont="1" applyAlignment="1">
      <alignment horizontal="right"/>
    </xf>
    <xf numFmtId="166" fontId="62" fillId="0" borderId="0" xfId="0" applyNumberFormat="1" applyFont="1"/>
    <xf numFmtId="166" fontId="127" fillId="0" borderId="0" xfId="0" applyNumberFormat="1" applyFont="1"/>
    <xf numFmtId="166" fontId="101" fillId="0" borderId="0" xfId="0" quotePrefix="1" applyNumberFormat="1" applyFont="1" applyAlignment="1">
      <alignment horizontal="right"/>
    </xf>
    <xf numFmtId="166" fontId="111" fillId="0" borderId="0" xfId="0" applyNumberFormat="1" applyFont="1" applyAlignment="1">
      <alignment horizontal="right"/>
    </xf>
    <xf numFmtId="166" fontId="62" fillId="0" borderId="3" xfId="0" applyNumberFormat="1" applyFont="1" applyBorder="1"/>
    <xf numFmtId="166" fontId="2" fillId="0" borderId="0" xfId="0" applyNumberFormat="1" applyFont="1" applyAlignment="1">
      <alignment horizontal="right"/>
    </xf>
    <xf numFmtId="0" fontId="118" fillId="0" borderId="0" xfId="0" applyFont="1" applyAlignment="1">
      <alignment horizontal="right" wrapText="1"/>
    </xf>
    <xf numFmtId="0" fontId="119" fillId="0" borderId="0" xfId="0" applyFont="1" applyAlignment="1">
      <alignment horizontal="right" wrapText="1"/>
    </xf>
    <xf numFmtId="166" fontId="118" fillId="0" borderId="1" xfId="0" applyNumberFormat="1" applyFont="1" applyBorder="1" applyAlignment="1">
      <alignment horizontal="right"/>
    </xf>
    <xf numFmtId="0" fontId="104" fillId="0" borderId="0" xfId="0" applyFont="1" applyAlignment="1">
      <alignment horizontal="right" wrapText="1"/>
    </xf>
    <xf numFmtId="0" fontId="105" fillId="0" borderId="0" xfId="0" applyFont="1" applyAlignment="1">
      <alignment horizontal="right" wrapText="1"/>
    </xf>
    <xf numFmtId="166" fontId="104" fillId="0" borderId="1" xfId="0" applyNumberFormat="1" applyFont="1" applyBorder="1" applyAlignment="1">
      <alignment horizontal="right"/>
    </xf>
    <xf numFmtId="166" fontId="15" fillId="0" borderId="0" xfId="0" applyNumberFormat="1" applyFont="1" applyAlignment="1">
      <alignment horizontal="right"/>
    </xf>
    <xf numFmtId="0" fontId="15" fillId="0" borderId="0" xfId="0" applyFont="1" applyAlignment="1">
      <alignment horizontal="right" wrapText="1"/>
    </xf>
    <xf numFmtId="0" fontId="16" fillId="0" borderId="0" xfId="0" applyFont="1" applyAlignment="1">
      <alignment horizontal="right" wrapText="1"/>
    </xf>
    <xf numFmtId="0" fontId="16" fillId="0" borderId="0" xfId="0" applyFont="1" applyAlignment="1">
      <alignment horizontal="left"/>
    </xf>
    <xf numFmtId="166" fontId="15" fillId="0" borderId="1" xfId="0" applyNumberFormat="1" applyFont="1" applyBorder="1" applyAlignment="1">
      <alignment horizontal="right"/>
    </xf>
    <xf numFmtId="166" fontId="16" fillId="0" borderId="1" xfId="0" applyNumberFormat="1" applyFont="1" applyBorder="1" applyAlignment="1">
      <alignment horizontal="right"/>
    </xf>
    <xf numFmtId="166" fontId="16" fillId="0" borderId="0" xfId="0" quotePrefix="1" applyNumberFormat="1" applyFont="1" applyAlignment="1">
      <alignment horizontal="right"/>
    </xf>
    <xf numFmtId="166" fontId="16" fillId="0" borderId="3" xfId="0" quotePrefix="1" applyNumberFormat="1" applyFont="1" applyBorder="1" applyAlignment="1">
      <alignment horizontal="right"/>
    </xf>
    <xf numFmtId="166" fontId="15" fillId="0" borderId="2" xfId="0" applyNumberFormat="1" applyFont="1" applyBorder="1" applyAlignment="1">
      <alignment horizontal="right"/>
    </xf>
    <xf numFmtId="166" fontId="15" fillId="0" borderId="3" xfId="0" quotePrefix="1" applyNumberFormat="1" applyFont="1" applyBorder="1" applyAlignment="1">
      <alignment horizontal="right"/>
    </xf>
    <xf numFmtId="166" fontId="72" fillId="0" borderId="3" xfId="0" applyNumberFormat="1" applyFont="1" applyBorder="1" applyAlignment="1">
      <alignment horizontal="right"/>
    </xf>
    <xf numFmtId="166" fontId="15" fillId="0" borderId="3" xfId="0" applyNumberFormat="1" applyFont="1" applyBorder="1" applyAlignment="1">
      <alignment horizontal="right"/>
    </xf>
    <xf numFmtId="166" fontId="16" fillId="0" borderId="2" xfId="0" applyNumberFormat="1" applyFont="1" applyBorder="1" applyAlignment="1">
      <alignment horizontal="right"/>
    </xf>
    <xf numFmtId="166" fontId="9" fillId="0" borderId="0" xfId="0" applyNumberFormat="1" applyFont="1" applyAlignment="1">
      <alignment horizontal="right"/>
    </xf>
    <xf numFmtId="0" fontId="2" fillId="0" borderId="0" xfId="0" applyFont="1" applyAlignment="1">
      <alignment horizontal="right"/>
    </xf>
    <xf numFmtId="166" fontId="15" fillId="0" borderId="1" xfId="0" applyNumberFormat="1" applyFont="1" applyBorder="1" applyAlignment="1">
      <alignment horizontal="right" vertical="top"/>
    </xf>
    <xf numFmtId="166" fontId="16" fillId="0" borderId="0" xfId="0" applyNumberFormat="1" applyFont="1" applyAlignment="1">
      <alignment horizontal="right" vertical="top"/>
    </xf>
    <xf numFmtId="166" fontId="15" fillId="0" borderId="0" xfId="0" quotePrefix="1" applyNumberFormat="1" applyFont="1" applyAlignment="1">
      <alignment horizontal="right"/>
    </xf>
    <xf numFmtId="166" fontId="39" fillId="0" borderId="0" xfId="0" applyNumberFormat="1" applyFont="1" applyAlignment="1">
      <alignment horizontal="right"/>
    </xf>
    <xf numFmtId="166" fontId="16" fillId="0" borderId="3" xfId="0" applyNumberFormat="1" applyFont="1" applyBorder="1" applyAlignment="1">
      <alignment horizontal="right"/>
    </xf>
    <xf numFmtId="166" fontId="15" fillId="0" borderId="1" xfId="0" applyNumberFormat="1" applyFont="1" applyBorder="1" applyAlignment="1">
      <alignment horizontal="right" wrapText="1"/>
    </xf>
    <xf numFmtId="166" fontId="16" fillId="0" borderId="0" xfId="0" applyNumberFormat="1" applyFont="1" applyAlignment="1">
      <alignment horizontal="right" vertical="top" wrapText="1"/>
    </xf>
    <xf numFmtId="0" fontId="2" fillId="0" borderId="0" xfId="0" applyFont="1" applyAlignment="1">
      <alignment horizontal="center" wrapText="1"/>
    </xf>
    <xf numFmtId="0" fontId="4" fillId="0" borderId="0" xfId="0" applyFont="1" applyAlignment="1">
      <alignment horizontal="right" wrapText="1"/>
    </xf>
    <xf numFmtId="0" fontId="5" fillId="0" borderId="0" xfId="3" applyFont="1"/>
    <xf numFmtId="166" fontId="4" fillId="0" borderId="0" xfId="0" applyNumberFormat="1" applyFont="1"/>
    <xf numFmtId="168" fontId="3" fillId="0" borderId="1" xfId="0" applyNumberFormat="1" applyFont="1" applyBorder="1" applyAlignment="1">
      <alignment horizontal="right"/>
    </xf>
    <xf numFmtId="0" fontId="115" fillId="0" borderId="0" xfId="0" applyFont="1" applyAlignment="1">
      <alignment horizontal="right" wrapText="1"/>
    </xf>
    <xf numFmtId="0" fontId="116" fillId="0" borderId="0" xfId="0" applyFont="1" applyAlignment="1">
      <alignment horizontal="right" wrapText="1"/>
    </xf>
    <xf numFmtId="168" fontId="115" fillId="0" borderId="1" xfId="0" applyNumberFormat="1" applyFont="1" applyBorder="1" applyAlignment="1">
      <alignment horizontal="right"/>
    </xf>
    <xf numFmtId="168" fontId="116" fillId="0" borderId="0" xfId="0" applyNumberFormat="1" applyFont="1" applyAlignment="1">
      <alignment horizontal="right"/>
    </xf>
    <xf numFmtId="168" fontId="15" fillId="0" borderId="1" xfId="0" applyNumberFormat="1" applyFont="1" applyBorder="1" applyAlignment="1">
      <alignment horizontal="right"/>
    </xf>
    <xf numFmtId="168" fontId="16" fillId="0" borderId="0" xfId="0" applyNumberFormat="1" applyFont="1" applyAlignment="1">
      <alignment horizontal="right"/>
    </xf>
    <xf numFmtId="168" fontId="2" fillId="0" borderId="0" xfId="0" applyNumberFormat="1" applyFont="1" applyAlignment="1">
      <alignment horizontal="right"/>
    </xf>
    <xf numFmtId="168" fontId="16" fillId="0" borderId="0" xfId="0" quotePrefix="1" applyNumberFormat="1" applyFont="1" applyAlignment="1">
      <alignment horizontal="right"/>
    </xf>
    <xf numFmtId="1" fontId="15" fillId="0" borderId="0" xfId="0" applyNumberFormat="1" applyFont="1" applyAlignment="1">
      <alignment horizontal="right" wrapText="1"/>
    </xf>
    <xf numFmtId="166" fontId="16" fillId="0" borderId="0" xfId="0" applyNumberFormat="1" applyFont="1" applyAlignment="1">
      <alignment horizontal="right" wrapText="1"/>
    </xf>
    <xf numFmtId="166" fontId="16" fillId="0" borderId="0" xfId="3" applyNumberFormat="1" applyFont="1" applyAlignment="1">
      <alignment horizontal="right"/>
    </xf>
    <xf numFmtId="0" fontId="101" fillId="0" borderId="0" xfId="0" applyFont="1" applyAlignment="1">
      <alignment horizontal="center" vertical="center" wrapText="1"/>
    </xf>
    <xf numFmtId="0" fontId="106" fillId="0" borderId="0" xfId="3" applyFont="1" applyAlignment="1">
      <alignment horizontal="right"/>
    </xf>
    <xf numFmtId="166" fontId="101" fillId="0" borderId="0" xfId="3" quotePrefix="1" applyNumberFormat="1" applyFont="1" applyAlignment="1">
      <alignment horizontal="right"/>
    </xf>
    <xf numFmtId="166" fontId="100" fillId="0" borderId="0" xfId="3" applyNumberFormat="1" applyFont="1" applyAlignment="1">
      <alignment horizontal="right"/>
    </xf>
    <xf numFmtId="166" fontId="100" fillId="0" borderId="0" xfId="3" quotePrefix="1" applyNumberFormat="1" applyFont="1" applyAlignment="1">
      <alignment horizontal="right"/>
    </xf>
    <xf numFmtId="166" fontId="4" fillId="0" borderId="0" xfId="3" applyNumberFormat="1" applyFont="1"/>
    <xf numFmtId="0" fontId="119" fillId="0" borderId="0" xfId="3" applyFont="1" applyAlignment="1">
      <alignment horizontal="right"/>
    </xf>
    <xf numFmtId="166" fontId="119" fillId="0" borderId="0" xfId="3" applyNumberFormat="1" applyFont="1" applyAlignment="1">
      <alignment horizontal="right"/>
    </xf>
    <xf numFmtId="166" fontId="118" fillId="0" borderId="0" xfId="3" quotePrefix="1" applyNumberFormat="1" applyFont="1" applyAlignment="1">
      <alignment horizontal="right"/>
    </xf>
    <xf numFmtId="166" fontId="118" fillId="0" borderId="0" xfId="3" applyNumberFormat="1" applyFont="1" applyAlignment="1">
      <alignment horizontal="right"/>
    </xf>
    <xf numFmtId="166" fontId="119" fillId="0" borderId="0" xfId="3" quotePrefix="1" applyNumberFormat="1" applyFont="1" applyAlignment="1">
      <alignment horizontal="right"/>
    </xf>
    <xf numFmtId="0" fontId="105" fillId="0" borderId="0" xfId="3" applyFont="1" applyAlignment="1">
      <alignment horizontal="right"/>
    </xf>
    <xf numFmtId="166" fontId="105" fillId="0" borderId="0" xfId="3" applyNumberFormat="1" applyFont="1" applyAlignment="1">
      <alignment horizontal="right"/>
    </xf>
    <xf numFmtId="166" fontId="104" fillId="0" borderId="0" xfId="3" quotePrefix="1" applyNumberFormat="1" applyFont="1" applyAlignment="1">
      <alignment horizontal="right"/>
    </xf>
    <xf numFmtId="166" fontId="104" fillId="0" borderId="0" xfId="3" applyNumberFormat="1" applyFont="1" applyAlignment="1">
      <alignment horizontal="right"/>
    </xf>
    <xf numFmtId="166" fontId="105" fillId="0" borderId="0" xfId="3" quotePrefix="1" applyNumberFormat="1" applyFont="1" applyAlignment="1">
      <alignment horizontal="right"/>
    </xf>
    <xf numFmtId="166" fontId="16" fillId="0" borderId="0" xfId="3" quotePrefix="1" applyNumberFormat="1" applyFont="1" applyAlignment="1">
      <alignment horizontal="right"/>
    </xf>
    <xf numFmtId="166" fontId="15" fillId="0" borderId="0" xfId="3" applyNumberFormat="1" applyFont="1" applyAlignment="1">
      <alignment horizontal="right"/>
    </xf>
    <xf numFmtId="166" fontId="15" fillId="0" borderId="1" xfId="3" applyNumberFormat="1" applyFont="1" applyBorder="1" applyAlignment="1">
      <alignment horizontal="right"/>
    </xf>
    <xf numFmtId="0" fontId="15" fillId="0" borderId="1" xfId="3" applyFont="1" applyBorder="1" applyAlignment="1">
      <alignment horizontal="right"/>
    </xf>
    <xf numFmtId="0" fontId="57" fillId="0" borderId="0" xfId="0" quotePrefix="1" applyFont="1" applyAlignment="1">
      <alignment horizontal="right"/>
    </xf>
    <xf numFmtId="0" fontId="16" fillId="0" borderId="0" xfId="3" quotePrefix="1" applyFont="1" applyAlignment="1">
      <alignment horizontal="right"/>
    </xf>
    <xf numFmtId="0" fontId="15" fillId="0" borderId="0" xfId="3" quotePrefix="1" applyFont="1" applyAlignment="1">
      <alignment horizontal="right"/>
    </xf>
    <xf numFmtId="0" fontId="15" fillId="0" borderId="0" xfId="3" applyFont="1" applyAlignment="1">
      <alignment horizontal="right"/>
    </xf>
    <xf numFmtId="0" fontId="2" fillId="0" borderId="0" xfId="0" applyFont="1" applyAlignment="1">
      <alignment horizontal="center" vertical="top" wrapText="1"/>
    </xf>
    <xf numFmtId="0" fontId="4" fillId="0" borderId="0" xfId="0" applyFont="1" applyAlignment="1">
      <alignment horizontal="center" wrapText="1"/>
    </xf>
    <xf numFmtId="166" fontId="4" fillId="0" borderId="1" xfId="0" applyNumberFormat="1" applyFont="1" applyBorder="1" applyAlignment="1">
      <alignment horizontal="right"/>
    </xf>
    <xf numFmtId="166" fontId="4" fillId="0" borderId="0" xfId="0" quotePrefix="1" applyNumberFormat="1" applyFont="1" applyAlignment="1">
      <alignment horizontal="right"/>
    </xf>
    <xf numFmtId="166" fontId="0" fillId="0" borderId="1" xfId="0" applyNumberFormat="1" applyBorder="1"/>
    <xf numFmtId="166" fontId="2" fillId="0" borderId="1" xfId="3" applyNumberFormat="1" applyFont="1" applyBorder="1" applyAlignment="1">
      <alignment horizontal="right"/>
    </xf>
    <xf numFmtId="0" fontId="2" fillId="0" borderId="0" xfId="0" applyFont="1" applyAlignment="1">
      <alignment horizontal="center" vertical="center" wrapText="1"/>
    </xf>
    <xf numFmtId="166" fontId="4" fillId="0" borderId="0" xfId="3" applyNumberFormat="1" applyFont="1" applyAlignment="1">
      <alignment horizontal="right"/>
    </xf>
    <xf numFmtId="170" fontId="0" fillId="0" borderId="1" xfId="2" applyNumberFormat="1" applyFont="1" applyFill="1" applyBorder="1"/>
    <xf numFmtId="0" fontId="2" fillId="0" borderId="0" xfId="0" applyFont="1" applyAlignment="1">
      <alignment horizontal="right" wrapText="1"/>
    </xf>
    <xf numFmtId="166" fontId="4" fillId="0" borderId="1" xfId="3" applyNumberFormat="1" applyFont="1" applyBorder="1" applyAlignment="1">
      <alignment horizontal="right"/>
    </xf>
    <xf numFmtId="166" fontId="4" fillId="0" borderId="0" xfId="2" applyNumberFormat="1" applyFont="1" applyFill="1" applyAlignment="1">
      <alignment horizontal="right"/>
    </xf>
    <xf numFmtId="166" fontId="4" fillId="0" borderId="0" xfId="3" quotePrefix="1" applyNumberFormat="1" applyFont="1" applyAlignment="1">
      <alignment horizontal="right"/>
    </xf>
    <xf numFmtId="167" fontId="4" fillId="0" borderId="0" xfId="2" applyNumberFormat="1" applyFont="1" applyFill="1" applyAlignment="1">
      <alignment horizontal="right"/>
    </xf>
    <xf numFmtId="0" fontId="9" fillId="0" borderId="1" xfId="0" applyFont="1" applyBorder="1"/>
    <xf numFmtId="0" fontId="115" fillId="4" borderId="0" xfId="0" applyFont="1" applyFill="1" applyAlignment="1">
      <alignment horizontal="center" wrapText="1"/>
    </xf>
    <xf numFmtId="0" fontId="115" fillId="2" borderId="0" xfId="0" applyFont="1" applyFill="1" applyAlignment="1">
      <alignment horizontal="center" wrapText="1"/>
    </xf>
    <xf numFmtId="166" fontId="120" fillId="2" borderId="1" xfId="0" applyNumberFormat="1" applyFont="1" applyFill="1" applyBorder="1"/>
    <xf numFmtId="166" fontId="116" fillId="4" borderId="0" xfId="0" applyNumberFormat="1" applyFont="1" applyFill="1"/>
    <xf numFmtId="166" fontId="116" fillId="2" borderId="0" xfId="0" applyNumberFormat="1" applyFont="1" applyFill="1"/>
    <xf numFmtId="166" fontId="121" fillId="2" borderId="0" xfId="0" applyNumberFormat="1" applyFont="1" applyFill="1"/>
    <xf numFmtId="166" fontId="116" fillId="4" borderId="0" xfId="2" applyNumberFormat="1" applyFont="1" applyFill="1" applyAlignment="1">
      <alignment horizontal="right"/>
    </xf>
    <xf numFmtId="166" fontId="116" fillId="4" borderId="0" xfId="3" applyNumberFormat="1" applyFont="1" applyFill="1"/>
    <xf numFmtId="4" fontId="116" fillId="0" borderId="0" xfId="3" applyNumberFormat="1" applyFont="1"/>
    <xf numFmtId="0" fontId="115" fillId="4" borderId="0" xfId="0" applyFont="1" applyFill="1" applyAlignment="1">
      <alignment horizontal="center" vertical="center" wrapText="1"/>
    </xf>
    <xf numFmtId="0" fontId="118" fillId="4" borderId="0" xfId="0" applyFont="1" applyFill="1" applyAlignment="1">
      <alignment horizontal="center" vertical="center" wrapText="1"/>
    </xf>
    <xf numFmtId="0" fontId="118" fillId="2" borderId="0" xfId="0" applyFont="1" applyFill="1" applyAlignment="1">
      <alignment horizontal="center" vertical="center" wrapText="1"/>
    </xf>
    <xf numFmtId="0" fontId="119" fillId="2" borderId="0" xfId="0" applyFont="1" applyFill="1" applyAlignment="1">
      <alignment horizontal="center" wrapText="1"/>
    </xf>
    <xf numFmtId="1" fontId="116" fillId="4" borderId="1" xfId="3" applyNumberFormat="1" applyFont="1" applyFill="1" applyBorder="1"/>
    <xf numFmtId="0" fontId="115" fillId="0" borderId="0" xfId="3" applyFont="1"/>
    <xf numFmtId="166" fontId="116" fillId="4" borderId="0" xfId="3" quotePrefix="1" applyNumberFormat="1" applyFont="1" applyFill="1" applyAlignment="1">
      <alignment horizontal="right"/>
    </xf>
    <xf numFmtId="166" fontId="118" fillId="4" borderId="0" xfId="3" quotePrefix="1" applyNumberFormat="1" applyFont="1" applyFill="1" applyAlignment="1">
      <alignment horizontal="right"/>
    </xf>
    <xf numFmtId="166" fontId="116" fillId="2" borderId="0" xfId="3" applyNumberFormat="1" applyFont="1" applyFill="1"/>
    <xf numFmtId="166" fontId="115" fillId="2" borderId="0" xfId="3" applyNumberFormat="1" applyFont="1" applyFill="1"/>
    <xf numFmtId="0" fontId="121" fillId="0" borderId="0" xfId="0" applyFont="1"/>
    <xf numFmtId="166" fontId="115" fillId="4" borderId="0" xfId="3" applyNumberFormat="1" applyFont="1" applyFill="1" applyAlignment="1">
      <alignment horizontal="right"/>
    </xf>
    <xf numFmtId="0" fontId="116" fillId="4" borderId="1" xfId="3" applyFont="1" applyFill="1" applyBorder="1"/>
    <xf numFmtId="166" fontId="116" fillId="0" borderId="0" xfId="0" applyNumberFormat="1" applyFont="1" applyAlignment="1">
      <alignment horizontal="right"/>
    </xf>
    <xf numFmtId="0" fontId="114" fillId="4" borderId="0" xfId="3" applyFont="1" applyFill="1" applyAlignment="1">
      <alignment vertical="center" wrapText="1"/>
    </xf>
    <xf numFmtId="0" fontId="115" fillId="2" borderId="0" xfId="0" applyFont="1" applyFill="1" applyAlignment="1">
      <alignment horizontal="center" vertical="center" wrapText="1"/>
    </xf>
    <xf numFmtId="0" fontId="115" fillId="0" borderId="1" xfId="3" applyFont="1" applyBorder="1"/>
    <xf numFmtId="170" fontId="116" fillId="4" borderId="0" xfId="3" applyNumberFormat="1" applyFont="1" applyFill="1" applyAlignment="1">
      <alignment horizontal="right"/>
    </xf>
    <xf numFmtId="170" fontId="116" fillId="4" borderId="28" xfId="2" applyNumberFormat="1" applyFont="1" applyFill="1" applyBorder="1" applyAlignment="1">
      <alignment horizontal="right"/>
    </xf>
    <xf numFmtId="170" fontId="116" fillId="4" borderId="0" xfId="2" applyNumberFormat="1" applyFont="1" applyFill="1" applyAlignment="1">
      <alignment horizontal="right"/>
    </xf>
    <xf numFmtId="170" fontId="121" fillId="2" borderId="1" xfId="2" applyNumberFormat="1" applyFont="1" applyFill="1" applyBorder="1"/>
    <xf numFmtId="166" fontId="115" fillId="4" borderId="27" xfId="3" applyNumberFormat="1" applyFont="1" applyFill="1" applyBorder="1" applyAlignment="1">
      <alignment horizontal="right"/>
    </xf>
    <xf numFmtId="168" fontId="116" fillId="4" borderId="0" xfId="3" applyNumberFormat="1" applyFont="1" applyFill="1"/>
    <xf numFmtId="0" fontId="118" fillId="4" borderId="0" xfId="0" applyFont="1" applyFill="1" applyAlignment="1">
      <alignment horizontal="center" wrapText="1"/>
    </xf>
    <xf numFmtId="0" fontId="118" fillId="2" borderId="0" xfId="0" applyFont="1" applyFill="1" applyAlignment="1">
      <alignment horizontal="center" wrapText="1"/>
    </xf>
    <xf numFmtId="0" fontId="118" fillId="2" borderId="0" xfId="0" applyFont="1" applyFill="1" applyAlignment="1">
      <alignment horizontal="center" vertical="top"/>
    </xf>
    <xf numFmtId="166" fontId="121" fillId="4" borderId="2" xfId="0" applyNumberFormat="1" applyFont="1" applyFill="1" applyBorder="1"/>
    <xf numFmtId="166" fontId="120" fillId="2" borderId="0" xfId="0" applyNumberFormat="1" applyFont="1" applyFill="1"/>
    <xf numFmtId="166" fontId="145" fillId="2" borderId="0" xfId="0" applyNumberFormat="1" applyFont="1" applyFill="1"/>
    <xf numFmtId="166" fontId="118" fillId="0" borderId="0" xfId="0" applyNumberFormat="1" applyFont="1" applyAlignment="1">
      <alignment horizontal="right"/>
    </xf>
    <xf numFmtId="166" fontId="118" fillId="4" borderId="0" xfId="0" quotePrefix="1" applyNumberFormat="1" applyFont="1" applyFill="1" applyAlignment="1">
      <alignment horizontal="right"/>
    </xf>
    <xf numFmtId="166" fontId="118" fillId="2" borderId="0" xfId="0" quotePrefix="1" applyNumberFormat="1" applyFont="1" applyFill="1" applyAlignment="1">
      <alignment horizontal="right"/>
    </xf>
    <xf numFmtId="166" fontId="126" fillId="2" borderId="0" xfId="0" applyNumberFormat="1" applyFont="1" applyFill="1" applyAlignment="1">
      <alignment horizontal="right"/>
    </xf>
    <xf numFmtId="0" fontId="145" fillId="0" borderId="0" xfId="0" applyFont="1"/>
    <xf numFmtId="166" fontId="120" fillId="4" borderId="3" xfId="0" applyNumberFormat="1" applyFont="1" applyFill="1" applyBorder="1"/>
    <xf numFmtId="166" fontId="120" fillId="2" borderId="3" xfId="0" applyNumberFormat="1" applyFont="1" applyFill="1" applyBorder="1"/>
    <xf numFmtId="0" fontId="38" fillId="4" borderId="0" xfId="0" applyFont="1" applyFill="1" applyAlignment="1">
      <alignment horizontal="left" indent="1"/>
    </xf>
    <xf numFmtId="0" fontId="4" fillId="4" borderId="0" xfId="0" applyFont="1" applyFill="1" applyAlignment="1">
      <alignment horizontal="left" indent="1"/>
    </xf>
    <xf numFmtId="0" fontId="9" fillId="4" borderId="0" xfId="0" applyFont="1" applyFill="1" applyAlignment="1">
      <alignment horizontal="left" indent="3"/>
    </xf>
    <xf numFmtId="0" fontId="8" fillId="4" borderId="3" xfId="0" applyFont="1" applyFill="1" applyBorder="1" applyAlignment="1">
      <alignment wrapText="1"/>
    </xf>
    <xf numFmtId="0" fontId="0" fillId="0" borderId="0" xfId="0" applyAlignment="1">
      <alignment horizontal="left"/>
    </xf>
    <xf numFmtId="0" fontId="87" fillId="0" borderId="0" xfId="0" applyFont="1"/>
    <xf numFmtId="0" fontId="88" fillId="0" borderId="0" xfId="0" applyFont="1"/>
    <xf numFmtId="0" fontId="116" fillId="0" borderId="0" xfId="0" applyFont="1" applyAlignment="1">
      <alignment wrapText="1"/>
    </xf>
    <xf numFmtId="172" fontId="140" fillId="4" borderId="18" xfId="0" applyNumberFormat="1" applyFont="1" applyFill="1" applyBorder="1" applyAlignment="1">
      <alignment horizontal="left"/>
    </xf>
    <xf numFmtId="0" fontId="15" fillId="4" borderId="0" xfId="0" applyFont="1" applyFill="1" applyAlignment="1">
      <alignment horizontal="center" vertical="top" wrapText="1"/>
    </xf>
    <xf numFmtId="0" fontId="15" fillId="2" borderId="0" xfId="0" applyFont="1" applyFill="1" applyAlignment="1">
      <alignment horizontal="center" vertical="top" wrapText="1"/>
    </xf>
    <xf numFmtId="0" fontId="16" fillId="2" borderId="0" xfId="0" applyFont="1" applyFill="1" applyAlignment="1">
      <alignment horizontal="center" wrapText="1"/>
    </xf>
    <xf numFmtId="166" fontId="105" fillId="4" borderId="1" xfId="0" applyNumberFormat="1" applyFont="1" applyFill="1" applyBorder="1" applyAlignment="1">
      <alignment horizontal="right"/>
    </xf>
    <xf numFmtId="166" fontId="56" fillId="2" borderId="1" xfId="0" applyNumberFormat="1" applyFont="1" applyFill="1" applyBorder="1"/>
    <xf numFmtId="166" fontId="15" fillId="2" borderId="0" xfId="0" applyNumberFormat="1" applyFont="1" applyFill="1"/>
    <xf numFmtId="166" fontId="57" fillId="2" borderId="1" xfId="0" applyNumberFormat="1" applyFont="1" applyFill="1" applyBorder="1"/>
    <xf numFmtId="166" fontId="57" fillId="2" borderId="0" xfId="0" applyNumberFormat="1" applyFont="1" applyFill="1"/>
    <xf numFmtId="166" fontId="16" fillId="2" borderId="0" xfId="0" applyNumberFormat="1" applyFont="1" applyFill="1"/>
    <xf numFmtId="0" fontId="32" fillId="4" borderId="19" xfId="0" applyFont="1" applyFill="1" applyBorder="1" applyAlignment="1">
      <alignment horizontal="left" vertical="center" wrapText="1"/>
    </xf>
    <xf numFmtId="0" fontId="32" fillId="4" borderId="0" xfId="0" applyFont="1" applyFill="1" applyAlignment="1">
      <alignment horizontal="left" vertical="center" wrapText="1"/>
    </xf>
    <xf numFmtId="0" fontId="32" fillId="4" borderId="5" xfId="0" applyFont="1" applyFill="1" applyBorder="1" applyAlignment="1">
      <alignment horizontal="left" vertical="center" wrapText="1"/>
    </xf>
    <xf numFmtId="0" fontId="64" fillId="0" borderId="0" xfId="0" applyFont="1" applyAlignment="1">
      <alignment vertical="top" wrapText="1"/>
    </xf>
    <xf numFmtId="0" fontId="0" fillId="0" borderId="0" xfId="0" applyAlignment="1">
      <alignment vertical="top" wrapText="1"/>
    </xf>
    <xf numFmtId="0" fontId="62" fillId="0" borderId="0" xfId="0" applyFont="1" applyAlignment="1">
      <alignment horizontal="center" vertical="center"/>
    </xf>
    <xf numFmtId="0" fontId="73" fillId="0" borderId="0" xfId="0" applyFont="1" applyAlignment="1">
      <alignment horizontal="center" vertical="center"/>
    </xf>
    <xf numFmtId="0" fontId="0" fillId="0" borderId="0" xfId="0" applyAlignment="1">
      <alignment horizontal="center" vertical="center"/>
    </xf>
    <xf numFmtId="0" fontId="0" fillId="0" borderId="0" xfId="0"/>
  </cellXfs>
  <cellStyles count="1603">
    <cellStyle name="Comma" xfId="1" builtinId="3"/>
    <cellStyle name="Followed Hyperlink" xfId="996" builtinId="9" hidden="1"/>
    <cellStyle name="Followed Hyperlink" xfId="1028" builtinId="9" hidden="1"/>
    <cellStyle name="Followed Hyperlink" xfId="1060" builtinId="9" hidden="1"/>
    <cellStyle name="Followed Hyperlink" xfId="1092" builtinId="9" hidden="1"/>
    <cellStyle name="Followed Hyperlink" xfId="1124" builtinId="9" hidden="1"/>
    <cellStyle name="Followed Hyperlink" xfId="1156" builtinId="9" hidden="1"/>
    <cellStyle name="Followed Hyperlink" xfId="1188" builtinId="9" hidden="1"/>
    <cellStyle name="Followed Hyperlink" xfId="1220" builtinId="9" hidden="1"/>
    <cellStyle name="Followed Hyperlink" xfId="1252" builtinId="9" hidden="1"/>
    <cellStyle name="Followed Hyperlink" xfId="1284" builtinId="9" hidden="1"/>
    <cellStyle name="Followed Hyperlink" xfId="1316" builtinId="9" hidden="1"/>
    <cellStyle name="Followed Hyperlink" xfId="1348" builtinId="9" hidden="1"/>
    <cellStyle name="Followed Hyperlink" xfId="1380" builtinId="9" hidden="1"/>
    <cellStyle name="Followed Hyperlink" xfId="1412" builtinId="9" hidden="1"/>
    <cellStyle name="Followed Hyperlink" xfId="1444" builtinId="9" hidden="1"/>
    <cellStyle name="Followed Hyperlink" xfId="1470" builtinId="9" hidden="1"/>
    <cellStyle name="Followed Hyperlink" xfId="1486" builtinId="9" hidden="1"/>
    <cellStyle name="Followed Hyperlink" xfId="1502" builtinId="9" hidden="1"/>
    <cellStyle name="Followed Hyperlink" xfId="1501" builtinId="9" hidden="1"/>
    <cellStyle name="Followed Hyperlink" xfId="1485" builtinId="9" hidden="1"/>
    <cellStyle name="Followed Hyperlink" xfId="1469" builtinId="9" hidden="1"/>
    <cellStyle name="Followed Hyperlink" xfId="1442" builtinId="9" hidden="1"/>
    <cellStyle name="Followed Hyperlink" xfId="1410" builtinId="9" hidden="1"/>
    <cellStyle name="Followed Hyperlink" xfId="1378" builtinId="9" hidden="1"/>
    <cellStyle name="Followed Hyperlink" xfId="1346" builtinId="9" hidden="1"/>
    <cellStyle name="Followed Hyperlink" xfId="1314" builtinId="9" hidden="1"/>
    <cellStyle name="Followed Hyperlink" xfId="1282" builtinId="9" hidden="1"/>
    <cellStyle name="Followed Hyperlink" xfId="1250" builtinId="9" hidden="1"/>
    <cellStyle name="Followed Hyperlink" xfId="1218" builtinId="9" hidden="1"/>
    <cellStyle name="Followed Hyperlink" xfId="1186" builtinId="9" hidden="1"/>
    <cellStyle name="Followed Hyperlink" xfId="1154" builtinId="9" hidden="1"/>
    <cellStyle name="Followed Hyperlink" xfId="1122" builtinId="9" hidden="1"/>
    <cellStyle name="Followed Hyperlink" xfId="1090" builtinId="9" hidden="1"/>
    <cellStyle name="Followed Hyperlink" xfId="1058" builtinId="9" hidden="1"/>
    <cellStyle name="Followed Hyperlink" xfId="1026" builtinId="9" hidden="1"/>
    <cellStyle name="Followed Hyperlink" xfId="994" builtinId="9" hidden="1"/>
    <cellStyle name="Followed Hyperlink" xfId="962" builtinId="9" hidden="1"/>
    <cellStyle name="Followed Hyperlink" xfId="930" builtinId="9" hidden="1"/>
    <cellStyle name="Followed Hyperlink" xfId="898" builtinId="9" hidden="1"/>
    <cellStyle name="Followed Hyperlink" xfId="866" builtinId="9" hidden="1"/>
    <cellStyle name="Followed Hyperlink" xfId="834" builtinId="9" hidden="1"/>
    <cellStyle name="Followed Hyperlink" xfId="802" builtinId="9" hidden="1"/>
    <cellStyle name="Followed Hyperlink" xfId="770" builtinId="9" hidden="1"/>
    <cellStyle name="Followed Hyperlink" xfId="738" builtinId="9" hidden="1"/>
    <cellStyle name="Followed Hyperlink" xfId="706" builtinId="9" hidden="1"/>
    <cellStyle name="Followed Hyperlink" xfId="674" builtinId="9" hidden="1"/>
    <cellStyle name="Followed Hyperlink" xfId="642" builtinId="9" hidden="1"/>
    <cellStyle name="Followed Hyperlink" xfId="610" builtinId="9" hidden="1"/>
    <cellStyle name="Followed Hyperlink" xfId="578" builtinId="9" hidden="1"/>
    <cellStyle name="Followed Hyperlink" xfId="546" builtinId="9" hidden="1"/>
    <cellStyle name="Followed Hyperlink" xfId="514" builtinId="9" hidden="1"/>
    <cellStyle name="Followed Hyperlink" xfId="482" builtinId="9" hidden="1"/>
    <cellStyle name="Followed Hyperlink" xfId="450" builtinId="9" hidden="1"/>
    <cellStyle name="Followed Hyperlink" xfId="418" builtinId="9" hidden="1"/>
    <cellStyle name="Followed Hyperlink" xfId="386" builtinId="9" hidden="1"/>
    <cellStyle name="Followed Hyperlink" xfId="354" builtinId="9" hidden="1"/>
    <cellStyle name="Followed Hyperlink" xfId="322" builtinId="9" hidden="1"/>
    <cellStyle name="Followed Hyperlink" xfId="290" builtinId="9" hidden="1"/>
    <cellStyle name="Followed Hyperlink" xfId="258" builtinId="9" hidden="1"/>
    <cellStyle name="Followed Hyperlink" xfId="226" builtinId="9" hidden="1"/>
    <cellStyle name="Followed Hyperlink" xfId="194" builtinId="9" hidden="1"/>
    <cellStyle name="Followed Hyperlink" xfId="162" builtinId="9" hidden="1"/>
    <cellStyle name="Followed Hyperlink" xfId="130" builtinId="9" hidden="1"/>
    <cellStyle name="Followed Hyperlink" xfId="98" builtinId="9" hidden="1"/>
    <cellStyle name="Followed Hyperlink" xfId="28" builtinId="9" hidden="1"/>
    <cellStyle name="Followed Hyperlink" xfId="48" builtinId="9" hidden="1"/>
    <cellStyle name="Followed Hyperlink" xfId="66" builtinId="9" hidden="1"/>
    <cellStyle name="Followed Hyperlink" xfId="20" builtinId="9" hidden="1"/>
    <cellStyle name="Followed Hyperlink" xfId="1510" builtinId="9" hidden="1"/>
    <cellStyle name="Followed Hyperlink" xfId="1518" builtinId="9" hidden="1"/>
    <cellStyle name="Followed Hyperlink" xfId="1526" builtinId="9" hidden="1"/>
    <cellStyle name="Followed Hyperlink" xfId="1534" builtinId="9" hidden="1"/>
    <cellStyle name="Followed Hyperlink" xfId="1542" builtinId="9" hidden="1"/>
    <cellStyle name="Followed Hyperlink" xfId="1550" builtinId="9" hidden="1"/>
    <cellStyle name="Followed Hyperlink" xfId="1558" builtinId="9" hidden="1"/>
    <cellStyle name="Followed Hyperlink" xfId="1566" builtinId="9" hidden="1"/>
    <cellStyle name="Followed Hyperlink" xfId="1574" builtinId="9" hidden="1"/>
    <cellStyle name="Followed Hyperlink" xfId="1582" builtinId="9" hidden="1"/>
    <cellStyle name="Followed Hyperlink" xfId="1590" builtinId="9" hidden="1"/>
    <cellStyle name="Followed Hyperlink" xfId="1598" builtinId="9" hidden="1"/>
    <cellStyle name="Followed Hyperlink" xfId="1597" builtinId="9" hidden="1"/>
    <cellStyle name="Followed Hyperlink" xfId="1589" builtinId="9" hidden="1"/>
    <cellStyle name="Followed Hyperlink" xfId="1581" builtinId="9" hidden="1"/>
    <cellStyle name="Followed Hyperlink" xfId="1573" builtinId="9" hidden="1"/>
    <cellStyle name="Followed Hyperlink" xfId="1565" builtinId="9" hidden="1"/>
    <cellStyle name="Followed Hyperlink" xfId="1557" builtinId="9" hidden="1"/>
    <cellStyle name="Followed Hyperlink" xfId="1549" builtinId="9" hidden="1"/>
    <cellStyle name="Followed Hyperlink" xfId="1541" builtinId="9" hidden="1"/>
    <cellStyle name="Followed Hyperlink" xfId="1533" builtinId="9" hidden="1"/>
    <cellStyle name="Followed Hyperlink" xfId="1525" builtinId="9" hidden="1"/>
    <cellStyle name="Followed Hyperlink" xfId="1517" builtinId="9" hidden="1"/>
    <cellStyle name="Followed Hyperlink" xfId="6" builtinId="9" hidden="1"/>
    <cellStyle name="Followed Hyperlink" xfId="16" builtinId="9" hidden="1"/>
    <cellStyle name="Followed Hyperlink" xfId="68" builtinId="9" hidden="1"/>
    <cellStyle name="Followed Hyperlink" xfId="46" builtinId="9" hidden="1"/>
    <cellStyle name="Followed Hyperlink" xfId="70" builtinId="9" hidden="1"/>
    <cellStyle name="Followed Hyperlink" xfId="102" builtinId="9" hidden="1"/>
    <cellStyle name="Followed Hyperlink" xfId="134" builtinId="9" hidden="1"/>
    <cellStyle name="Followed Hyperlink" xfId="166" builtinId="9" hidden="1"/>
    <cellStyle name="Followed Hyperlink" xfId="198" builtinId="9" hidden="1"/>
    <cellStyle name="Followed Hyperlink" xfId="230" builtinId="9" hidden="1"/>
    <cellStyle name="Followed Hyperlink" xfId="262" builtinId="9" hidden="1"/>
    <cellStyle name="Followed Hyperlink" xfId="294" builtinId="9" hidden="1"/>
    <cellStyle name="Followed Hyperlink" xfId="326" builtinId="9" hidden="1"/>
    <cellStyle name="Followed Hyperlink" xfId="358" builtinId="9" hidden="1"/>
    <cellStyle name="Followed Hyperlink" xfId="390" builtinId="9" hidden="1"/>
    <cellStyle name="Followed Hyperlink" xfId="422" builtinId="9" hidden="1"/>
    <cellStyle name="Followed Hyperlink" xfId="454" builtinId="9" hidden="1"/>
    <cellStyle name="Followed Hyperlink" xfId="486" builtinId="9" hidden="1"/>
    <cellStyle name="Followed Hyperlink" xfId="518" builtinId="9" hidden="1"/>
    <cellStyle name="Followed Hyperlink" xfId="550" builtinId="9" hidden="1"/>
    <cellStyle name="Followed Hyperlink" xfId="582" builtinId="9" hidden="1"/>
    <cellStyle name="Followed Hyperlink" xfId="614" builtinId="9" hidden="1"/>
    <cellStyle name="Followed Hyperlink" xfId="646" builtinId="9" hidden="1"/>
    <cellStyle name="Followed Hyperlink" xfId="678" builtinId="9" hidden="1"/>
    <cellStyle name="Followed Hyperlink" xfId="710" builtinId="9" hidden="1"/>
    <cellStyle name="Followed Hyperlink" xfId="742" builtinId="9" hidden="1"/>
    <cellStyle name="Followed Hyperlink" xfId="774" builtinId="9" hidden="1"/>
    <cellStyle name="Followed Hyperlink" xfId="806" builtinId="9" hidden="1"/>
    <cellStyle name="Followed Hyperlink" xfId="838" builtinId="9" hidden="1"/>
    <cellStyle name="Followed Hyperlink" xfId="870" builtinId="9" hidden="1"/>
    <cellStyle name="Followed Hyperlink" xfId="902" builtinId="9" hidden="1"/>
    <cellStyle name="Followed Hyperlink" xfId="934" builtinId="9" hidden="1"/>
    <cellStyle name="Followed Hyperlink" xfId="966" builtinId="9" hidden="1"/>
    <cellStyle name="Followed Hyperlink" xfId="998" builtinId="9" hidden="1"/>
    <cellStyle name="Followed Hyperlink" xfId="1030" builtinId="9" hidden="1"/>
    <cellStyle name="Followed Hyperlink" xfId="1062" builtinId="9" hidden="1"/>
    <cellStyle name="Followed Hyperlink" xfId="1094" builtinId="9" hidden="1"/>
    <cellStyle name="Followed Hyperlink" xfId="1126" builtinId="9" hidden="1"/>
    <cellStyle name="Followed Hyperlink" xfId="1158" builtinId="9" hidden="1"/>
    <cellStyle name="Followed Hyperlink" xfId="1190" builtinId="9" hidden="1"/>
    <cellStyle name="Followed Hyperlink" xfId="1222" builtinId="9" hidden="1"/>
    <cellStyle name="Followed Hyperlink" xfId="1254" builtinId="9" hidden="1"/>
    <cellStyle name="Followed Hyperlink" xfId="1286" builtinId="9" hidden="1"/>
    <cellStyle name="Followed Hyperlink" xfId="1318" builtinId="9" hidden="1"/>
    <cellStyle name="Followed Hyperlink" xfId="1350" builtinId="9" hidden="1"/>
    <cellStyle name="Followed Hyperlink" xfId="1382" builtinId="9" hidden="1"/>
    <cellStyle name="Followed Hyperlink" xfId="1414" builtinId="9" hidden="1"/>
    <cellStyle name="Followed Hyperlink" xfId="1446" builtinId="9" hidden="1"/>
    <cellStyle name="Followed Hyperlink" xfId="1471" builtinId="9" hidden="1"/>
    <cellStyle name="Followed Hyperlink" xfId="1487" builtinId="9" hidden="1"/>
    <cellStyle name="Followed Hyperlink" xfId="1503" builtinId="9" hidden="1"/>
    <cellStyle name="Followed Hyperlink" xfId="1500" builtinId="9" hidden="1"/>
    <cellStyle name="Followed Hyperlink" xfId="1484" builtinId="9" hidden="1"/>
    <cellStyle name="Followed Hyperlink" xfId="1468" builtinId="9" hidden="1"/>
    <cellStyle name="Followed Hyperlink" xfId="1440" builtinId="9" hidden="1"/>
    <cellStyle name="Followed Hyperlink" xfId="1408" builtinId="9" hidden="1"/>
    <cellStyle name="Followed Hyperlink" xfId="1376" builtinId="9" hidden="1"/>
    <cellStyle name="Followed Hyperlink" xfId="1344" builtinId="9" hidden="1"/>
    <cellStyle name="Followed Hyperlink" xfId="1312" builtinId="9" hidden="1"/>
    <cellStyle name="Followed Hyperlink" xfId="1280" builtinId="9" hidden="1"/>
    <cellStyle name="Followed Hyperlink" xfId="1248" builtinId="9" hidden="1"/>
    <cellStyle name="Followed Hyperlink" xfId="1216" builtinId="9" hidden="1"/>
    <cellStyle name="Followed Hyperlink" xfId="1184" builtinId="9" hidden="1"/>
    <cellStyle name="Followed Hyperlink" xfId="1152" builtinId="9" hidden="1"/>
    <cellStyle name="Followed Hyperlink" xfId="1120" builtinId="9" hidden="1"/>
    <cellStyle name="Followed Hyperlink" xfId="1088" builtinId="9" hidden="1"/>
    <cellStyle name="Followed Hyperlink" xfId="1056" builtinId="9" hidden="1"/>
    <cellStyle name="Followed Hyperlink" xfId="1024" builtinId="9" hidden="1"/>
    <cellStyle name="Followed Hyperlink" xfId="992" builtinId="9" hidden="1"/>
    <cellStyle name="Followed Hyperlink" xfId="960" builtinId="9" hidden="1"/>
    <cellStyle name="Followed Hyperlink" xfId="928" builtinId="9" hidden="1"/>
    <cellStyle name="Followed Hyperlink" xfId="896" builtinId="9" hidden="1"/>
    <cellStyle name="Followed Hyperlink" xfId="864" builtinId="9" hidden="1"/>
    <cellStyle name="Followed Hyperlink" xfId="832" builtinId="9" hidden="1"/>
    <cellStyle name="Followed Hyperlink" xfId="800" builtinId="9" hidden="1"/>
    <cellStyle name="Followed Hyperlink" xfId="768" builtinId="9" hidden="1"/>
    <cellStyle name="Followed Hyperlink" xfId="736" builtinId="9" hidden="1"/>
    <cellStyle name="Followed Hyperlink" xfId="704" builtinId="9" hidden="1"/>
    <cellStyle name="Followed Hyperlink" xfId="672" builtinId="9" hidden="1"/>
    <cellStyle name="Followed Hyperlink" xfId="640" builtinId="9" hidden="1"/>
    <cellStyle name="Followed Hyperlink" xfId="608" builtinId="9" hidden="1"/>
    <cellStyle name="Followed Hyperlink" xfId="576" builtinId="9" hidden="1"/>
    <cellStyle name="Followed Hyperlink" xfId="544" builtinId="9" hidden="1"/>
    <cellStyle name="Followed Hyperlink" xfId="512" builtinId="9" hidden="1"/>
    <cellStyle name="Followed Hyperlink" xfId="480" builtinId="9" hidden="1"/>
    <cellStyle name="Followed Hyperlink" xfId="448" builtinId="9" hidden="1"/>
    <cellStyle name="Followed Hyperlink" xfId="416" builtinId="9" hidden="1"/>
    <cellStyle name="Followed Hyperlink" xfId="384" builtinId="9" hidden="1"/>
    <cellStyle name="Followed Hyperlink" xfId="352" builtinId="9" hidden="1"/>
    <cellStyle name="Followed Hyperlink" xfId="320" builtinId="9" hidden="1"/>
    <cellStyle name="Followed Hyperlink" xfId="288" builtinId="9" hidden="1"/>
    <cellStyle name="Followed Hyperlink" xfId="256" builtinId="9" hidden="1"/>
    <cellStyle name="Followed Hyperlink" xfId="224" builtinId="9" hidden="1"/>
    <cellStyle name="Followed Hyperlink" xfId="116" builtinId="9" hidden="1"/>
    <cellStyle name="Followed Hyperlink" xfId="136" builtinId="9" hidden="1"/>
    <cellStyle name="Followed Hyperlink" xfId="156" builtinId="9" hidden="1"/>
    <cellStyle name="Followed Hyperlink" xfId="180" builtinId="9" hidden="1"/>
    <cellStyle name="Followed Hyperlink" xfId="192" builtinId="9" hidden="1"/>
    <cellStyle name="Followed Hyperlink" xfId="128" builtinId="9" hidden="1"/>
    <cellStyle name="Followed Hyperlink" xfId="100" builtinId="9" hidden="1"/>
    <cellStyle name="Followed Hyperlink" xfId="80" builtinId="9" hidden="1"/>
    <cellStyle name="Followed Hyperlink" xfId="72" builtinId="9" hidden="1"/>
    <cellStyle name="Followed Hyperlink" xfId="96" builtinId="9" hidden="1"/>
    <cellStyle name="Followed Hyperlink" xfId="92" builtinId="9" hidden="1"/>
    <cellStyle name="Followed Hyperlink" xfId="144" builtinId="9" hidden="1"/>
    <cellStyle name="Followed Hyperlink" xfId="196" builtinId="9" hidden="1"/>
    <cellStyle name="Followed Hyperlink" xfId="172" builtinId="9" hidden="1"/>
    <cellStyle name="Followed Hyperlink" xfId="152" builtinId="9" hidden="1"/>
    <cellStyle name="Followed Hyperlink" xfId="132" builtinId="9" hidden="1"/>
    <cellStyle name="Followed Hyperlink" xfId="200" builtinId="9" hidden="1"/>
    <cellStyle name="Followed Hyperlink" xfId="232" builtinId="9" hidden="1"/>
    <cellStyle name="Followed Hyperlink" xfId="264" builtinId="9" hidden="1"/>
    <cellStyle name="Followed Hyperlink" xfId="296" builtinId="9" hidden="1"/>
    <cellStyle name="Followed Hyperlink" xfId="328" builtinId="9" hidden="1"/>
    <cellStyle name="Followed Hyperlink" xfId="360" builtinId="9" hidden="1"/>
    <cellStyle name="Followed Hyperlink" xfId="392" builtinId="9" hidden="1"/>
    <cellStyle name="Followed Hyperlink" xfId="424" builtinId="9" hidden="1"/>
    <cellStyle name="Followed Hyperlink" xfId="456" builtinId="9" hidden="1"/>
    <cellStyle name="Followed Hyperlink" xfId="488" builtinId="9" hidden="1"/>
    <cellStyle name="Followed Hyperlink" xfId="520" builtinId="9" hidden="1"/>
    <cellStyle name="Followed Hyperlink" xfId="552" builtinId="9" hidden="1"/>
    <cellStyle name="Followed Hyperlink" xfId="584" builtinId="9" hidden="1"/>
    <cellStyle name="Followed Hyperlink" xfId="616" builtinId="9" hidden="1"/>
    <cellStyle name="Followed Hyperlink" xfId="648" builtinId="9" hidden="1"/>
    <cellStyle name="Followed Hyperlink" xfId="680" builtinId="9" hidden="1"/>
    <cellStyle name="Followed Hyperlink" xfId="712" builtinId="9" hidden="1"/>
    <cellStyle name="Followed Hyperlink" xfId="744" builtinId="9" hidden="1"/>
    <cellStyle name="Followed Hyperlink" xfId="776" builtinId="9" hidden="1"/>
    <cellStyle name="Followed Hyperlink" xfId="808" builtinId="9" hidden="1"/>
    <cellStyle name="Followed Hyperlink" xfId="840" builtinId="9" hidden="1"/>
    <cellStyle name="Followed Hyperlink" xfId="872" builtinId="9" hidden="1"/>
    <cellStyle name="Followed Hyperlink" xfId="904" builtinId="9" hidden="1"/>
    <cellStyle name="Followed Hyperlink" xfId="936" builtinId="9" hidden="1"/>
    <cellStyle name="Followed Hyperlink" xfId="968" builtinId="9" hidden="1"/>
    <cellStyle name="Followed Hyperlink" xfId="1000" builtinId="9" hidden="1"/>
    <cellStyle name="Followed Hyperlink" xfId="1032" builtinId="9" hidden="1"/>
    <cellStyle name="Followed Hyperlink" xfId="1064" builtinId="9" hidden="1"/>
    <cellStyle name="Followed Hyperlink" xfId="1096" builtinId="9" hidden="1"/>
    <cellStyle name="Followed Hyperlink" xfId="1128" builtinId="9" hidden="1"/>
    <cellStyle name="Followed Hyperlink" xfId="1160" builtinId="9" hidden="1"/>
    <cellStyle name="Followed Hyperlink" xfId="1192" builtinId="9" hidden="1"/>
    <cellStyle name="Followed Hyperlink" xfId="1224" builtinId="9" hidden="1"/>
    <cellStyle name="Followed Hyperlink" xfId="1256" builtinId="9" hidden="1"/>
    <cellStyle name="Followed Hyperlink" xfId="1288" builtinId="9" hidden="1"/>
    <cellStyle name="Followed Hyperlink" xfId="1320" builtinId="9" hidden="1"/>
    <cellStyle name="Followed Hyperlink" xfId="1352" builtinId="9" hidden="1"/>
    <cellStyle name="Followed Hyperlink" xfId="1384" builtinId="9" hidden="1"/>
    <cellStyle name="Followed Hyperlink" xfId="1416" builtinId="9" hidden="1"/>
    <cellStyle name="Followed Hyperlink" xfId="1448" builtinId="9" hidden="1"/>
    <cellStyle name="Followed Hyperlink" xfId="1472" builtinId="9" hidden="1"/>
    <cellStyle name="Followed Hyperlink" xfId="1488" builtinId="9" hidden="1"/>
    <cellStyle name="Followed Hyperlink" xfId="1504" builtinId="9" hidden="1"/>
    <cellStyle name="Followed Hyperlink" xfId="1499" builtinId="9" hidden="1"/>
    <cellStyle name="Followed Hyperlink" xfId="1483" builtinId="9" hidden="1"/>
    <cellStyle name="Followed Hyperlink" xfId="1467" builtinId="9" hidden="1"/>
    <cellStyle name="Followed Hyperlink" xfId="1438" builtinId="9" hidden="1"/>
    <cellStyle name="Followed Hyperlink" xfId="1406" builtinId="9" hidden="1"/>
    <cellStyle name="Followed Hyperlink" xfId="1374" builtinId="9" hidden="1"/>
    <cellStyle name="Followed Hyperlink" xfId="1342" builtinId="9" hidden="1"/>
    <cellStyle name="Followed Hyperlink" xfId="1310" builtinId="9" hidden="1"/>
    <cellStyle name="Followed Hyperlink" xfId="1278" builtinId="9" hidden="1"/>
    <cellStyle name="Followed Hyperlink" xfId="1246" builtinId="9" hidden="1"/>
    <cellStyle name="Followed Hyperlink" xfId="1214" builtinId="9" hidden="1"/>
    <cellStyle name="Followed Hyperlink" xfId="1182" builtinId="9" hidden="1"/>
    <cellStyle name="Followed Hyperlink" xfId="1150" builtinId="9" hidden="1"/>
    <cellStyle name="Followed Hyperlink" xfId="1118" builtinId="9" hidden="1"/>
    <cellStyle name="Followed Hyperlink" xfId="1086" builtinId="9" hidden="1"/>
    <cellStyle name="Followed Hyperlink" xfId="1054" builtinId="9" hidden="1"/>
    <cellStyle name="Followed Hyperlink" xfId="1022" builtinId="9" hidden="1"/>
    <cellStyle name="Followed Hyperlink" xfId="990" builtinId="9" hidden="1"/>
    <cellStyle name="Followed Hyperlink" xfId="958" builtinId="9" hidden="1"/>
    <cellStyle name="Followed Hyperlink" xfId="926" builtinId="9" hidden="1"/>
    <cellStyle name="Followed Hyperlink" xfId="894" builtinId="9" hidden="1"/>
    <cellStyle name="Followed Hyperlink" xfId="862" builtinId="9" hidden="1"/>
    <cellStyle name="Followed Hyperlink" xfId="830" builtinId="9" hidden="1"/>
    <cellStyle name="Followed Hyperlink" xfId="798" builtinId="9" hidden="1"/>
    <cellStyle name="Followed Hyperlink" xfId="766" builtinId="9" hidden="1"/>
    <cellStyle name="Followed Hyperlink" xfId="734" builtinId="9" hidden="1"/>
    <cellStyle name="Followed Hyperlink" xfId="702" builtinId="9" hidden="1"/>
    <cellStyle name="Followed Hyperlink" xfId="670" builtinId="9" hidden="1"/>
    <cellStyle name="Followed Hyperlink" xfId="638" builtinId="9" hidden="1"/>
    <cellStyle name="Followed Hyperlink" xfId="606" builtinId="9" hidden="1"/>
    <cellStyle name="Followed Hyperlink" xfId="574" builtinId="9" hidden="1"/>
    <cellStyle name="Followed Hyperlink" xfId="542" builtinId="9" hidden="1"/>
    <cellStyle name="Followed Hyperlink" xfId="510" builtinId="9" hidden="1"/>
    <cellStyle name="Followed Hyperlink" xfId="478" builtinId="9" hidden="1"/>
    <cellStyle name="Followed Hyperlink" xfId="446" builtinId="9" hidden="1"/>
    <cellStyle name="Followed Hyperlink" xfId="414" builtinId="9" hidden="1"/>
    <cellStyle name="Followed Hyperlink" xfId="382" builtinId="9" hidden="1"/>
    <cellStyle name="Followed Hyperlink" xfId="350" builtinId="9" hidden="1"/>
    <cellStyle name="Followed Hyperlink" xfId="318" builtinId="9" hidden="1"/>
    <cellStyle name="Followed Hyperlink" xfId="286" builtinId="9" hidden="1"/>
    <cellStyle name="Followed Hyperlink" xfId="254" builtinId="9" hidden="1"/>
    <cellStyle name="Followed Hyperlink" xfId="222" builtinId="9" hidden="1"/>
    <cellStyle name="Followed Hyperlink" xfId="190" builtinId="9" hidden="1"/>
    <cellStyle name="Followed Hyperlink" xfId="158" builtinId="9" hidden="1"/>
    <cellStyle name="Followed Hyperlink" xfId="126" builtinId="9" hidden="1"/>
    <cellStyle name="Followed Hyperlink" xfId="94" builtinId="9" hidden="1"/>
    <cellStyle name="Followed Hyperlink" xfId="30" builtinId="9" hidden="1"/>
    <cellStyle name="Followed Hyperlink" xfId="52" builtinId="9" hidden="1"/>
    <cellStyle name="Followed Hyperlink" xfId="58" builtinId="9" hidden="1"/>
    <cellStyle name="Followed Hyperlink" xfId="22" builtinId="9" hidden="1"/>
    <cellStyle name="Followed Hyperlink" xfId="1511" builtinId="9" hidden="1"/>
    <cellStyle name="Followed Hyperlink" xfId="1519" builtinId="9" hidden="1"/>
    <cellStyle name="Followed Hyperlink" xfId="1527" builtinId="9" hidden="1"/>
    <cellStyle name="Followed Hyperlink" xfId="1535" builtinId="9" hidden="1"/>
    <cellStyle name="Followed Hyperlink" xfId="1543" builtinId="9" hidden="1"/>
    <cellStyle name="Followed Hyperlink" xfId="1551" builtinId="9" hidden="1"/>
    <cellStyle name="Followed Hyperlink" xfId="1559" builtinId="9" hidden="1"/>
    <cellStyle name="Followed Hyperlink" xfId="1567" builtinId="9" hidden="1"/>
    <cellStyle name="Followed Hyperlink" xfId="1575" builtinId="9" hidden="1"/>
    <cellStyle name="Followed Hyperlink" xfId="1583" builtinId="9" hidden="1"/>
    <cellStyle name="Followed Hyperlink" xfId="1591" builtinId="9" hidden="1"/>
    <cellStyle name="Followed Hyperlink" xfId="1599" builtinId="9" hidden="1"/>
    <cellStyle name="Followed Hyperlink" xfId="1596" builtinId="9" hidden="1"/>
    <cellStyle name="Followed Hyperlink" xfId="1588" builtinId="9" hidden="1"/>
    <cellStyle name="Followed Hyperlink" xfId="1580" builtinId="9" hidden="1"/>
    <cellStyle name="Followed Hyperlink" xfId="1572" builtinId="9" hidden="1"/>
    <cellStyle name="Followed Hyperlink" xfId="1564" builtinId="9" hidden="1"/>
    <cellStyle name="Followed Hyperlink" xfId="1556" builtinId="9" hidden="1"/>
    <cellStyle name="Followed Hyperlink" xfId="1548" builtinId="9" hidden="1"/>
    <cellStyle name="Followed Hyperlink" xfId="1540" builtinId="9" hidden="1"/>
    <cellStyle name="Followed Hyperlink" xfId="1532" builtinId="9" hidden="1"/>
    <cellStyle name="Followed Hyperlink" xfId="1524" builtinId="9" hidden="1"/>
    <cellStyle name="Followed Hyperlink" xfId="1516" builtinId="9" hidden="1"/>
    <cellStyle name="Followed Hyperlink" xfId="8" builtinId="9" hidden="1"/>
    <cellStyle name="Followed Hyperlink" xfId="14" builtinId="9" hidden="1"/>
    <cellStyle name="Followed Hyperlink" xfId="64" builtinId="9" hidden="1"/>
    <cellStyle name="Followed Hyperlink" xfId="44" builtinId="9" hidden="1"/>
    <cellStyle name="Followed Hyperlink" xfId="74" builtinId="9" hidden="1"/>
    <cellStyle name="Followed Hyperlink" xfId="106" builtinId="9" hidden="1"/>
    <cellStyle name="Followed Hyperlink" xfId="138" builtinId="9" hidden="1"/>
    <cellStyle name="Followed Hyperlink" xfId="170" builtinId="9" hidden="1"/>
    <cellStyle name="Followed Hyperlink" xfId="202" builtinId="9" hidden="1"/>
    <cellStyle name="Followed Hyperlink" xfId="234" builtinId="9" hidden="1"/>
    <cellStyle name="Followed Hyperlink" xfId="266" builtinId="9" hidden="1"/>
    <cellStyle name="Followed Hyperlink" xfId="298" builtinId="9" hidden="1"/>
    <cellStyle name="Followed Hyperlink" xfId="330" builtinId="9" hidden="1"/>
    <cellStyle name="Followed Hyperlink" xfId="362" builtinId="9" hidden="1"/>
    <cellStyle name="Followed Hyperlink" xfId="394" builtinId="9" hidden="1"/>
    <cellStyle name="Followed Hyperlink" xfId="426" builtinId="9" hidden="1"/>
    <cellStyle name="Followed Hyperlink" xfId="458" builtinId="9" hidden="1"/>
    <cellStyle name="Followed Hyperlink" xfId="490" builtinId="9" hidden="1"/>
    <cellStyle name="Followed Hyperlink" xfId="522" builtinId="9" hidden="1"/>
    <cellStyle name="Followed Hyperlink" xfId="554" builtinId="9" hidden="1"/>
    <cellStyle name="Followed Hyperlink" xfId="586" builtinId="9" hidden="1"/>
    <cellStyle name="Followed Hyperlink" xfId="618" builtinId="9" hidden="1"/>
    <cellStyle name="Followed Hyperlink" xfId="650" builtinId="9" hidden="1"/>
    <cellStyle name="Followed Hyperlink" xfId="682" builtinId="9" hidden="1"/>
    <cellStyle name="Followed Hyperlink" xfId="714" builtinId="9" hidden="1"/>
    <cellStyle name="Followed Hyperlink" xfId="746" builtinId="9" hidden="1"/>
    <cellStyle name="Followed Hyperlink" xfId="778" builtinId="9" hidden="1"/>
    <cellStyle name="Followed Hyperlink" xfId="810" builtinId="9" hidden="1"/>
    <cellStyle name="Followed Hyperlink" xfId="842" builtinId="9" hidden="1"/>
    <cellStyle name="Followed Hyperlink" xfId="874" builtinId="9" hidden="1"/>
    <cellStyle name="Followed Hyperlink" xfId="906" builtinId="9" hidden="1"/>
    <cellStyle name="Followed Hyperlink" xfId="938" builtinId="9" hidden="1"/>
    <cellStyle name="Followed Hyperlink" xfId="970" builtinId="9" hidden="1"/>
    <cellStyle name="Followed Hyperlink" xfId="1002" builtinId="9" hidden="1"/>
    <cellStyle name="Followed Hyperlink" xfId="1034" builtinId="9" hidden="1"/>
    <cellStyle name="Followed Hyperlink" xfId="1066" builtinId="9" hidden="1"/>
    <cellStyle name="Followed Hyperlink" xfId="1098" builtinId="9" hidden="1"/>
    <cellStyle name="Followed Hyperlink" xfId="1130" builtinId="9" hidden="1"/>
    <cellStyle name="Followed Hyperlink" xfId="1162" builtinId="9" hidden="1"/>
    <cellStyle name="Followed Hyperlink" xfId="1194" builtinId="9" hidden="1"/>
    <cellStyle name="Followed Hyperlink" xfId="1226" builtinId="9" hidden="1"/>
    <cellStyle name="Followed Hyperlink" xfId="1258" builtinId="9" hidden="1"/>
    <cellStyle name="Followed Hyperlink" xfId="1290" builtinId="9" hidden="1"/>
    <cellStyle name="Followed Hyperlink" xfId="1322" builtinId="9" hidden="1"/>
    <cellStyle name="Followed Hyperlink" xfId="1354" builtinId="9" hidden="1"/>
    <cellStyle name="Followed Hyperlink" xfId="1386" builtinId="9" hidden="1"/>
    <cellStyle name="Followed Hyperlink" xfId="1418" builtinId="9" hidden="1"/>
    <cellStyle name="Followed Hyperlink" xfId="1450" builtinId="9" hidden="1"/>
    <cellStyle name="Followed Hyperlink" xfId="1473" builtinId="9" hidden="1"/>
    <cellStyle name="Followed Hyperlink" xfId="1489" builtinId="9" hidden="1"/>
    <cellStyle name="Followed Hyperlink" xfId="1505" builtinId="9" hidden="1"/>
    <cellStyle name="Followed Hyperlink" xfId="1498" builtinId="9" hidden="1"/>
    <cellStyle name="Followed Hyperlink" xfId="1482" builtinId="9" hidden="1"/>
    <cellStyle name="Followed Hyperlink" xfId="1466" builtinId="9" hidden="1"/>
    <cellStyle name="Followed Hyperlink" xfId="1436" builtinId="9" hidden="1"/>
    <cellStyle name="Followed Hyperlink" xfId="1404" builtinId="9" hidden="1"/>
    <cellStyle name="Followed Hyperlink" xfId="1372" builtinId="9" hidden="1"/>
    <cellStyle name="Followed Hyperlink" xfId="1340" builtinId="9" hidden="1"/>
    <cellStyle name="Followed Hyperlink" xfId="1308" builtinId="9" hidden="1"/>
    <cellStyle name="Followed Hyperlink" xfId="1276" builtinId="9" hidden="1"/>
    <cellStyle name="Followed Hyperlink" xfId="1244" builtinId="9" hidden="1"/>
    <cellStyle name="Followed Hyperlink" xfId="1212" builtinId="9" hidden="1"/>
    <cellStyle name="Followed Hyperlink" xfId="1180" builtinId="9" hidden="1"/>
    <cellStyle name="Followed Hyperlink" xfId="1148" builtinId="9" hidden="1"/>
    <cellStyle name="Followed Hyperlink" xfId="1116" builtinId="9" hidden="1"/>
    <cellStyle name="Followed Hyperlink" xfId="1084" builtinId="9" hidden="1"/>
    <cellStyle name="Followed Hyperlink" xfId="1052" builtinId="9" hidden="1"/>
    <cellStyle name="Followed Hyperlink" xfId="1020" builtinId="9" hidden="1"/>
    <cellStyle name="Followed Hyperlink" xfId="988" builtinId="9" hidden="1"/>
    <cellStyle name="Followed Hyperlink" xfId="956" builtinId="9" hidden="1"/>
    <cellStyle name="Followed Hyperlink" xfId="924" builtinId="9" hidden="1"/>
    <cellStyle name="Followed Hyperlink" xfId="892" builtinId="9" hidden="1"/>
    <cellStyle name="Followed Hyperlink" xfId="860" builtinId="9" hidden="1"/>
    <cellStyle name="Followed Hyperlink" xfId="828" builtinId="9" hidden="1"/>
    <cellStyle name="Followed Hyperlink" xfId="796" builtinId="9" hidden="1"/>
    <cellStyle name="Followed Hyperlink" xfId="764" builtinId="9" hidden="1"/>
    <cellStyle name="Followed Hyperlink" xfId="732" builtinId="9" hidden="1"/>
    <cellStyle name="Followed Hyperlink" xfId="700" builtinId="9" hidden="1"/>
    <cellStyle name="Followed Hyperlink" xfId="668" builtinId="9" hidden="1"/>
    <cellStyle name="Followed Hyperlink" xfId="636" builtinId="9" hidden="1"/>
    <cellStyle name="Followed Hyperlink" xfId="604" builtinId="9" hidden="1"/>
    <cellStyle name="Followed Hyperlink" xfId="572" builtinId="9" hidden="1"/>
    <cellStyle name="Followed Hyperlink" xfId="540" builtinId="9" hidden="1"/>
    <cellStyle name="Followed Hyperlink" xfId="508" builtinId="9" hidden="1"/>
    <cellStyle name="Followed Hyperlink" xfId="476" builtinId="9" hidden="1"/>
    <cellStyle name="Followed Hyperlink" xfId="292" builtinId="9" hidden="1"/>
    <cellStyle name="Followed Hyperlink" xfId="308" builtinId="9" hidden="1"/>
    <cellStyle name="Followed Hyperlink" xfId="332" builtinId="9" hidden="1"/>
    <cellStyle name="Followed Hyperlink" xfId="356" builtinId="9" hidden="1"/>
    <cellStyle name="Followed Hyperlink" xfId="372" builtinId="9" hidden="1"/>
    <cellStyle name="Followed Hyperlink" xfId="396" builtinId="9" hidden="1"/>
    <cellStyle name="Followed Hyperlink" xfId="420" builtinId="9" hidden="1"/>
    <cellStyle name="Followed Hyperlink" xfId="436" builtinId="9" hidden="1"/>
    <cellStyle name="Followed Hyperlink" xfId="444" builtinId="9" hidden="1"/>
    <cellStyle name="Followed Hyperlink" xfId="380" builtinId="9" hidden="1"/>
    <cellStyle name="Followed Hyperlink" xfId="316" builtinId="9" hidden="1"/>
    <cellStyle name="Followed Hyperlink" xfId="236" builtinId="9" hidden="1"/>
    <cellStyle name="Followed Hyperlink" xfId="260" builtinId="9" hidden="1"/>
    <cellStyle name="Followed Hyperlink" xfId="276" builtinId="9" hidden="1"/>
    <cellStyle name="Followed Hyperlink" xfId="220" builtinId="9" hidden="1"/>
    <cellStyle name="Followed Hyperlink" xfId="212" builtinId="9" hidden="1"/>
    <cellStyle name="Followed Hyperlink" xfId="204" builtinId="9" hidden="1"/>
    <cellStyle name="Followed Hyperlink" xfId="228" builtinId="9" hidden="1"/>
    <cellStyle name="Followed Hyperlink" xfId="252" builtinId="9" hidden="1"/>
    <cellStyle name="Followed Hyperlink" xfId="268" builtinId="9" hidden="1"/>
    <cellStyle name="Followed Hyperlink" xfId="244" builtinId="9" hidden="1"/>
    <cellStyle name="Followed Hyperlink" xfId="284" builtinId="9" hidden="1"/>
    <cellStyle name="Followed Hyperlink" xfId="348" builtinId="9" hidden="1"/>
    <cellStyle name="Followed Hyperlink" xfId="412" builtinId="9" hidden="1"/>
    <cellStyle name="Followed Hyperlink" xfId="452" builtinId="9" hidden="1"/>
    <cellStyle name="Followed Hyperlink" xfId="428" builtinId="9" hidden="1"/>
    <cellStyle name="Followed Hyperlink" xfId="404" builtinId="9" hidden="1"/>
    <cellStyle name="Followed Hyperlink" xfId="388" builtinId="9" hidden="1"/>
    <cellStyle name="Followed Hyperlink" xfId="364" builtinId="9" hidden="1"/>
    <cellStyle name="Followed Hyperlink" xfId="340" builtinId="9" hidden="1"/>
    <cellStyle name="Followed Hyperlink" xfId="324" builtinId="9" hidden="1"/>
    <cellStyle name="Followed Hyperlink" xfId="300" builtinId="9" hidden="1"/>
    <cellStyle name="Followed Hyperlink" xfId="460" builtinId="9" hidden="1"/>
    <cellStyle name="Followed Hyperlink" xfId="492" builtinId="9" hidden="1"/>
    <cellStyle name="Followed Hyperlink" xfId="524" builtinId="9" hidden="1"/>
    <cellStyle name="Followed Hyperlink" xfId="556" builtinId="9" hidden="1"/>
    <cellStyle name="Followed Hyperlink" xfId="588" builtinId="9" hidden="1"/>
    <cellStyle name="Followed Hyperlink" xfId="620" builtinId="9" hidden="1"/>
    <cellStyle name="Followed Hyperlink" xfId="652" builtinId="9" hidden="1"/>
    <cellStyle name="Followed Hyperlink" xfId="684" builtinId="9" hidden="1"/>
    <cellStyle name="Followed Hyperlink" xfId="716" builtinId="9" hidden="1"/>
    <cellStyle name="Followed Hyperlink" xfId="748" builtinId="9" hidden="1"/>
    <cellStyle name="Followed Hyperlink" xfId="780" builtinId="9" hidden="1"/>
    <cellStyle name="Followed Hyperlink" xfId="812" builtinId="9" hidden="1"/>
    <cellStyle name="Followed Hyperlink" xfId="844" builtinId="9" hidden="1"/>
    <cellStyle name="Followed Hyperlink" xfId="876" builtinId="9" hidden="1"/>
    <cellStyle name="Followed Hyperlink" xfId="908" builtinId="9" hidden="1"/>
    <cellStyle name="Followed Hyperlink" xfId="940" builtinId="9" hidden="1"/>
    <cellStyle name="Followed Hyperlink" xfId="972" builtinId="9" hidden="1"/>
    <cellStyle name="Followed Hyperlink" xfId="1004" builtinId="9" hidden="1"/>
    <cellStyle name="Followed Hyperlink" xfId="1036" builtinId="9" hidden="1"/>
    <cellStyle name="Followed Hyperlink" xfId="1068" builtinId="9" hidden="1"/>
    <cellStyle name="Followed Hyperlink" xfId="1100" builtinId="9" hidden="1"/>
    <cellStyle name="Followed Hyperlink" xfId="1132" builtinId="9" hidden="1"/>
    <cellStyle name="Followed Hyperlink" xfId="1164" builtinId="9" hidden="1"/>
    <cellStyle name="Followed Hyperlink" xfId="1196" builtinId="9" hidden="1"/>
    <cellStyle name="Followed Hyperlink" xfId="1228" builtinId="9" hidden="1"/>
    <cellStyle name="Followed Hyperlink" xfId="1260" builtinId="9" hidden="1"/>
    <cellStyle name="Followed Hyperlink" xfId="1292" builtinId="9" hidden="1"/>
    <cellStyle name="Followed Hyperlink" xfId="1324" builtinId="9" hidden="1"/>
    <cellStyle name="Followed Hyperlink" xfId="1356" builtinId="9" hidden="1"/>
    <cellStyle name="Followed Hyperlink" xfId="1388" builtinId="9" hidden="1"/>
    <cellStyle name="Followed Hyperlink" xfId="1420" builtinId="9" hidden="1"/>
    <cellStyle name="Followed Hyperlink" xfId="1452" builtinId="9" hidden="1"/>
    <cellStyle name="Followed Hyperlink" xfId="1474" builtinId="9" hidden="1"/>
    <cellStyle name="Followed Hyperlink" xfId="1490" builtinId="9" hidden="1"/>
    <cellStyle name="Followed Hyperlink" xfId="1506" builtinId="9" hidden="1"/>
    <cellStyle name="Followed Hyperlink" xfId="1497" builtinId="9" hidden="1"/>
    <cellStyle name="Followed Hyperlink" xfId="1481" builtinId="9" hidden="1"/>
    <cellStyle name="Followed Hyperlink" xfId="1465" builtinId="9" hidden="1"/>
    <cellStyle name="Followed Hyperlink" xfId="1434" builtinId="9" hidden="1"/>
    <cellStyle name="Followed Hyperlink" xfId="1402" builtinId="9" hidden="1"/>
    <cellStyle name="Followed Hyperlink" xfId="1370" builtinId="9" hidden="1"/>
    <cellStyle name="Followed Hyperlink" xfId="1338" builtinId="9" hidden="1"/>
    <cellStyle name="Followed Hyperlink" xfId="1306" builtinId="9" hidden="1"/>
    <cellStyle name="Followed Hyperlink" xfId="1274" builtinId="9" hidden="1"/>
    <cellStyle name="Followed Hyperlink" xfId="1242" builtinId="9" hidden="1"/>
    <cellStyle name="Followed Hyperlink" xfId="1210" builtinId="9" hidden="1"/>
    <cellStyle name="Followed Hyperlink" xfId="1178" builtinId="9" hidden="1"/>
    <cellStyle name="Followed Hyperlink" xfId="1146" builtinId="9" hidden="1"/>
    <cellStyle name="Followed Hyperlink" xfId="1114" builtinId="9" hidden="1"/>
    <cellStyle name="Followed Hyperlink" xfId="1082" builtinId="9" hidden="1"/>
    <cellStyle name="Followed Hyperlink" xfId="1050" builtinId="9" hidden="1"/>
    <cellStyle name="Followed Hyperlink" xfId="1018" builtinId="9" hidden="1"/>
    <cellStyle name="Followed Hyperlink" xfId="986" builtinId="9" hidden="1"/>
    <cellStyle name="Followed Hyperlink" xfId="954" builtinId="9" hidden="1"/>
    <cellStyle name="Followed Hyperlink" xfId="922" builtinId="9" hidden="1"/>
    <cellStyle name="Followed Hyperlink" xfId="890" builtinId="9" hidden="1"/>
    <cellStyle name="Followed Hyperlink" xfId="858" builtinId="9" hidden="1"/>
    <cellStyle name="Followed Hyperlink" xfId="826" builtinId="9" hidden="1"/>
    <cellStyle name="Followed Hyperlink" xfId="794" builtinId="9" hidden="1"/>
    <cellStyle name="Followed Hyperlink" xfId="762" builtinId="9" hidden="1"/>
    <cellStyle name="Followed Hyperlink" xfId="730" builtinId="9" hidden="1"/>
    <cellStyle name="Followed Hyperlink" xfId="698" builtinId="9" hidden="1"/>
    <cellStyle name="Followed Hyperlink" xfId="666" builtinId="9" hidden="1"/>
    <cellStyle name="Followed Hyperlink" xfId="634" builtinId="9" hidden="1"/>
    <cellStyle name="Followed Hyperlink" xfId="602" builtinId="9" hidden="1"/>
    <cellStyle name="Followed Hyperlink" xfId="570" builtinId="9" hidden="1"/>
    <cellStyle name="Followed Hyperlink" xfId="538" builtinId="9" hidden="1"/>
    <cellStyle name="Followed Hyperlink" xfId="506" builtinId="9" hidden="1"/>
    <cellStyle name="Followed Hyperlink" xfId="474" builtinId="9" hidden="1"/>
    <cellStyle name="Followed Hyperlink" xfId="442" builtinId="9" hidden="1"/>
    <cellStyle name="Followed Hyperlink" xfId="410" builtinId="9" hidden="1"/>
    <cellStyle name="Followed Hyperlink" xfId="378" builtinId="9" hidden="1"/>
    <cellStyle name="Followed Hyperlink" xfId="346" builtinId="9" hidden="1"/>
    <cellStyle name="Followed Hyperlink" xfId="314" builtinId="9" hidden="1"/>
    <cellStyle name="Followed Hyperlink" xfId="282" builtinId="9" hidden="1"/>
    <cellStyle name="Followed Hyperlink" xfId="250" builtinId="9" hidden="1"/>
    <cellStyle name="Followed Hyperlink" xfId="218" builtinId="9" hidden="1"/>
    <cellStyle name="Followed Hyperlink" xfId="186" builtinId="9" hidden="1"/>
    <cellStyle name="Followed Hyperlink" xfId="154" builtinId="9" hidden="1"/>
    <cellStyle name="Followed Hyperlink" xfId="122" builtinId="9" hidden="1"/>
    <cellStyle name="Followed Hyperlink" xfId="90" builtinId="9" hidden="1"/>
    <cellStyle name="Followed Hyperlink" xfId="32" builtinId="9" hidden="1"/>
    <cellStyle name="Followed Hyperlink" xfId="54" builtinId="9" hidden="1"/>
    <cellStyle name="Followed Hyperlink" xfId="50" builtinId="9" hidden="1"/>
    <cellStyle name="Followed Hyperlink" xfId="24" builtinId="9" hidden="1"/>
    <cellStyle name="Followed Hyperlink" xfId="1512" builtinId="9" hidden="1"/>
    <cellStyle name="Followed Hyperlink" xfId="1520" builtinId="9" hidden="1"/>
    <cellStyle name="Followed Hyperlink" xfId="1528" builtinId="9" hidden="1"/>
    <cellStyle name="Followed Hyperlink" xfId="1536" builtinId="9" hidden="1"/>
    <cellStyle name="Followed Hyperlink" xfId="1544" builtinId="9" hidden="1"/>
    <cellStyle name="Followed Hyperlink" xfId="1552" builtinId="9" hidden="1"/>
    <cellStyle name="Followed Hyperlink" xfId="1560" builtinId="9" hidden="1"/>
    <cellStyle name="Followed Hyperlink" xfId="1568" builtinId="9" hidden="1"/>
    <cellStyle name="Followed Hyperlink" xfId="1576" builtinId="9" hidden="1"/>
    <cellStyle name="Followed Hyperlink" xfId="1584" builtinId="9" hidden="1"/>
    <cellStyle name="Followed Hyperlink" xfId="1592" builtinId="9" hidden="1"/>
    <cellStyle name="Followed Hyperlink" xfId="1600" builtinId="9" hidden="1"/>
    <cellStyle name="Followed Hyperlink" xfId="1595" builtinId="9" hidden="1"/>
    <cellStyle name="Followed Hyperlink" xfId="1587" builtinId="9" hidden="1"/>
    <cellStyle name="Followed Hyperlink" xfId="1579" builtinId="9" hidden="1"/>
    <cellStyle name="Followed Hyperlink" xfId="1571" builtinId="9" hidden="1"/>
    <cellStyle name="Followed Hyperlink" xfId="1563" builtinId="9" hidden="1"/>
    <cellStyle name="Followed Hyperlink" xfId="1555" builtinId="9" hidden="1"/>
    <cellStyle name="Followed Hyperlink" xfId="1547" builtinId="9" hidden="1"/>
    <cellStyle name="Followed Hyperlink" xfId="1539" builtinId="9" hidden="1"/>
    <cellStyle name="Followed Hyperlink" xfId="1531" builtinId="9" hidden="1"/>
    <cellStyle name="Followed Hyperlink" xfId="1523" builtinId="9" hidden="1"/>
    <cellStyle name="Followed Hyperlink" xfId="1515" builtinId="9" hidden="1"/>
    <cellStyle name="Followed Hyperlink" xfId="12" builtinId="9" hidden="1"/>
    <cellStyle name="Followed Hyperlink" xfId="26" builtinId="9" hidden="1"/>
    <cellStyle name="Followed Hyperlink" xfId="62" builtinId="9" hidden="1"/>
    <cellStyle name="Followed Hyperlink" xfId="40" builtinId="9" hidden="1"/>
    <cellStyle name="Followed Hyperlink" xfId="78" builtinId="9" hidden="1"/>
    <cellStyle name="Followed Hyperlink" xfId="110" builtinId="9" hidden="1"/>
    <cellStyle name="Followed Hyperlink" xfId="142" builtinId="9" hidden="1"/>
    <cellStyle name="Followed Hyperlink" xfId="174" builtinId="9" hidden="1"/>
    <cellStyle name="Followed Hyperlink" xfId="206" builtinId="9" hidden="1"/>
    <cellStyle name="Followed Hyperlink" xfId="238" builtinId="9" hidden="1"/>
    <cellStyle name="Followed Hyperlink" xfId="270" builtinId="9" hidden="1"/>
    <cellStyle name="Followed Hyperlink" xfId="302" builtinId="9" hidden="1"/>
    <cellStyle name="Followed Hyperlink" xfId="334" builtinId="9" hidden="1"/>
    <cellStyle name="Followed Hyperlink" xfId="366" builtinId="9" hidden="1"/>
    <cellStyle name="Followed Hyperlink" xfId="398" builtinId="9" hidden="1"/>
    <cellStyle name="Followed Hyperlink" xfId="430" builtinId="9" hidden="1"/>
    <cellStyle name="Followed Hyperlink" xfId="462" builtinId="9" hidden="1"/>
    <cellStyle name="Followed Hyperlink" xfId="494" builtinId="9" hidden="1"/>
    <cellStyle name="Followed Hyperlink" xfId="526" builtinId="9" hidden="1"/>
    <cellStyle name="Followed Hyperlink" xfId="558" builtinId="9" hidden="1"/>
    <cellStyle name="Followed Hyperlink" xfId="590" builtinId="9" hidden="1"/>
    <cellStyle name="Followed Hyperlink" xfId="622" builtinId="9" hidden="1"/>
    <cellStyle name="Followed Hyperlink" xfId="654" builtinId="9" hidden="1"/>
    <cellStyle name="Followed Hyperlink" xfId="686" builtinId="9" hidden="1"/>
    <cellStyle name="Followed Hyperlink" xfId="718" builtinId="9" hidden="1"/>
    <cellStyle name="Followed Hyperlink" xfId="750" builtinId="9" hidden="1"/>
    <cellStyle name="Followed Hyperlink" xfId="782" builtinId="9" hidden="1"/>
    <cellStyle name="Followed Hyperlink" xfId="814" builtinId="9" hidden="1"/>
    <cellStyle name="Followed Hyperlink" xfId="846" builtinId="9" hidden="1"/>
    <cellStyle name="Followed Hyperlink" xfId="878" builtinId="9" hidden="1"/>
    <cellStyle name="Followed Hyperlink" xfId="910" builtinId="9" hidden="1"/>
    <cellStyle name="Followed Hyperlink" xfId="942" builtinId="9" hidden="1"/>
    <cellStyle name="Followed Hyperlink" xfId="974" builtinId="9" hidden="1"/>
    <cellStyle name="Followed Hyperlink" xfId="1006" builtinId="9" hidden="1"/>
    <cellStyle name="Followed Hyperlink" xfId="1038" builtinId="9" hidden="1"/>
    <cellStyle name="Followed Hyperlink" xfId="1070" builtinId="9" hidden="1"/>
    <cellStyle name="Followed Hyperlink" xfId="1102" builtinId="9" hidden="1"/>
    <cellStyle name="Followed Hyperlink" xfId="1134" builtinId="9" hidden="1"/>
    <cellStyle name="Followed Hyperlink" xfId="1166" builtinId="9" hidden="1"/>
    <cellStyle name="Followed Hyperlink" xfId="1198" builtinId="9" hidden="1"/>
    <cellStyle name="Followed Hyperlink" xfId="1230" builtinId="9" hidden="1"/>
    <cellStyle name="Followed Hyperlink" xfId="1262" builtinId="9" hidden="1"/>
    <cellStyle name="Followed Hyperlink" xfId="1294" builtinId="9" hidden="1"/>
    <cellStyle name="Followed Hyperlink" xfId="1326" builtinId="9" hidden="1"/>
    <cellStyle name="Followed Hyperlink" xfId="1358" builtinId="9" hidden="1"/>
    <cellStyle name="Followed Hyperlink" xfId="1390" builtinId="9" hidden="1"/>
    <cellStyle name="Followed Hyperlink" xfId="1422" builtinId="9" hidden="1"/>
    <cellStyle name="Followed Hyperlink" xfId="1454" builtinId="9" hidden="1"/>
    <cellStyle name="Followed Hyperlink" xfId="1475" builtinId="9" hidden="1"/>
    <cellStyle name="Followed Hyperlink" xfId="1491" builtinId="9" hidden="1"/>
    <cellStyle name="Followed Hyperlink" xfId="1507" builtinId="9" hidden="1"/>
    <cellStyle name="Followed Hyperlink" xfId="1496" builtinId="9" hidden="1"/>
    <cellStyle name="Followed Hyperlink" xfId="1480" builtinId="9" hidden="1"/>
    <cellStyle name="Followed Hyperlink" xfId="1464" builtinId="9" hidden="1"/>
    <cellStyle name="Followed Hyperlink" xfId="1432" builtinId="9" hidden="1"/>
    <cellStyle name="Followed Hyperlink" xfId="1400" builtinId="9" hidden="1"/>
    <cellStyle name="Followed Hyperlink" xfId="1368" builtinId="9" hidden="1"/>
    <cellStyle name="Followed Hyperlink" xfId="1336" builtinId="9" hidden="1"/>
    <cellStyle name="Followed Hyperlink" xfId="1304" builtinId="9" hidden="1"/>
    <cellStyle name="Followed Hyperlink" xfId="1272" builtinId="9" hidden="1"/>
    <cellStyle name="Followed Hyperlink" xfId="1240" builtinId="9" hidden="1"/>
    <cellStyle name="Followed Hyperlink" xfId="1208" builtinId="9" hidden="1"/>
    <cellStyle name="Followed Hyperlink" xfId="1176" builtinId="9" hidden="1"/>
    <cellStyle name="Followed Hyperlink" xfId="1144" builtinId="9" hidden="1"/>
    <cellStyle name="Followed Hyperlink" xfId="1112" builtinId="9" hidden="1"/>
    <cellStyle name="Followed Hyperlink" xfId="1080" builtinId="9" hidden="1"/>
    <cellStyle name="Followed Hyperlink" xfId="1048" builtinId="9" hidden="1"/>
    <cellStyle name="Followed Hyperlink" xfId="1016" builtinId="9" hidden="1"/>
    <cellStyle name="Followed Hyperlink" xfId="984" builtinId="9" hidden="1"/>
    <cellStyle name="Followed Hyperlink" xfId="952" builtinId="9" hidden="1"/>
    <cellStyle name="Followed Hyperlink" xfId="920" builtinId="9" hidden="1"/>
    <cellStyle name="Followed Hyperlink" xfId="888" builtinId="9" hidden="1"/>
    <cellStyle name="Followed Hyperlink" xfId="856" builtinId="9" hidden="1"/>
    <cellStyle name="Followed Hyperlink" xfId="824" builtinId="9" hidden="1"/>
    <cellStyle name="Followed Hyperlink" xfId="792" builtinId="9" hidden="1"/>
    <cellStyle name="Followed Hyperlink" xfId="760" builtinId="9" hidden="1"/>
    <cellStyle name="Followed Hyperlink" xfId="728" builtinId="9" hidden="1"/>
    <cellStyle name="Followed Hyperlink" xfId="696" builtinId="9" hidden="1"/>
    <cellStyle name="Followed Hyperlink" xfId="664" builtinId="9" hidden="1"/>
    <cellStyle name="Followed Hyperlink" xfId="632" builtinId="9" hidden="1"/>
    <cellStyle name="Followed Hyperlink" xfId="600" builtinId="9" hidden="1"/>
    <cellStyle name="Followed Hyperlink" xfId="568" builtinId="9" hidden="1"/>
    <cellStyle name="Followed Hyperlink" xfId="536" builtinId="9" hidden="1"/>
    <cellStyle name="Followed Hyperlink" xfId="504" builtinId="9" hidden="1"/>
    <cellStyle name="Followed Hyperlink" xfId="472" builtinId="9" hidden="1"/>
    <cellStyle name="Followed Hyperlink" xfId="440" builtinId="9" hidden="1"/>
    <cellStyle name="Followed Hyperlink" xfId="408" builtinId="9" hidden="1"/>
    <cellStyle name="Followed Hyperlink" xfId="376" builtinId="9" hidden="1"/>
    <cellStyle name="Followed Hyperlink" xfId="344" builtinId="9" hidden="1"/>
    <cellStyle name="Followed Hyperlink" xfId="312" builtinId="9" hidden="1"/>
    <cellStyle name="Followed Hyperlink" xfId="280" builtinId="9" hidden="1"/>
    <cellStyle name="Followed Hyperlink" xfId="248" builtinId="9" hidden="1"/>
    <cellStyle name="Followed Hyperlink" xfId="216" builtinId="9" hidden="1"/>
    <cellStyle name="Followed Hyperlink" xfId="120" builtinId="9" hidden="1"/>
    <cellStyle name="Followed Hyperlink" xfId="140" builtinId="9" hidden="1"/>
    <cellStyle name="Followed Hyperlink" xfId="164" builtinId="9" hidden="1"/>
    <cellStyle name="Followed Hyperlink" xfId="184" builtinId="9" hidden="1"/>
    <cellStyle name="Followed Hyperlink" xfId="176" builtinId="9" hidden="1"/>
    <cellStyle name="Followed Hyperlink" xfId="112" builtinId="9" hidden="1"/>
    <cellStyle name="Followed Hyperlink" xfId="104" builtinId="9" hidden="1"/>
    <cellStyle name="Followed Hyperlink" xfId="84" builtinId="9" hidden="1"/>
    <cellStyle name="Followed Hyperlink" xfId="76" builtinId="9" hidden="1"/>
    <cellStyle name="Followed Hyperlink" xfId="108" builtinId="9" hidden="1"/>
    <cellStyle name="Followed Hyperlink" xfId="88" builtinId="9" hidden="1"/>
    <cellStyle name="Followed Hyperlink" xfId="160" builtinId="9" hidden="1"/>
    <cellStyle name="Followed Hyperlink" xfId="188" builtinId="9" hidden="1"/>
    <cellStyle name="Followed Hyperlink" xfId="168" builtinId="9" hidden="1"/>
    <cellStyle name="Followed Hyperlink" xfId="148" builtinId="9" hidden="1"/>
    <cellStyle name="Followed Hyperlink" xfId="124" builtinId="9" hidden="1"/>
    <cellStyle name="Followed Hyperlink" xfId="208" builtinId="9" hidden="1"/>
    <cellStyle name="Followed Hyperlink" xfId="240" builtinId="9" hidden="1"/>
    <cellStyle name="Followed Hyperlink" xfId="272" builtinId="9" hidden="1"/>
    <cellStyle name="Followed Hyperlink" xfId="304" builtinId="9" hidden="1"/>
    <cellStyle name="Followed Hyperlink" xfId="336" builtinId="9" hidden="1"/>
    <cellStyle name="Followed Hyperlink" xfId="368" builtinId="9" hidden="1"/>
    <cellStyle name="Followed Hyperlink" xfId="400" builtinId="9" hidden="1"/>
    <cellStyle name="Followed Hyperlink" xfId="432" builtinId="9" hidden="1"/>
    <cellStyle name="Followed Hyperlink" xfId="464" builtinId="9" hidden="1"/>
    <cellStyle name="Followed Hyperlink" xfId="496" builtinId="9" hidden="1"/>
    <cellStyle name="Followed Hyperlink" xfId="528" builtinId="9" hidden="1"/>
    <cellStyle name="Followed Hyperlink" xfId="560" builtinId="9" hidden="1"/>
    <cellStyle name="Followed Hyperlink" xfId="592" builtinId="9" hidden="1"/>
    <cellStyle name="Followed Hyperlink" xfId="624" builtinId="9" hidden="1"/>
    <cellStyle name="Followed Hyperlink" xfId="656" builtinId="9" hidden="1"/>
    <cellStyle name="Followed Hyperlink" xfId="688" builtinId="9" hidden="1"/>
    <cellStyle name="Followed Hyperlink" xfId="720" builtinId="9" hidden="1"/>
    <cellStyle name="Followed Hyperlink" xfId="752" builtinId="9" hidden="1"/>
    <cellStyle name="Followed Hyperlink" xfId="784" builtinId="9" hidden="1"/>
    <cellStyle name="Followed Hyperlink" xfId="816" builtinId="9" hidden="1"/>
    <cellStyle name="Followed Hyperlink" xfId="848" builtinId="9" hidden="1"/>
    <cellStyle name="Followed Hyperlink" xfId="880" builtinId="9" hidden="1"/>
    <cellStyle name="Followed Hyperlink" xfId="912" builtinId="9" hidden="1"/>
    <cellStyle name="Followed Hyperlink" xfId="944" builtinId="9" hidden="1"/>
    <cellStyle name="Followed Hyperlink" xfId="976" builtinId="9" hidden="1"/>
    <cellStyle name="Followed Hyperlink" xfId="1008" builtinId="9" hidden="1"/>
    <cellStyle name="Followed Hyperlink" xfId="1040" builtinId="9" hidden="1"/>
    <cellStyle name="Followed Hyperlink" xfId="1072" builtinId="9" hidden="1"/>
    <cellStyle name="Followed Hyperlink" xfId="1104" builtinId="9" hidden="1"/>
    <cellStyle name="Followed Hyperlink" xfId="1136" builtinId="9" hidden="1"/>
    <cellStyle name="Followed Hyperlink" xfId="1168" builtinId="9" hidden="1"/>
    <cellStyle name="Followed Hyperlink" xfId="1200" builtinId="9" hidden="1"/>
    <cellStyle name="Followed Hyperlink" xfId="1232" builtinId="9" hidden="1"/>
    <cellStyle name="Followed Hyperlink" xfId="1264" builtinId="9" hidden="1"/>
    <cellStyle name="Followed Hyperlink" xfId="1296" builtinId="9" hidden="1"/>
    <cellStyle name="Followed Hyperlink" xfId="1328" builtinId="9" hidden="1"/>
    <cellStyle name="Followed Hyperlink" xfId="1360" builtinId="9" hidden="1"/>
    <cellStyle name="Followed Hyperlink" xfId="1392" builtinId="9" hidden="1"/>
    <cellStyle name="Followed Hyperlink" xfId="1424" builtinId="9" hidden="1"/>
    <cellStyle name="Followed Hyperlink" xfId="1456" builtinId="9" hidden="1"/>
    <cellStyle name="Followed Hyperlink" xfId="1476" builtinId="9" hidden="1"/>
    <cellStyle name="Followed Hyperlink" xfId="1492" builtinId="9" hidden="1"/>
    <cellStyle name="Followed Hyperlink" xfId="1508" builtinId="9" hidden="1"/>
    <cellStyle name="Followed Hyperlink" xfId="1495" builtinId="9" hidden="1"/>
    <cellStyle name="Followed Hyperlink" xfId="1479" builtinId="9" hidden="1"/>
    <cellStyle name="Followed Hyperlink" xfId="1462" builtinId="9" hidden="1"/>
    <cellStyle name="Followed Hyperlink" xfId="1430" builtinId="9" hidden="1"/>
    <cellStyle name="Followed Hyperlink" xfId="1398" builtinId="9" hidden="1"/>
    <cellStyle name="Followed Hyperlink" xfId="1366" builtinId="9" hidden="1"/>
    <cellStyle name="Followed Hyperlink" xfId="1334" builtinId="9" hidden="1"/>
    <cellStyle name="Followed Hyperlink" xfId="1302" builtinId="9" hidden="1"/>
    <cellStyle name="Followed Hyperlink" xfId="1270" builtinId="9" hidden="1"/>
    <cellStyle name="Followed Hyperlink" xfId="1238" builtinId="9" hidden="1"/>
    <cellStyle name="Followed Hyperlink" xfId="1206" builtinId="9" hidden="1"/>
    <cellStyle name="Followed Hyperlink" xfId="1174" builtinId="9" hidden="1"/>
    <cellStyle name="Followed Hyperlink" xfId="1142" builtinId="9" hidden="1"/>
    <cellStyle name="Followed Hyperlink" xfId="1110" builtinId="9" hidden="1"/>
    <cellStyle name="Followed Hyperlink" xfId="1078" builtinId="9" hidden="1"/>
    <cellStyle name="Followed Hyperlink" xfId="1046" builtinId="9" hidden="1"/>
    <cellStyle name="Followed Hyperlink" xfId="1014" builtinId="9" hidden="1"/>
    <cellStyle name="Followed Hyperlink" xfId="982" builtinId="9" hidden="1"/>
    <cellStyle name="Followed Hyperlink" xfId="950" builtinId="9" hidden="1"/>
    <cellStyle name="Followed Hyperlink" xfId="918" builtinId="9" hidden="1"/>
    <cellStyle name="Followed Hyperlink" xfId="886" builtinId="9" hidden="1"/>
    <cellStyle name="Followed Hyperlink" xfId="854" builtinId="9" hidden="1"/>
    <cellStyle name="Followed Hyperlink" xfId="822" builtinId="9" hidden="1"/>
    <cellStyle name="Followed Hyperlink" xfId="790" builtinId="9" hidden="1"/>
    <cellStyle name="Followed Hyperlink" xfId="758" builtinId="9" hidden="1"/>
    <cellStyle name="Followed Hyperlink" xfId="726" builtinId="9" hidden="1"/>
    <cellStyle name="Followed Hyperlink" xfId="694" builtinId="9" hidden="1"/>
    <cellStyle name="Followed Hyperlink" xfId="662" builtinId="9" hidden="1"/>
    <cellStyle name="Followed Hyperlink" xfId="630" builtinId="9" hidden="1"/>
    <cellStyle name="Followed Hyperlink" xfId="598" builtinId="9" hidden="1"/>
    <cellStyle name="Followed Hyperlink" xfId="566" builtinId="9" hidden="1"/>
    <cellStyle name="Followed Hyperlink" xfId="534" builtinId="9" hidden="1"/>
    <cellStyle name="Followed Hyperlink" xfId="502" builtinId="9" hidden="1"/>
    <cellStyle name="Followed Hyperlink" xfId="470" builtinId="9" hidden="1"/>
    <cellStyle name="Followed Hyperlink" xfId="438" builtinId="9" hidden="1"/>
    <cellStyle name="Followed Hyperlink" xfId="406" builtinId="9" hidden="1"/>
    <cellStyle name="Followed Hyperlink" xfId="374" builtinId="9" hidden="1"/>
    <cellStyle name="Followed Hyperlink" xfId="342" builtinId="9" hidden="1"/>
    <cellStyle name="Followed Hyperlink" xfId="310" builtinId="9" hidden="1"/>
    <cellStyle name="Followed Hyperlink" xfId="278" builtinId="9" hidden="1"/>
    <cellStyle name="Followed Hyperlink" xfId="246" builtinId="9" hidden="1"/>
    <cellStyle name="Followed Hyperlink" xfId="214" builtinId="9" hidden="1"/>
    <cellStyle name="Followed Hyperlink" xfId="182" builtinId="9" hidden="1"/>
    <cellStyle name="Followed Hyperlink" xfId="150" builtinId="9" hidden="1"/>
    <cellStyle name="Followed Hyperlink" xfId="118" builtinId="9" hidden="1"/>
    <cellStyle name="Followed Hyperlink" xfId="86" builtinId="9" hidden="1"/>
    <cellStyle name="Followed Hyperlink" xfId="36" builtinId="9" hidden="1"/>
    <cellStyle name="Followed Hyperlink" xfId="56" builtinId="9" hidden="1"/>
    <cellStyle name="Followed Hyperlink" xfId="42" builtinId="9" hidden="1"/>
    <cellStyle name="Followed Hyperlink" xfId="18" builtinId="9" hidden="1"/>
    <cellStyle name="Followed Hyperlink" xfId="1513" builtinId="9" hidden="1"/>
    <cellStyle name="Followed Hyperlink" xfId="1521" builtinId="9" hidden="1"/>
    <cellStyle name="Followed Hyperlink" xfId="1529" builtinId="9" hidden="1"/>
    <cellStyle name="Followed Hyperlink" xfId="1537" builtinId="9" hidden="1"/>
    <cellStyle name="Followed Hyperlink" xfId="1545" builtinId="9" hidden="1"/>
    <cellStyle name="Followed Hyperlink" xfId="1553" builtinId="9" hidden="1"/>
    <cellStyle name="Followed Hyperlink" xfId="1561" builtinId="9" hidden="1"/>
    <cellStyle name="Followed Hyperlink" xfId="1569" builtinId="9" hidden="1"/>
    <cellStyle name="Followed Hyperlink" xfId="1577" builtinId="9" hidden="1"/>
    <cellStyle name="Followed Hyperlink" xfId="1585" builtinId="9" hidden="1"/>
    <cellStyle name="Followed Hyperlink" xfId="1593" builtinId="9" hidden="1"/>
    <cellStyle name="Followed Hyperlink" xfId="1601" builtinId="9" hidden="1"/>
    <cellStyle name="Followed Hyperlink" xfId="1594" builtinId="9" hidden="1"/>
    <cellStyle name="Followed Hyperlink" xfId="1586" builtinId="9" hidden="1"/>
    <cellStyle name="Followed Hyperlink" xfId="1578" builtinId="9" hidden="1"/>
    <cellStyle name="Followed Hyperlink" xfId="1570" builtinId="9" hidden="1"/>
    <cellStyle name="Followed Hyperlink" xfId="1562" builtinId="9" hidden="1"/>
    <cellStyle name="Followed Hyperlink" xfId="1554" builtinId="9" hidden="1"/>
    <cellStyle name="Followed Hyperlink" xfId="1546" builtinId="9" hidden="1"/>
    <cellStyle name="Followed Hyperlink" xfId="1538" builtinId="9" hidden="1"/>
    <cellStyle name="Followed Hyperlink" xfId="1530" builtinId="9" hidden="1"/>
    <cellStyle name="Followed Hyperlink" xfId="1522" builtinId="9" hidden="1"/>
    <cellStyle name="Followed Hyperlink" xfId="1514" builtinId="9" hidden="1"/>
    <cellStyle name="Followed Hyperlink" xfId="10" builtinId="9" hidden="1"/>
    <cellStyle name="Followed Hyperlink" xfId="34" builtinId="9" hidden="1"/>
    <cellStyle name="Followed Hyperlink" xfId="60" builtinId="9" hidden="1"/>
    <cellStyle name="Followed Hyperlink" xfId="38" builtinId="9" hidden="1"/>
    <cellStyle name="Followed Hyperlink" xfId="82" builtinId="9" hidden="1"/>
    <cellStyle name="Followed Hyperlink" xfId="114" builtinId="9" hidden="1"/>
    <cellStyle name="Followed Hyperlink" xfId="146" builtinId="9" hidden="1"/>
    <cellStyle name="Followed Hyperlink" xfId="178" builtinId="9" hidden="1"/>
    <cellStyle name="Followed Hyperlink" xfId="210" builtinId="9" hidden="1"/>
    <cellStyle name="Followed Hyperlink" xfId="242" builtinId="9" hidden="1"/>
    <cellStyle name="Followed Hyperlink" xfId="274" builtinId="9" hidden="1"/>
    <cellStyle name="Followed Hyperlink" xfId="306" builtinId="9" hidden="1"/>
    <cellStyle name="Followed Hyperlink" xfId="338" builtinId="9" hidden="1"/>
    <cellStyle name="Followed Hyperlink" xfId="370" builtinId="9" hidden="1"/>
    <cellStyle name="Followed Hyperlink" xfId="402" builtinId="9" hidden="1"/>
    <cellStyle name="Followed Hyperlink" xfId="434" builtinId="9" hidden="1"/>
    <cellStyle name="Followed Hyperlink" xfId="466" builtinId="9" hidden="1"/>
    <cellStyle name="Followed Hyperlink" xfId="498" builtinId="9" hidden="1"/>
    <cellStyle name="Followed Hyperlink" xfId="530" builtinId="9" hidden="1"/>
    <cellStyle name="Followed Hyperlink" xfId="562" builtinId="9" hidden="1"/>
    <cellStyle name="Followed Hyperlink" xfId="594" builtinId="9" hidden="1"/>
    <cellStyle name="Followed Hyperlink" xfId="626" builtinId="9" hidden="1"/>
    <cellStyle name="Followed Hyperlink" xfId="658" builtinId="9" hidden="1"/>
    <cellStyle name="Followed Hyperlink" xfId="690" builtinId="9" hidden="1"/>
    <cellStyle name="Followed Hyperlink" xfId="722" builtinId="9" hidden="1"/>
    <cellStyle name="Followed Hyperlink" xfId="754" builtinId="9" hidden="1"/>
    <cellStyle name="Followed Hyperlink" xfId="786" builtinId="9" hidden="1"/>
    <cellStyle name="Followed Hyperlink" xfId="818" builtinId="9" hidden="1"/>
    <cellStyle name="Followed Hyperlink" xfId="850" builtinId="9" hidden="1"/>
    <cellStyle name="Followed Hyperlink" xfId="882" builtinId="9" hidden="1"/>
    <cellStyle name="Followed Hyperlink" xfId="914" builtinId="9" hidden="1"/>
    <cellStyle name="Followed Hyperlink" xfId="946" builtinId="9" hidden="1"/>
    <cellStyle name="Followed Hyperlink" xfId="978" builtinId="9" hidden="1"/>
    <cellStyle name="Followed Hyperlink" xfId="1010" builtinId="9" hidden="1"/>
    <cellStyle name="Followed Hyperlink" xfId="1042" builtinId="9" hidden="1"/>
    <cellStyle name="Followed Hyperlink" xfId="1074" builtinId="9" hidden="1"/>
    <cellStyle name="Followed Hyperlink" xfId="1106" builtinId="9" hidden="1"/>
    <cellStyle name="Followed Hyperlink" xfId="1138" builtinId="9" hidden="1"/>
    <cellStyle name="Followed Hyperlink" xfId="1170" builtinId="9" hidden="1"/>
    <cellStyle name="Followed Hyperlink" xfId="1202" builtinId="9" hidden="1"/>
    <cellStyle name="Followed Hyperlink" xfId="1234" builtinId="9" hidden="1"/>
    <cellStyle name="Followed Hyperlink" xfId="1266" builtinId="9" hidden="1"/>
    <cellStyle name="Followed Hyperlink" xfId="1298" builtinId="9" hidden="1"/>
    <cellStyle name="Followed Hyperlink" xfId="1330" builtinId="9" hidden="1"/>
    <cellStyle name="Followed Hyperlink" xfId="1362" builtinId="9" hidden="1"/>
    <cellStyle name="Followed Hyperlink" xfId="1394" builtinId="9" hidden="1"/>
    <cellStyle name="Followed Hyperlink" xfId="1426" builtinId="9" hidden="1"/>
    <cellStyle name="Followed Hyperlink" xfId="1458" builtinId="9" hidden="1"/>
    <cellStyle name="Followed Hyperlink" xfId="1477" builtinId="9" hidden="1"/>
    <cellStyle name="Followed Hyperlink" xfId="1493" builtinId="9" hidden="1"/>
    <cellStyle name="Followed Hyperlink" xfId="1509" builtinId="9" hidden="1"/>
    <cellStyle name="Followed Hyperlink" xfId="1494" builtinId="9" hidden="1"/>
    <cellStyle name="Followed Hyperlink" xfId="1478" builtinId="9" hidden="1"/>
    <cellStyle name="Followed Hyperlink" xfId="1460" builtinId="9" hidden="1"/>
    <cellStyle name="Followed Hyperlink" xfId="1428" builtinId="9" hidden="1"/>
    <cellStyle name="Followed Hyperlink" xfId="1396" builtinId="9" hidden="1"/>
    <cellStyle name="Followed Hyperlink" xfId="1364" builtinId="9" hidden="1"/>
    <cellStyle name="Followed Hyperlink" xfId="1332" builtinId="9" hidden="1"/>
    <cellStyle name="Followed Hyperlink" xfId="1300" builtinId="9" hidden="1"/>
    <cellStyle name="Followed Hyperlink" xfId="1268" builtinId="9" hidden="1"/>
    <cellStyle name="Followed Hyperlink" xfId="1236" builtinId="9" hidden="1"/>
    <cellStyle name="Followed Hyperlink" xfId="1204" builtinId="9" hidden="1"/>
    <cellStyle name="Followed Hyperlink" xfId="1172" builtinId="9" hidden="1"/>
    <cellStyle name="Followed Hyperlink" xfId="1140" builtinId="9" hidden="1"/>
    <cellStyle name="Followed Hyperlink" xfId="1108" builtinId="9" hidden="1"/>
    <cellStyle name="Followed Hyperlink" xfId="1076" builtinId="9" hidden="1"/>
    <cellStyle name="Followed Hyperlink" xfId="1044" builtinId="9" hidden="1"/>
    <cellStyle name="Followed Hyperlink" xfId="1012" builtinId="9" hidden="1"/>
    <cellStyle name="Followed Hyperlink" xfId="980" builtinId="9" hidden="1"/>
    <cellStyle name="Followed Hyperlink" xfId="644" builtinId="9" hidden="1"/>
    <cellStyle name="Followed Hyperlink" xfId="660" builtinId="9" hidden="1"/>
    <cellStyle name="Followed Hyperlink" xfId="676" builtinId="9" hidden="1"/>
    <cellStyle name="Followed Hyperlink" xfId="708" builtinId="9" hidden="1"/>
    <cellStyle name="Followed Hyperlink" xfId="724" builtinId="9" hidden="1"/>
    <cellStyle name="Followed Hyperlink" xfId="740" builtinId="9" hidden="1"/>
    <cellStyle name="Followed Hyperlink" xfId="772" builtinId="9" hidden="1"/>
    <cellStyle name="Followed Hyperlink" xfId="788" builtinId="9" hidden="1"/>
    <cellStyle name="Followed Hyperlink" xfId="804" builtinId="9" hidden="1"/>
    <cellStyle name="Followed Hyperlink" xfId="836" builtinId="9" hidden="1"/>
    <cellStyle name="Followed Hyperlink" xfId="852" builtinId="9" hidden="1"/>
    <cellStyle name="Followed Hyperlink" xfId="868" builtinId="9" hidden="1"/>
    <cellStyle name="Followed Hyperlink" xfId="900" builtinId="9" hidden="1"/>
    <cellStyle name="Followed Hyperlink" xfId="916" builtinId="9" hidden="1"/>
    <cellStyle name="Followed Hyperlink" xfId="932" builtinId="9" hidden="1"/>
    <cellStyle name="Followed Hyperlink" xfId="964" builtinId="9" hidden="1"/>
    <cellStyle name="Followed Hyperlink" xfId="948" builtinId="9" hidden="1"/>
    <cellStyle name="Followed Hyperlink" xfId="884" builtinId="9" hidden="1"/>
    <cellStyle name="Followed Hyperlink" xfId="820" builtinId="9" hidden="1"/>
    <cellStyle name="Followed Hyperlink" xfId="756" builtinId="9" hidden="1"/>
    <cellStyle name="Followed Hyperlink" xfId="692" builtinId="9" hidden="1"/>
    <cellStyle name="Followed Hyperlink" xfId="628" builtinId="9" hidden="1"/>
    <cellStyle name="Followed Hyperlink" xfId="532" builtinId="9" hidden="1"/>
    <cellStyle name="Followed Hyperlink" xfId="548" builtinId="9" hidden="1"/>
    <cellStyle name="Followed Hyperlink" xfId="580" builtinId="9" hidden="1"/>
    <cellStyle name="Followed Hyperlink" xfId="596" builtinId="9" hidden="1"/>
    <cellStyle name="Followed Hyperlink" xfId="612" builtinId="9" hidden="1"/>
    <cellStyle name="Followed Hyperlink" xfId="564" builtinId="9" hidden="1"/>
    <cellStyle name="Followed Hyperlink" xfId="500" builtinId="9" hidden="1"/>
    <cellStyle name="Followed Hyperlink" xfId="516" builtinId="9" hidden="1"/>
    <cellStyle name="Followed Hyperlink" xfId="484" builtinId="9" hidden="1"/>
    <cellStyle name="Followed Hyperlink" xfId="468" builtinId="9" hidden="1"/>
    <cellStyle name="Hyperlink" xfId="595" builtinId="8" hidden="1"/>
    <cellStyle name="Hyperlink" xfId="601" builtinId="8" hidden="1"/>
    <cellStyle name="Hyperlink" xfId="603" builtinId="8" hidden="1"/>
    <cellStyle name="Hyperlink" xfId="611" builtinId="8" hidden="1"/>
    <cellStyle name="Hyperlink" xfId="613" builtinId="8" hidden="1"/>
    <cellStyle name="Hyperlink" xfId="617" builtinId="8" hidden="1"/>
    <cellStyle name="Hyperlink" xfId="565" builtinId="8" hidden="1"/>
    <cellStyle name="Hyperlink" xfId="569" builtinId="8" hidden="1"/>
    <cellStyle name="Hyperlink" xfId="573" builtinId="8" hidden="1"/>
    <cellStyle name="Hyperlink" xfId="579" builtinId="8" hidden="1"/>
    <cellStyle name="Hyperlink" xfId="555" builtinId="8" hidden="1"/>
    <cellStyle name="Hyperlink" xfId="557" builtinId="8" hidden="1"/>
    <cellStyle name="Hyperlink" xfId="549" builtinId="8" hidden="1"/>
    <cellStyle name="Hyperlink" xfId="553" builtinId="8" hidden="1"/>
    <cellStyle name="Hyperlink" xfId="547" builtinId="8" hidden="1"/>
    <cellStyle name="Hyperlink" xfId="581" builtinId="8" hidden="1"/>
    <cellStyle name="Hyperlink" xfId="571" builtinId="8" hidden="1"/>
    <cellStyle name="Hyperlink" xfId="619" builtinId="8" hidden="1"/>
    <cellStyle name="Hyperlink" xfId="597" builtinId="8" hidden="1"/>
    <cellStyle name="Hyperlink" xfId="587" builtinId="8" hidden="1"/>
    <cellStyle name="Hyperlink" xfId="701" builtinId="8" hidden="1"/>
    <cellStyle name="Hyperlink" xfId="677" builtinId="8" hidden="1"/>
    <cellStyle name="Hyperlink" xfId="667" builtinId="8" hidden="1"/>
    <cellStyle name="Hyperlink" xfId="657" builtinId="8" hidden="1"/>
    <cellStyle name="Hyperlink" xfId="635" builtinId="8" hidden="1"/>
    <cellStyle name="Hyperlink" xfId="625" builtinId="8" hidden="1"/>
    <cellStyle name="Hyperlink" xfId="859" builtinId="8" hidden="1"/>
    <cellStyle name="Hyperlink" xfId="869" builtinId="8" hidden="1"/>
    <cellStyle name="Hyperlink" xfId="857" builtinId="8" hidden="1"/>
    <cellStyle name="Hyperlink" xfId="845" builtinId="8" hidden="1"/>
    <cellStyle name="Hyperlink" xfId="825" builtinId="8" hidden="1"/>
    <cellStyle name="Hyperlink" xfId="811" builtinId="8" hidden="1"/>
    <cellStyle name="Hyperlink" xfId="801" builtinId="8" hidden="1"/>
    <cellStyle name="Hyperlink" xfId="779" builtinId="8" hidden="1"/>
    <cellStyle name="Hyperlink" xfId="765" builtinId="8" hidden="1"/>
    <cellStyle name="Hyperlink" xfId="755" builtinId="8" hidden="1"/>
    <cellStyle name="Hyperlink" xfId="733" builtinId="8" hidden="1"/>
    <cellStyle name="Hyperlink" xfId="721" builtinId="8" hidden="1"/>
    <cellStyle name="Hyperlink" xfId="709" builtinId="8" hidden="1"/>
    <cellStyle name="Hyperlink" xfId="1029" builtinId="8" hidden="1"/>
    <cellStyle name="Hyperlink" xfId="1115" builtinId="8" hidden="1"/>
    <cellStyle name="Hyperlink" xfId="1201" builtinId="8" hidden="1"/>
    <cellStyle name="Hyperlink" xfId="1345" builtinId="8" hidden="1"/>
    <cellStyle name="Hyperlink" xfId="1333" builtinId="8" hidden="1"/>
    <cellStyle name="Hyperlink" xfId="1321" builtinId="8" hidden="1"/>
    <cellStyle name="Hyperlink" xfId="1297" builtinId="8" hidden="1"/>
    <cellStyle name="Hyperlink" xfId="1283" builtinId="8" hidden="1"/>
    <cellStyle name="Hyperlink" xfId="1273" builtinId="8" hidden="1"/>
    <cellStyle name="Hyperlink" xfId="1249" builtinId="8" hidden="1"/>
    <cellStyle name="Hyperlink" xfId="1235" builtinId="8" hidden="1"/>
    <cellStyle name="Hyperlink" xfId="1225" builtinId="8" hidden="1"/>
    <cellStyle name="Hyperlink" xfId="1197" builtinId="8" hidden="1"/>
    <cellStyle name="Hyperlink" xfId="1187" builtinId="8" hidden="1"/>
    <cellStyle name="Hyperlink" xfId="1173" builtinId="8" hidden="1"/>
    <cellStyle name="Hyperlink" xfId="1149" builtinId="8" hidden="1"/>
    <cellStyle name="Hyperlink" xfId="1139" builtinId="8" hidden="1"/>
    <cellStyle name="Hyperlink" xfId="1125" builtinId="8" hidden="1"/>
    <cellStyle name="Hyperlink" xfId="1101" builtinId="8" hidden="1"/>
    <cellStyle name="Hyperlink" xfId="1089" builtinId="8" hidden="1"/>
    <cellStyle name="Hyperlink" xfId="1077" builtinId="8" hidden="1"/>
    <cellStyle name="Hyperlink" xfId="1053" builtinId="8" hidden="1"/>
    <cellStyle name="Hyperlink" xfId="1041" builtinId="8" hidden="1"/>
    <cellStyle name="Hyperlink" xfId="1027" builtinId="8" hidden="1"/>
    <cellStyle name="Hyperlink" xfId="1003" builtinId="8" hidden="1"/>
    <cellStyle name="Hyperlink" xfId="993" builtinId="8" hidden="1"/>
    <cellStyle name="Hyperlink" xfId="979" builtinId="8" hidden="1"/>
    <cellStyle name="Hyperlink" xfId="955" builtinId="8" hidden="1"/>
    <cellStyle name="Hyperlink" xfId="941" builtinId="8" hidden="1"/>
    <cellStyle name="Hyperlink" xfId="931" builtinId="8" hidden="1"/>
    <cellStyle name="Hyperlink" xfId="907" builtinId="8" hidden="1"/>
    <cellStyle name="Hyperlink" xfId="893" builtinId="8" hidden="1"/>
    <cellStyle name="Hyperlink" xfId="1371" builtinId="8" hidden="1"/>
    <cellStyle name="Hyperlink" xfId="1457" builtinId="8" hidden="1"/>
    <cellStyle name="Hyperlink" xfId="1351" builtinId="8" hidden="1"/>
    <cellStyle name="Hyperlink" xfId="1223" builtinId="8" hidden="1"/>
    <cellStyle name="Hyperlink" xfId="967" builtinId="8" hidden="1"/>
    <cellStyle name="Hyperlink" xfId="839" builtinId="8" hidden="1"/>
    <cellStyle name="Hyperlink" xfId="711" builtinId="8" hidden="1"/>
    <cellStyle name="Hyperlink" xfId="261" builtinId="8" hidden="1"/>
    <cellStyle name="Hyperlink" xfId="299" builtinId="8" hidden="1"/>
    <cellStyle name="Hyperlink" xfId="335" builtinId="8" hidden="1"/>
    <cellStyle name="Hyperlink" xfId="409" builtinId="8" hidden="1"/>
    <cellStyle name="Hyperlink" xfId="445" builtinId="8" hidden="1"/>
    <cellStyle name="Hyperlink" xfId="481" builtinId="8" hidden="1"/>
    <cellStyle name="Hyperlink" xfId="487" builtinId="8" hidden="1"/>
    <cellStyle name="Hyperlink" xfId="113" builtinId="8" hidden="1"/>
    <cellStyle name="Hyperlink" xfId="147" builtinId="8" hidden="1"/>
    <cellStyle name="Hyperlink" xfId="215" builtinId="8" hidden="1"/>
    <cellStyle name="Hyperlink" xfId="61" builtinId="8" hidden="1"/>
    <cellStyle name="Hyperlink" xfId="93" builtinId="8" hidden="1"/>
    <cellStyle name="Hyperlink" xfId="15" builtinId="8" hidden="1"/>
    <cellStyle name="Hyperlink" xfId="13" builtinId="8" hidden="1"/>
    <cellStyle name="Hyperlink" xfId="21" builtinId="8" hidden="1"/>
    <cellStyle name="Hyperlink" xfId="41" builtinId="8" hidden="1"/>
    <cellStyle name="Hyperlink" xfId="29" builtinId="8" hidden="1"/>
    <cellStyle name="Hyperlink" xfId="273" builtinId="8" hidden="1"/>
    <cellStyle name="Hyperlink" xfId="277" builtinId="8" hidden="1"/>
    <cellStyle name="Hyperlink" xfId="283" builtinId="8" hidden="1"/>
    <cellStyle name="Hyperlink" xfId="287" builtinId="8" hidden="1"/>
    <cellStyle name="Hyperlink" xfId="293" builtinId="8" hidden="1"/>
    <cellStyle name="Hyperlink" xfId="297" builtinId="8" hidden="1"/>
    <cellStyle name="Hyperlink" xfId="301" builtinId="8" hidden="1"/>
    <cellStyle name="Hyperlink" xfId="305" builtinId="8" hidden="1"/>
    <cellStyle name="Hyperlink" xfId="313" builtinId="8" hidden="1"/>
    <cellStyle name="Hyperlink" xfId="315" builtinId="8" hidden="1"/>
    <cellStyle name="Hyperlink" xfId="321" builtinId="8" hidden="1"/>
    <cellStyle name="Hyperlink" xfId="323" builtinId="8" hidden="1"/>
    <cellStyle name="Hyperlink" xfId="329" builtinId="8" hidden="1"/>
    <cellStyle name="Hyperlink" xfId="337" builtinId="8" hidden="1"/>
    <cellStyle name="Hyperlink" xfId="339" builtinId="8" hidden="1"/>
    <cellStyle name="Hyperlink" xfId="341" builtinId="8" hidden="1"/>
    <cellStyle name="Hyperlink" xfId="349" builtinId="8" hidden="1"/>
    <cellStyle name="Hyperlink" xfId="351" builtinId="8" hidden="1"/>
    <cellStyle name="Hyperlink" xfId="355" builtinId="8" hidden="1"/>
    <cellStyle name="Hyperlink" xfId="365" builtinId="8" hidden="1"/>
    <cellStyle name="Hyperlink" xfId="367" builtinId="8" hidden="1"/>
    <cellStyle name="Hyperlink" xfId="369" builtinId="8" hidden="1"/>
    <cellStyle name="Hyperlink" xfId="377" builtinId="8" hidden="1"/>
    <cellStyle name="Hyperlink" xfId="379" builtinId="8" hidden="1"/>
    <cellStyle name="Hyperlink" xfId="385" builtinId="8" hidden="1"/>
    <cellStyle name="Hyperlink" xfId="393" builtinId="8" hidden="1"/>
    <cellStyle name="Hyperlink" xfId="395" builtinId="8" hidden="1"/>
    <cellStyle name="Hyperlink" xfId="397" builtinId="8" hidden="1"/>
    <cellStyle name="Hyperlink" xfId="403" builtinId="8" hidden="1"/>
    <cellStyle name="Hyperlink" xfId="411" builtinId="8" hidden="1"/>
    <cellStyle name="Hyperlink" xfId="413" builtinId="8" hidden="1"/>
    <cellStyle name="Hyperlink" xfId="419" builtinId="8" hidden="1"/>
    <cellStyle name="Hyperlink" xfId="421" builtinId="8" hidden="1"/>
    <cellStyle name="Hyperlink" xfId="425" builtinId="8" hidden="1"/>
    <cellStyle name="Hyperlink" xfId="433" builtinId="8" hidden="1"/>
    <cellStyle name="Hyperlink" xfId="437" builtinId="8" hidden="1"/>
    <cellStyle name="Hyperlink" xfId="441" builtinId="8" hidden="1"/>
    <cellStyle name="Hyperlink" xfId="447" builtinId="8" hidden="1"/>
    <cellStyle name="Hyperlink" xfId="449" builtinId="8" hidden="1"/>
    <cellStyle name="Hyperlink" xfId="451" builtinId="8" hidden="1"/>
    <cellStyle name="Hyperlink" xfId="461" builtinId="8" hidden="1"/>
    <cellStyle name="Hyperlink" xfId="465" builtinId="8" hidden="1"/>
    <cellStyle name="Hyperlink" xfId="467" builtinId="8" hidden="1"/>
    <cellStyle name="Hyperlink" xfId="475" builtinId="8" hidden="1"/>
    <cellStyle name="Hyperlink" xfId="477" builtinId="8" hidden="1"/>
    <cellStyle name="Hyperlink" xfId="483" builtinId="8" hidden="1"/>
    <cellStyle name="Hyperlink" xfId="489" builtinId="8" hidden="1"/>
    <cellStyle name="Hyperlink" xfId="493" builtinId="8" hidden="1"/>
    <cellStyle name="Hyperlink" xfId="495" builtinId="8" hidden="1"/>
    <cellStyle name="Hyperlink" xfId="501" builtinId="8" hidden="1"/>
    <cellStyle name="Hyperlink" xfId="507" builtinId="8" hidden="1"/>
    <cellStyle name="Hyperlink" xfId="511" builtinId="8" hidden="1"/>
    <cellStyle name="Hyperlink" xfId="515" builtinId="8" hidden="1"/>
    <cellStyle name="Hyperlink" xfId="521" builtinId="8" hidden="1"/>
    <cellStyle name="Hyperlink" xfId="523" builtinId="8" hidden="1"/>
    <cellStyle name="Hyperlink" xfId="531" builtinId="8" hidden="1"/>
    <cellStyle name="Hyperlink" xfId="533" builtinId="8" hidden="1"/>
    <cellStyle name="Hyperlink" xfId="539" builtinId="8" hidden="1"/>
    <cellStyle name="Hyperlink" xfId="543" builtinId="8" hidden="1"/>
    <cellStyle name="Hyperlink" xfId="535" builtinId="8" hidden="1"/>
    <cellStyle name="Hyperlink" xfId="519" builtinId="8" hidden="1"/>
    <cellStyle name="Hyperlink" xfId="455" builtinId="8" hidden="1"/>
    <cellStyle name="Hyperlink" xfId="439" builtinId="8" hidden="1"/>
    <cellStyle name="Hyperlink" xfId="407" builtinId="8" hidden="1"/>
    <cellStyle name="Hyperlink" xfId="375" builtinId="8" hidden="1"/>
    <cellStyle name="Hyperlink" xfId="343" builtinId="8" hidden="1"/>
    <cellStyle name="Hyperlink" xfId="311" builtinId="8" hidden="1"/>
    <cellStyle name="Hyperlink" xfId="263" builtinId="8" hidden="1"/>
    <cellStyle name="Hyperlink" xfId="247" builtinId="8" hidden="1"/>
    <cellStyle name="Hyperlink" xfId="115" builtinId="8" hidden="1"/>
    <cellStyle name="Hyperlink" xfId="119" builtinId="8" hidden="1"/>
    <cellStyle name="Hyperlink" xfId="125" builtinId="8" hidden="1"/>
    <cellStyle name="Hyperlink" xfId="127" builtinId="8" hidden="1"/>
    <cellStyle name="Hyperlink" xfId="133" builtinId="8" hidden="1"/>
    <cellStyle name="Hyperlink" xfId="137" builtinId="8" hidden="1"/>
    <cellStyle name="Hyperlink" xfId="141" builtinId="8" hidden="1"/>
    <cellStyle name="Hyperlink" xfId="149" builtinId="8" hidden="1"/>
    <cellStyle name="Hyperlink" xfId="151" builtinId="8" hidden="1"/>
    <cellStyle name="Hyperlink" xfId="153" builtinId="8" hidden="1"/>
    <cellStyle name="Hyperlink" xfId="159" builtinId="8" hidden="1"/>
    <cellStyle name="Hyperlink" xfId="161" builtinId="8" hidden="1"/>
    <cellStyle name="Hyperlink" xfId="165" builtinId="8" hidden="1"/>
    <cellStyle name="Hyperlink" xfId="175" builtinId="8" hidden="1"/>
    <cellStyle name="Hyperlink" xfId="177" builtinId="8" hidden="1"/>
    <cellStyle name="Hyperlink" xfId="179" builtinId="8" hidden="1"/>
    <cellStyle name="Hyperlink" xfId="185" builtinId="8" hidden="1"/>
    <cellStyle name="Hyperlink" xfId="187" builtinId="8" hidden="1"/>
    <cellStyle name="Hyperlink" xfId="193" builtinId="8" hidden="1"/>
    <cellStyle name="Hyperlink" xfId="201" builtinId="8" hidden="1"/>
    <cellStyle name="Hyperlink" xfId="203" builtinId="8" hidden="1"/>
    <cellStyle name="Hyperlink" xfId="205" builtinId="8" hidden="1"/>
    <cellStyle name="Hyperlink" xfId="211" builtinId="8" hidden="1"/>
    <cellStyle name="Hyperlink" xfId="217" builtinId="8" hidden="1"/>
    <cellStyle name="Hyperlink" xfId="219" builtinId="8" hidden="1"/>
    <cellStyle name="Hyperlink" xfId="225" builtinId="8" hidden="1"/>
    <cellStyle name="Hyperlink" xfId="227" builtinId="8" hidden="1"/>
    <cellStyle name="Hyperlink" xfId="229" builtinId="8" hidden="1"/>
    <cellStyle name="Hyperlink" xfId="199" builtinId="8" hidden="1"/>
    <cellStyle name="Hyperlink" xfId="135" builtinId="8" hidden="1"/>
    <cellStyle name="Hyperlink" xfId="57" builtinId="8" hidden="1"/>
    <cellStyle name="Hyperlink" xfId="63" builtinId="8" hidden="1"/>
    <cellStyle name="Hyperlink" xfId="65" builtinId="8" hidden="1"/>
    <cellStyle name="Hyperlink" xfId="67" builtinId="8" hidden="1"/>
    <cellStyle name="Hyperlink" xfId="75" builtinId="8" hidden="1"/>
    <cellStyle name="Hyperlink" xfId="79" builtinId="8" hidden="1"/>
    <cellStyle name="Hyperlink" xfId="81" builtinId="8" hidden="1"/>
    <cellStyle name="Hyperlink" xfId="87" builtinId="8" hidden="1"/>
    <cellStyle name="Hyperlink" xfId="89" builtinId="8" hidden="1"/>
    <cellStyle name="Hyperlink" xfId="95" builtinId="8" hidden="1"/>
    <cellStyle name="Hyperlink" xfId="99" builtinId="8" hidden="1"/>
    <cellStyle name="Hyperlink" xfId="105" builtinId="8" hidden="1"/>
    <cellStyle name="Hyperlink" xfId="107" builtinId="8" hidden="1"/>
    <cellStyle name="Hyperlink" xfId="103" builtinId="8" hidden="1"/>
    <cellStyle name="Hyperlink" xfId="91" builtinId="8" hidden="1"/>
    <cellStyle name="Hyperlink" xfId="71" builtinId="8" hidden="1"/>
    <cellStyle name="Hyperlink" xfId="213" builtinId="8" hidden="1"/>
    <cellStyle name="Hyperlink" xfId="191" builtinId="8" hidden="1"/>
    <cellStyle name="Hyperlink" xfId="169" builtinId="8" hidden="1"/>
    <cellStyle name="Hyperlink" xfId="123" builtinId="8" hidden="1"/>
    <cellStyle name="Hyperlink" xfId="327" builtinId="8" hidden="1"/>
    <cellStyle name="Hyperlink" xfId="503" builtinId="8" hidden="1"/>
    <cellStyle name="Hyperlink" xfId="505" builtinId="8" hidden="1"/>
    <cellStyle name="Hyperlink" xfId="479" builtinId="8" hidden="1"/>
    <cellStyle name="Hyperlink" xfId="457" builtinId="8" hidden="1"/>
    <cellStyle name="Hyperlink" xfId="405" builtinId="8" hidden="1"/>
    <cellStyle name="Hyperlink" xfId="383" builtinId="8" hidden="1"/>
    <cellStyle name="Hyperlink" xfId="357" builtinId="8" hidden="1"/>
    <cellStyle name="Hyperlink" xfId="309" builtinId="8" hidden="1"/>
    <cellStyle name="Hyperlink" xfId="285" builtinId="8" hidden="1"/>
    <cellStyle name="Hyperlink" xfId="1151" builtinId="8" hidden="1"/>
    <cellStyle name="Hyperlink" xfId="1135" builtinId="8" hidden="1"/>
    <cellStyle name="Hyperlink" xfId="1119" builtinId="8" hidden="1"/>
    <cellStyle name="Hyperlink" xfId="1111" builtinId="8" hidden="1"/>
    <cellStyle name="Hyperlink" xfId="1087" builtinId="8" hidden="1"/>
    <cellStyle name="Hyperlink" xfId="1079" builtinId="8" hidden="1"/>
    <cellStyle name="Hyperlink" xfId="1071" builtinId="8" hidden="1"/>
    <cellStyle name="Hyperlink" xfId="1039" builtinId="8" hidden="1"/>
    <cellStyle name="Hyperlink" xfId="1023" builtinId="8" hidden="1"/>
    <cellStyle name="Hyperlink" xfId="1015" builtinId="8" hidden="1"/>
    <cellStyle name="Hyperlink" xfId="991" builtinId="8" hidden="1"/>
    <cellStyle name="Hyperlink" xfId="983" builtinId="8" hidden="1"/>
    <cellStyle name="Hyperlink" xfId="975" builtinId="8" hidden="1"/>
    <cellStyle name="Hyperlink" xfId="951" builtinId="8" hidden="1"/>
    <cellStyle name="Hyperlink" xfId="943" builtinId="8" hidden="1"/>
    <cellStyle name="Hyperlink" xfId="927" builtinId="8" hidden="1"/>
    <cellStyle name="Hyperlink" xfId="911" builtinId="8" hidden="1"/>
    <cellStyle name="Hyperlink" xfId="895" builtinId="8" hidden="1"/>
    <cellStyle name="Hyperlink" xfId="879" builtinId="8" hidden="1"/>
    <cellStyle name="Hyperlink" xfId="855" builtinId="8" hidden="1"/>
    <cellStyle name="Hyperlink" xfId="847" builtinId="8" hidden="1"/>
    <cellStyle name="Hyperlink" xfId="831" builtinId="8" hidden="1"/>
    <cellStyle name="Hyperlink" xfId="815" builtinId="8" hidden="1"/>
    <cellStyle name="Hyperlink" xfId="799" builtinId="8" hidden="1"/>
    <cellStyle name="Hyperlink" xfId="791" builtinId="8" hidden="1"/>
    <cellStyle name="Hyperlink" xfId="767" builtinId="8" hidden="1"/>
    <cellStyle name="Hyperlink" xfId="759" builtinId="8" hidden="1"/>
    <cellStyle name="Hyperlink" xfId="751" builtinId="8" hidden="1"/>
    <cellStyle name="Hyperlink" xfId="727" builtinId="8" hidden="1"/>
    <cellStyle name="Hyperlink" xfId="703" builtinId="8" hidden="1"/>
    <cellStyle name="Hyperlink" xfId="695" builtinId="8" hidden="1"/>
    <cellStyle name="Hyperlink" xfId="671" builtinId="8" hidden="1"/>
    <cellStyle name="Hyperlink" xfId="663" builtinId="8" hidden="1"/>
    <cellStyle name="Hyperlink" xfId="655" builtinId="8" hidden="1"/>
    <cellStyle name="Hyperlink" xfId="631" builtinId="8" hidden="1"/>
    <cellStyle name="Hyperlink" xfId="623" builtinId="8" hidden="1"/>
    <cellStyle name="Hyperlink" xfId="607" builtinId="8" hidden="1"/>
    <cellStyle name="Hyperlink" xfId="591" builtinId="8" hidden="1"/>
    <cellStyle name="Hyperlink" xfId="575" builtinId="8" hidden="1"/>
    <cellStyle name="Hyperlink" xfId="567" builtinId="8" hidden="1"/>
    <cellStyle name="Hyperlink" xfId="239" builtinId="8" hidden="1"/>
    <cellStyle name="Hyperlink" xfId="241" builtinId="8" hidden="1"/>
    <cellStyle name="Hyperlink" xfId="245" builtinId="8" hidden="1"/>
    <cellStyle name="Hyperlink" xfId="251" builtinId="8" hidden="1"/>
    <cellStyle name="Hyperlink" xfId="255" builtinId="8" hidden="1"/>
    <cellStyle name="Hyperlink" xfId="257" builtinId="8" hidden="1"/>
    <cellStyle name="Hyperlink" xfId="265" builtinId="8" hidden="1"/>
    <cellStyle name="Hyperlink" xfId="267" builtinId="8" hidden="1"/>
    <cellStyle name="Hyperlink" xfId="269" builtinId="8" hidden="1"/>
    <cellStyle name="Hyperlink" xfId="719" builtinId="8" hidden="1"/>
    <cellStyle name="Hyperlink" xfId="887" builtinId="8" hidden="1"/>
    <cellStyle name="Hyperlink" xfId="1055" builtinId="8" hidden="1"/>
    <cellStyle name="Hyperlink" xfId="1459" builtinId="8" hidden="1"/>
    <cellStyle name="Hyperlink" xfId="1461" builtinId="8" hidden="1"/>
    <cellStyle name="Hyperlink" xfId="1455" builtinId="8" hidden="1"/>
    <cellStyle name="Hyperlink" xfId="1431" builtinId="8" hidden="1"/>
    <cellStyle name="Hyperlink" xfId="1423" builtinId="8" hidden="1"/>
    <cellStyle name="Hyperlink" xfId="1407" builtinId="8" hidden="1"/>
    <cellStyle name="Hyperlink" xfId="1391" builtinId="8" hidden="1"/>
    <cellStyle name="Hyperlink" xfId="1375" builtinId="8" hidden="1"/>
    <cellStyle name="Hyperlink" xfId="1367" builtinId="8" hidden="1"/>
    <cellStyle name="Hyperlink" xfId="1343" builtinId="8" hidden="1"/>
    <cellStyle name="Hyperlink" xfId="1335" builtinId="8" hidden="1"/>
    <cellStyle name="Hyperlink" xfId="1327" builtinId="8" hidden="1"/>
    <cellStyle name="Hyperlink" xfId="1303" builtinId="8" hidden="1"/>
    <cellStyle name="Hyperlink" xfId="1295" builtinId="8" hidden="1"/>
    <cellStyle name="Hyperlink" xfId="1279" builtinId="8" hidden="1"/>
    <cellStyle name="Hyperlink" xfId="1263" builtinId="8" hidden="1"/>
    <cellStyle name="Hyperlink" xfId="1247" builtinId="8" hidden="1"/>
    <cellStyle name="Hyperlink" xfId="1239" builtinId="8" hidden="1"/>
    <cellStyle name="Hyperlink" xfId="1207" builtinId="8" hidden="1"/>
    <cellStyle name="Hyperlink" xfId="1199" builtinId="8" hidden="1"/>
    <cellStyle name="Hyperlink" xfId="1183" builtinId="8" hidden="1"/>
    <cellStyle name="Hyperlink" xfId="1167" builtinId="8" hidden="1"/>
    <cellStyle name="Hyperlink" xfId="1231" builtinId="8" hidden="1"/>
    <cellStyle name="Hyperlink" xfId="1401" builtinId="8" hidden="1"/>
    <cellStyle name="Hyperlink" xfId="1409" builtinId="8" hidden="1"/>
    <cellStyle name="Hyperlink" xfId="1411" builtinId="8" hidden="1"/>
    <cellStyle name="Hyperlink" xfId="1417" builtinId="8" hidden="1"/>
    <cellStyle name="Hyperlink" xfId="1421" builtinId="8" hidden="1"/>
    <cellStyle name="Hyperlink" xfId="1427" builtinId="8" hidden="1"/>
    <cellStyle name="Hyperlink" xfId="1429" builtinId="8" hidden="1"/>
    <cellStyle name="Hyperlink" xfId="1437" builtinId="8" hidden="1"/>
    <cellStyle name="Hyperlink" xfId="1441" builtinId="8" hidden="1"/>
    <cellStyle name="Hyperlink" xfId="1443" builtinId="8" hidden="1"/>
    <cellStyle name="Hyperlink" xfId="1451" builtinId="8" hidden="1"/>
    <cellStyle name="Hyperlink" xfId="1377" builtinId="8" hidden="1"/>
    <cellStyle name="Hyperlink" xfId="1379" builtinId="8" hidden="1"/>
    <cellStyle name="Hyperlink" xfId="1387" builtinId="8" hidden="1"/>
    <cellStyle name="Hyperlink" xfId="1389" builtinId="8" hidden="1"/>
    <cellStyle name="Hyperlink" xfId="1395" builtinId="8" hidden="1"/>
    <cellStyle name="Hyperlink" xfId="1363" builtinId="8" hidden="1"/>
    <cellStyle name="Hyperlink" xfId="1365" builtinId="8" hidden="1"/>
    <cellStyle name="Hyperlink" xfId="1369" builtinId="8" hidden="1"/>
    <cellStyle name="Hyperlink" xfId="1355" builtinId="8" hidden="1"/>
    <cellStyle name="Hyperlink" xfId="1357" builtinId="8" hidden="1"/>
    <cellStyle name="Hyperlink" xfId="1353" builtinId="8" hidden="1"/>
    <cellStyle name="Hyperlink" xfId="1373" builtinId="8" hidden="1"/>
    <cellStyle name="Hyperlink" xfId="1397" builtinId="8" hidden="1"/>
    <cellStyle name="Hyperlink" xfId="1385" builtinId="8" hidden="1"/>
    <cellStyle name="Hyperlink" xfId="1449" builtinId="8" hidden="1"/>
    <cellStyle name="Hyperlink" xfId="1433" builtinId="8" hidden="1"/>
    <cellStyle name="Hyperlink" xfId="1419" builtinId="8" hidden="1"/>
    <cellStyle name="Hyperlink" xfId="1405" builtinId="8" hidden="1"/>
    <cellStyle name="Hyperlink" xfId="1175" builtinId="8" hidden="1"/>
    <cellStyle name="Hyperlink" xfId="1215" builtinId="8" hidden="1"/>
    <cellStyle name="Hyperlink" xfId="1271" builtinId="8" hidden="1"/>
    <cellStyle name="Hyperlink" xfId="1311" builtinId="8" hidden="1"/>
    <cellStyle name="Hyperlink" xfId="1359" builtinId="8" hidden="1"/>
    <cellStyle name="Hyperlink" xfId="1399" builtinId="8" hidden="1"/>
    <cellStyle name="Hyperlink" xfId="1439" builtinId="8" hidden="1"/>
    <cellStyle name="Hyperlink" xfId="1453" builtinId="8" hidden="1"/>
    <cellStyle name="Hyperlink" xfId="237" builtinId="8" hidden="1"/>
    <cellStyle name="Hyperlink" xfId="259" builtinId="8" hidden="1"/>
    <cellStyle name="Hyperlink" xfId="249" builtinId="8" hidden="1"/>
    <cellStyle name="Hyperlink" xfId="559" builtinId="8" hidden="1"/>
    <cellStyle name="Hyperlink" xfId="599" builtinId="8" hidden="1"/>
    <cellStyle name="Hyperlink" xfId="639" builtinId="8" hidden="1"/>
    <cellStyle name="Hyperlink" xfId="687" builtinId="8" hidden="1"/>
    <cellStyle name="Hyperlink" xfId="735" builtinId="8" hidden="1"/>
    <cellStyle name="Hyperlink" xfId="783" builtinId="8" hidden="1"/>
    <cellStyle name="Hyperlink" xfId="823" builtinId="8" hidden="1"/>
    <cellStyle name="Hyperlink" xfId="863" builtinId="8" hidden="1"/>
    <cellStyle name="Hyperlink" xfId="919" builtinId="8" hidden="1"/>
    <cellStyle name="Hyperlink" xfId="959" builtinId="8" hidden="1"/>
    <cellStyle name="Hyperlink" xfId="1007" builtinId="8" hidden="1"/>
    <cellStyle name="Hyperlink" xfId="1047" builtinId="8" hidden="1"/>
    <cellStyle name="Hyperlink" xfId="1103" builtinId="8" hidden="1"/>
    <cellStyle name="Hyperlink" xfId="1143" builtinId="8" hidden="1"/>
    <cellStyle name="Hyperlink" xfId="333" builtinId="8" hidden="1"/>
    <cellStyle name="Hyperlink" xfId="431" builtinId="8" hidden="1"/>
    <cellStyle name="Hyperlink" xfId="529" builtinId="8" hidden="1"/>
    <cellStyle name="Hyperlink" xfId="145" builtinId="8" hidden="1"/>
    <cellStyle name="Hyperlink" xfId="231" builtinId="8" hidden="1"/>
    <cellStyle name="Hyperlink" xfId="109" builtinId="8" hidden="1"/>
    <cellStyle name="Hyperlink" xfId="97" builtinId="8" hidden="1"/>
    <cellStyle name="Hyperlink" xfId="83" builtinId="8" hidden="1"/>
    <cellStyle name="Hyperlink" xfId="73" builtinId="8" hidden="1"/>
    <cellStyle name="Hyperlink" xfId="59" builtinId="8" hidden="1"/>
    <cellStyle name="Hyperlink" xfId="235" builtinId="8" hidden="1"/>
    <cellStyle name="Hyperlink" xfId="221" builtinId="8" hidden="1"/>
    <cellStyle name="Hyperlink" xfId="209" builtinId="8" hidden="1"/>
    <cellStyle name="Hyperlink" xfId="195" builtinId="8" hidden="1"/>
    <cellStyle name="Hyperlink" xfId="183" builtinId="8" hidden="1"/>
    <cellStyle name="Hyperlink" xfId="171" builtinId="8" hidden="1"/>
    <cellStyle name="Hyperlink" xfId="157" builtinId="8" hidden="1"/>
    <cellStyle name="Hyperlink" xfId="143" builtinId="8" hidden="1"/>
    <cellStyle name="Hyperlink" xfId="131" builtinId="8" hidden="1"/>
    <cellStyle name="Hyperlink" xfId="117" builtinId="8" hidden="1"/>
    <cellStyle name="Hyperlink" xfId="279" builtinId="8" hidden="1"/>
    <cellStyle name="Hyperlink" xfId="391" builtinId="8" hidden="1"/>
    <cellStyle name="Hyperlink" xfId="471" builtinId="8" hidden="1"/>
    <cellStyle name="Hyperlink" xfId="541" builtinId="8" hidden="1"/>
    <cellStyle name="Hyperlink" xfId="525" builtinId="8" hidden="1"/>
    <cellStyle name="Hyperlink" xfId="513" builtinId="8" hidden="1"/>
    <cellStyle name="Hyperlink" xfId="497" builtinId="8" hidden="1"/>
    <cellStyle name="Hyperlink" xfId="485" builtinId="8" hidden="1"/>
    <cellStyle name="Hyperlink" xfId="469" builtinId="8" hidden="1"/>
    <cellStyle name="Hyperlink" xfId="459" builtinId="8" hidden="1"/>
    <cellStyle name="Hyperlink" xfId="443" builtinId="8" hidden="1"/>
    <cellStyle name="Hyperlink" xfId="429" builtinId="8" hidden="1"/>
    <cellStyle name="Hyperlink" xfId="415" builtinId="8" hidden="1"/>
    <cellStyle name="Hyperlink" xfId="401" builtinId="8" hidden="1"/>
    <cellStyle name="Hyperlink" xfId="387" builtinId="8" hidden="1"/>
    <cellStyle name="Hyperlink" xfId="373" builtinId="8" hidden="1"/>
    <cellStyle name="Hyperlink" xfId="361" builtinId="8" hidden="1"/>
    <cellStyle name="Hyperlink" xfId="347" builtinId="8" hidden="1"/>
    <cellStyle name="Hyperlink" xfId="331" builtinId="8" hidden="1"/>
    <cellStyle name="Hyperlink" xfId="319" builtinId="8" hidden="1"/>
    <cellStyle name="Hyperlink" xfId="303" builtinId="8" hidden="1"/>
    <cellStyle name="Hyperlink" xfId="291" builtinId="8" hidden="1"/>
    <cellStyle name="Hyperlink" xfId="275" builtinId="8" hidden="1"/>
    <cellStyle name="Hyperlink" xfId="53" builtinId="8" hidden="1"/>
    <cellStyle name="Hyperlink" xfId="43" builtinId="8" hidden="1"/>
    <cellStyle name="Hyperlink" xfId="181" builtinId="8" hidden="1"/>
    <cellStyle name="Hyperlink" xfId="517" builtinId="8" hidden="1"/>
    <cellStyle name="Hyperlink" xfId="371" builtinId="8" hidden="1"/>
    <cellStyle name="Hyperlink" xfId="583" builtinId="8" hidden="1"/>
    <cellStyle name="Hyperlink" xfId="1095" builtinId="8" hidden="1"/>
    <cellStyle name="Hyperlink" xfId="1413" builtinId="8" hidden="1"/>
    <cellStyle name="Hyperlink" xfId="917" builtinId="8" hidden="1"/>
    <cellStyle name="Hyperlink" xfId="969" builtinId="8" hidden="1"/>
    <cellStyle name="Hyperlink" xfId="1017" builtinId="8" hidden="1"/>
    <cellStyle name="Hyperlink" xfId="1065" builtinId="8" hidden="1"/>
    <cellStyle name="Hyperlink" xfId="1113" builtinId="8" hidden="1"/>
    <cellStyle name="Hyperlink" xfId="1163" builtinId="8" hidden="1"/>
    <cellStyle name="Hyperlink" xfId="1211" builtinId="8" hidden="1"/>
    <cellStyle name="Hyperlink" xfId="1259" builtinId="8" hidden="1"/>
    <cellStyle name="Hyperlink" xfId="1309" builtinId="8" hidden="1"/>
    <cellStyle name="Hyperlink" xfId="1285" builtinId="8" hidden="1"/>
    <cellStyle name="Hyperlink" xfId="945" builtinId="8" hidden="1"/>
    <cellStyle name="Hyperlink" xfId="745" builtinId="8" hidden="1"/>
    <cellStyle name="Hyperlink" xfId="789" builtinId="8" hidden="1"/>
    <cellStyle name="Hyperlink" xfId="835" builtinId="8" hidden="1"/>
    <cellStyle name="Hyperlink" xfId="881" builtinId="8" hidden="1"/>
    <cellStyle name="Hyperlink" xfId="645" builtinId="8" hidden="1"/>
    <cellStyle name="Hyperlink" xfId="691" builtinId="8" hidden="1"/>
    <cellStyle name="Hyperlink" xfId="609" builtinId="8" hidden="1"/>
    <cellStyle name="Hyperlink" xfId="563" builtinId="8" hidden="1"/>
    <cellStyle name="Hyperlink" xfId="561" builtinId="8" hidden="1"/>
    <cellStyle name="Hyperlink" xfId="577" builtinId="8" hidden="1"/>
    <cellStyle name="Hyperlink" xfId="621" builtinId="8" hidden="1"/>
    <cellStyle name="Hyperlink" xfId="605" builtinId="8" hidden="1"/>
    <cellStyle name="Hyperlink" xfId="593" builtinId="8" hidden="1"/>
    <cellStyle name="Hyperlink" xfId="1033" builtinId="8" hidden="1"/>
    <cellStyle name="Hyperlink" xfId="1035" builtinId="8" hidden="1"/>
    <cellStyle name="Hyperlink" xfId="1037" builtinId="8" hidden="1"/>
    <cellStyle name="Hyperlink" xfId="1043" builtinId="8" hidden="1"/>
    <cellStyle name="Hyperlink" xfId="1049" builtinId="8" hidden="1"/>
    <cellStyle name="Hyperlink" xfId="1057" builtinId="8" hidden="1"/>
    <cellStyle name="Hyperlink" xfId="1059" builtinId="8" hidden="1"/>
    <cellStyle name="Hyperlink" xfId="1061" builtinId="8" hidden="1"/>
    <cellStyle name="Hyperlink" xfId="1067" builtinId="8" hidden="1"/>
    <cellStyle name="Hyperlink" xfId="1069" builtinId="8" hidden="1"/>
    <cellStyle name="Hyperlink" xfId="1075" builtinId="8" hidden="1"/>
    <cellStyle name="Hyperlink" xfId="1083" builtinId="8" hidden="1"/>
    <cellStyle name="Hyperlink" xfId="1085" builtinId="8" hidden="1"/>
    <cellStyle name="Hyperlink" xfId="1091" builtinId="8" hidden="1"/>
    <cellStyle name="Hyperlink" xfId="1097" builtinId="8" hidden="1"/>
    <cellStyle name="Hyperlink" xfId="1099" builtinId="8" hidden="1"/>
    <cellStyle name="Hyperlink" xfId="1105" builtinId="8" hidden="1"/>
    <cellStyle name="Hyperlink" xfId="1107" builtinId="8" hidden="1"/>
    <cellStyle name="Hyperlink" xfId="1117" builtinId="8" hidden="1"/>
    <cellStyle name="Hyperlink" xfId="1121" builtinId="8" hidden="1"/>
    <cellStyle name="Hyperlink" xfId="1123" builtinId="8" hidden="1"/>
    <cellStyle name="Hyperlink" xfId="1129" builtinId="8" hidden="1"/>
    <cellStyle name="Hyperlink" xfId="1131" builtinId="8" hidden="1"/>
    <cellStyle name="Hyperlink" xfId="1133" builtinId="8" hidden="1"/>
    <cellStyle name="Hyperlink" xfId="1141" builtinId="8" hidden="1"/>
    <cellStyle name="Hyperlink" xfId="1147" builtinId="8" hidden="1"/>
    <cellStyle name="Hyperlink" xfId="1153" builtinId="8" hidden="1"/>
    <cellStyle name="Hyperlink" xfId="1155" builtinId="8" hidden="1"/>
    <cellStyle name="Hyperlink" xfId="1161" builtinId="8" hidden="1"/>
    <cellStyle name="Hyperlink" xfId="1165" builtinId="8" hidden="1"/>
    <cellStyle name="Hyperlink" xfId="1169" builtinId="8" hidden="1"/>
    <cellStyle name="Hyperlink" xfId="1171" builtinId="8" hidden="1"/>
    <cellStyle name="Hyperlink" xfId="1181" builtinId="8" hidden="1"/>
    <cellStyle name="Hyperlink" xfId="1185" builtinId="8" hidden="1"/>
    <cellStyle name="Hyperlink" xfId="1189" builtinId="8" hidden="1"/>
    <cellStyle name="Hyperlink" xfId="1193" builtinId="8" hidden="1"/>
    <cellStyle name="Hyperlink" xfId="1195" builtinId="8" hidden="1"/>
    <cellStyle name="Hyperlink" xfId="1203" builtinId="8" hidden="1"/>
    <cellStyle name="Hyperlink" xfId="1205" builtinId="8" hidden="1"/>
    <cellStyle name="Hyperlink" xfId="1213" builtinId="8" hidden="1"/>
    <cellStyle name="Hyperlink" xfId="1217" builtinId="8" hidden="1"/>
    <cellStyle name="Hyperlink" xfId="1219" builtinId="8" hidden="1"/>
    <cellStyle name="Hyperlink" xfId="1227" builtinId="8" hidden="1"/>
    <cellStyle name="Hyperlink" xfId="1229" builtinId="8" hidden="1"/>
    <cellStyle name="Hyperlink" xfId="1233" builtinId="8" hidden="1"/>
    <cellStyle name="Hyperlink" xfId="1237" builtinId="8" hidden="1"/>
    <cellStyle name="Hyperlink" xfId="1245" builtinId="8" hidden="1"/>
    <cellStyle name="Hyperlink" xfId="1251" builtinId="8" hidden="1"/>
    <cellStyle name="Hyperlink" xfId="1253" builtinId="8" hidden="1"/>
    <cellStyle name="Hyperlink" xfId="1257" builtinId="8" hidden="1"/>
    <cellStyle name="Hyperlink" xfId="1261" builtinId="8" hidden="1"/>
    <cellStyle name="Hyperlink" xfId="1267" builtinId="8" hidden="1"/>
    <cellStyle name="Hyperlink" xfId="1269" builtinId="8" hidden="1"/>
    <cellStyle name="Hyperlink" xfId="1277" builtinId="8" hidden="1"/>
    <cellStyle name="Hyperlink" xfId="1281" builtinId="8" hidden="1"/>
    <cellStyle name="Hyperlink" xfId="1289" builtinId="8" hidden="1"/>
    <cellStyle name="Hyperlink" xfId="1291" builtinId="8" hidden="1"/>
    <cellStyle name="Hyperlink" xfId="1293" builtinId="8" hidden="1"/>
    <cellStyle name="Hyperlink" xfId="1299" builtinId="8" hidden="1"/>
    <cellStyle name="Hyperlink" xfId="1301" builtinId="8" hidden="1"/>
    <cellStyle name="Hyperlink" xfId="1313" builtinId="8" hidden="1"/>
    <cellStyle name="Hyperlink" xfId="1315" builtinId="8" hidden="1"/>
    <cellStyle name="Hyperlink" xfId="1317" builtinId="8" hidden="1"/>
    <cellStyle name="Hyperlink" xfId="1323" builtinId="8" hidden="1"/>
    <cellStyle name="Hyperlink" xfId="1325" builtinId="8" hidden="1"/>
    <cellStyle name="Hyperlink" xfId="1331" builtinId="8" hidden="1"/>
    <cellStyle name="Hyperlink" xfId="1337" builtinId="8" hidden="1"/>
    <cellStyle name="Hyperlink" xfId="1341" builtinId="8" hidden="1"/>
    <cellStyle name="Hyperlink" xfId="1347" builtinId="8" hidden="1"/>
    <cellStyle name="Hyperlink" xfId="1329" builtinId="8" hidden="1"/>
    <cellStyle name="Hyperlink" xfId="1307" builtinId="8" hidden="1"/>
    <cellStyle name="Hyperlink" xfId="1265" builtinId="8" hidden="1"/>
    <cellStyle name="Hyperlink" xfId="1243" builtinId="8" hidden="1"/>
    <cellStyle name="Hyperlink" xfId="1221" builtinId="8" hidden="1"/>
    <cellStyle name="Hyperlink" xfId="1157" builtinId="8" hidden="1"/>
    <cellStyle name="Hyperlink" xfId="1137" builtinId="8" hidden="1"/>
    <cellStyle name="Hyperlink" xfId="1093" builtinId="8" hidden="1"/>
    <cellStyle name="Hyperlink" xfId="1073" builtinId="8" hidden="1"/>
    <cellStyle name="Hyperlink" xfId="1051" builtinId="8" hidden="1"/>
    <cellStyle name="Hyperlink" xfId="1009" builtinId="8" hidden="1"/>
    <cellStyle name="Hyperlink" xfId="987" builtinId="8" hidden="1"/>
    <cellStyle name="Hyperlink" xfId="923" builtinId="8" hidden="1"/>
    <cellStyle name="Hyperlink" xfId="901" builtinId="8" hidden="1"/>
    <cellStyle name="Hyperlink" xfId="707" builtinId="8" hidden="1"/>
    <cellStyle name="Hyperlink" xfId="713" builtinId="8" hidden="1"/>
    <cellStyle name="Hyperlink" xfId="715" builtinId="8" hidden="1"/>
    <cellStyle name="Hyperlink" xfId="717" builtinId="8" hidden="1"/>
    <cellStyle name="Hyperlink" xfId="723" builtinId="8" hidden="1"/>
    <cellStyle name="Hyperlink" xfId="729" builtinId="8" hidden="1"/>
    <cellStyle name="Hyperlink" xfId="737" builtinId="8" hidden="1"/>
    <cellStyle name="Hyperlink" xfId="739" builtinId="8" hidden="1"/>
    <cellStyle name="Hyperlink" xfId="741" builtinId="8" hidden="1"/>
    <cellStyle name="Hyperlink" xfId="747" builtinId="8" hidden="1"/>
    <cellStyle name="Hyperlink" xfId="749" builtinId="8" hidden="1"/>
    <cellStyle name="Hyperlink" xfId="753" builtinId="8" hidden="1"/>
    <cellStyle name="Hyperlink" xfId="761" builtinId="8" hidden="1"/>
    <cellStyle name="Hyperlink" xfId="763" builtinId="8" hidden="1"/>
    <cellStyle name="Hyperlink" xfId="769" builtinId="8" hidden="1"/>
    <cellStyle name="Hyperlink" xfId="771" builtinId="8" hidden="1"/>
    <cellStyle name="Hyperlink" xfId="777" builtinId="8" hidden="1"/>
    <cellStyle name="Hyperlink" xfId="781" builtinId="8" hidden="1"/>
    <cellStyle name="Hyperlink" xfId="785" builtinId="8" hidden="1"/>
    <cellStyle name="Hyperlink" xfId="793" builtinId="8" hidden="1"/>
    <cellStyle name="Hyperlink" xfId="795" builtinId="8" hidden="1"/>
    <cellStyle name="Hyperlink" xfId="797" builtinId="8" hidden="1"/>
    <cellStyle name="Hyperlink" xfId="803" builtinId="8" hidden="1"/>
    <cellStyle name="Hyperlink" xfId="805" builtinId="8" hidden="1"/>
    <cellStyle name="Hyperlink" xfId="809" builtinId="8" hidden="1"/>
    <cellStyle name="Hyperlink" xfId="813" builtinId="8" hidden="1"/>
    <cellStyle name="Hyperlink" xfId="821" builtinId="8" hidden="1"/>
    <cellStyle name="Hyperlink" xfId="827" builtinId="8" hidden="1"/>
    <cellStyle name="Hyperlink" xfId="829" builtinId="8" hidden="1"/>
    <cellStyle name="Hyperlink" xfId="833" builtinId="8" hidden="1"/>
    <cellStyle name="Hyperlink" xfId="837" builtinId="8" hidden="1"/>
    <cellStyle name="Hyperlink" xfId="841" builtinId="8" hidden="1"/>
    <cellStyle name="Hyperlink" xfId="843" builtinId="8" hidden="1"/>
    <cellStyle name="Hyperlink" xfId="851" builtinId="8" hidden="1"/>
    <cellStyle name="Hyperlink" xfId="853" builtinId="8" hidden="1"/>
    <cellStyle name="Hyperlink" xfId="861" builtinId="8" hidden="1"/>
    <cellStyle name="Hyperlink" xfId="865" builtinId="8" hidden="1"/>
    <cellStyle name="Hyperlink" xfId="867" builtinId="8" hidden="1"/>
    <cellStyle name="Hyperlink" xfId="873" builtinId="8" hidden="1"/>
    <cellStyle name="Hyperlink" xfId="875" builtinId="8" hidden="1"/>
    <cellStyle name="Hyperlink" xfId="883" builtinId="8" hidden="1"/>
    <cellStyle name="Hyperlink" xfId="885" builtinId="8" hidden="1"/>
    <cellStyle name="Hyperlink" xfId="889" builtinId="8" hidden="1"/>
    <cellStyle name="Hyperlink" xfId="817" builtinId="8" hidden="1"/>
    <cellStyle name="Hyperlink" xfId="773" builtinId="8" hidden="1"/>
    <cellStyle name="Hyperlink" xfId="731" builtinId="8" hidden="1"/>
    <cellStyle name="Hyperlink" xfId="627" builtinId="8" hidden="1"/>
    <cellStyle name="Hyperlink" xfId="633" builtinId="8" hidden="1"/>
    <cellStyle name="Hyperlink" xfId="637" builtinId="8" hidden="1"/>
    <cellStyle name="Hyperlink" xfId="641" builtinId="8" hidden="1"/>
    <cellStyle name="Hyperlink" xfId="643" builtinId="8" hidden="1"/>
    <cellStyle name="Hyperlink" xfId="649" builtinId="8" hidden="1"/>
    <cellStyle name="Hyperlink" xfId="651" builtinId="8" hidden="1"/>
    <cellStyle name="Hyperlink" xfId="653" builtinId="8" hidden="1"/>
    <cellStyle name="Hyperlink" xfId="661" builtinId="8" hidden="1"/>
    <cellStyle name="Hyperlink" xfId="665" builtinId="8" hidden="1"/>
    <cellStyle name="Hyperlink" xfId="669" builtinId="8" hidden="1"/>
    <cellStyle name="Hyperlink" xfId="673" builtinId="8" hidden="1"/>
    <cellStyle name="Hyperlink" xfId="675" builtinId="8" hidden="1"/>
    <cellStyle name="Hyperlink" xfId="681" builtinId="8" hidden="1"/>
    <cellStyle name="Hyperlink" xfId="683" builtinId="8" hidden="1"/>
    <cellStyle name="Hyperlink" xfId="693" builtinId="8" hidden="1"/>
    <cellStyle name="Hyperlink" xfId="697" builtinId="8" hidden="1"/>
    <cellStyle name="Hyperlink" xfId="699" builtinId="8" hidden="1"/>
    <cellStyle name="Hyperlink" xfId="705" builtinId="8" hidden="1"/>
    <cellStyle name="Hyperlink" xfId="689" builtinId="8" hidden="1"/>
    <cellStyle name="Hyperlink" xfId="585" builtinId="8" hidden="1"/>
    <cellStyle name="Hyperlink" xfId="589" builtinId="8" hidden="1"/>
    <cellStyle name="Hyperlink" xfId="685" builtinId="8" hidden="1"/>
    <cellStyle name="Hyperlink" xfId="659" builtinId="8" hidden="1"/>
    <cellStyle name="Hyperlink" xfId="629" builtinId="8" hidden="1"/>
    <cellStyle name="Hyperlink" xfId="877" builtinId="8" hidden="1"/>
    <cellStyle name="Hyperlink" xfId="849" builtinId="8" hidden="1"/>
    <cellStyle name="Hyperlink" xfId="819" builtinId="8" hidden="1"/>
    <cellStyle name="Hyperlink" xfId="787" builtinId="8" hidden="1"/>
    <cellStyle name="Hyperlink" xfId="757" builtinId="8" hidden="1"/>
    <cellStyle name="Hyperlink" xfId="725" builtinId="8" hidden="1"/>
    <cellStyle name="Hyperlink" xfId="965" builtinId="8" hidden="1"/>
    <cellStyle name="Hyperlink" xfId="1179" builtinId="8" hidden="1"/>
    <cellStyle name="Hyperlink" xfId="1339" builtinId="8" hidden="1"/>
    <cellStyle name="Hyperlink" xfId="1305" builtinId="8" hidden="1"/>
    <cellStyle name="Hyperlink" xfId="1275" builtinId="8" hidden="1"/>
    <cellStyle name="Hyperlink" xfId="1241" builtinId="8" hidden="1"/>
    <cellStyle name="Hyperlink" xfId="1209" builtinId="8" hidden="1"/>
    <cellStyle name="Hyperlink" xfId="1177" builtinId="8" hidden="1"/>
    <cellStyle name="Hyperlink" xfId="1145" builtinId="8" hidden="1"/>
    <cellStyle name="Hyperlink" xfId="1109" builtinId="8" hidden="1"/>
    <cellStyle name="Hyperlink" xfId="1081" builtinId="8" hidden="1"/>
    <cellStyle name="Hyperlink" xfId="1045" builtinId="8" hidden="1"/>
    <cellStyle name="Hyperlink" xfId="289" builtinId="8" hidden="1"/>
    <cellStyle name="Hyperlink" xfId="281" builtinId="8" hidden="1"/>
    <cellStyle name="Hyperlink" xfId="271" builtinId="8" hidden="1"/>
    <cellStyle name="Hyperlink" xfId="253" builtinId="8" hidden="1"/>
    <cellStyle name="Hyperlink" xfId="243" builtinId="8" hidden="1"/>
    <cellStyle name="Hyperlink" xfId="551" builtinId="8" hidden="1"/>
    <cellStyle name="Hyperlink" xfId="615" builtinId="8" hidden="1"/>
    <cellStyle name="Hyperlink" xfId="647" builtinId="8" hidden="1"/>
    <cellStyle name="Hyperlink" xfId="679" builtinId="8" hidden="1"/>
    <cellStyle name="Hyperlink" xfId="775" builtinId="8" hidden="1"/>
    <cellStyle name="Hyperlink" xfId="807" builtinId="8" hidden="1"/>
    <cellStyle name="Hyperlink" xfId="871" builtinId="8" hidden="1"/>
    <cellStyle name="Hyperlink" xfId="903" builtinId="8" hidden="1"/>
    <cellStyle name="Hyperlink" xfId="935" builtinId="8" hidden="1"/>
    <cellStyle name="Hyperlink" xfId="999" builtinId="8" hidden="1"/>
    <cellStyle name="Hyperlink" xfId="1031" builtinId="8" hidden="1"/>
    <cellStyle name="Hyperlink" xfId="1063" builtinId="8" hidden="1"/>
    <cellStyle name="Hyperlink" xfId="1127" builtinId="8" hidden="1"/>
    <cellStyle name="Hyperlink" xfId="1159" builtinId="8" hidden="1"/>
    <cellStyle name="Hyperlink" xfId="1191" builtinId="8" hidden="1"/>
    <cellStyle name="Hyperlink" xfId="1255" builtinId="8" hidden="1"/>
    <cellStyle name="Hyperlink" xfId="1287" builtinId="8" hidden="1"/>
    <cellStyle name="Hyperlink" xfId="1319" builtinId="8" hidden="1"/>
    <cellStyle name="Hyperlink" xfId="1383" builtinId="8" hidden="1"/>
    <cellStyle name="Hyperlink" xfId="1447" builtinId="8" hidden="1"/>
    <cellStyle name="Hyperlink" xfId="1445" builtinId="8" hidden="1"/>
    <cellStyle name="Hyperlink" xfId="1435" builtinId="8" hidden="1"/>
    <cellStyle name="Hyperlink" xfId="1425" builtinId="8" hidden="1"/>
    <cellStyle name="Hyperlink" xfId="1403" builtinId="8" hidden="1"/>
    <cellStyle name="Hyperlink" xfId="1393" builtinId="8" hidden="1"/>
    <cellStyle name="Hyperlink" xfId="1381" builtinId="8" hidden="1"/>
    <cellStyle name="Hyperlink" xfId="1361" builtinId="8" hidden="1"/>
    <cellStyle name="Hyperlink" xfId="1349" builtinId="8" hidden="1"/>
    <cellStyle name="Hyperlink" xfId="891" builtinId="8" hidden="1"/>
    <cellStyle name="Hyperlink" xfId="897" builtinId="8" hidden="1"/>
    <cellStyle name="Hyperlink" xfId="899" builtinId="8" hidden="1"/>
    <cellStyle name="Hyperlink" xfId="905" builtinId="8" hidden="1"/>
    <cellStyle name="Hyperlink" xfId="909" builtinId="8" hidden="1"/>
    <cellStyle name="Hyperlink" xfId="913" builtinId="8" hidden="1"/>
    <cellStyle name="Hyperlink" xfId="921" builtinId="8" hidden="1"/>
    <cellStyle name="Hyperlink" xfId="925" builtinId="8" hidden="1"/>
    <cellStyle name="Hyperlink" xfId="929" builtinId="8" hidden="1"/>
    <cellStyle name="Hyperlink" xfId="933" builtinId="8" hidden="1"/>
    <cellStyle name="Hyperlink" xfId="937" builtinId="8" hidden="1"/>
    <cellStyle name="Hyperlink" xfId="939" builtinId="8" hidden="1"/>
    <cellStyle name="Hyperlink" xfId="947" builtinId="8" hidden="1"/>
    <cellStyle name="Hyperlink" xfId="949" builtinId="8" hidden="1"/>
    <cellStyle name="Hyperlink" xfId="953" builtinId="8" hidden="1"/>
    <cellStyle name="Hyperlink" xfId="957" builtinId="8" hidden="1"/>
    <cellStyle name="Hyperlink" xfId="961" builtinId="8" hidden="1"/>
    <cellStyle name="Hyperlink" xfId="963" builtinId="8" hidden="1"/>
    <cellStyle name="Hyperlink" xfId="971" builtinId="8" hidden="1"/>
    <cellStyle name="Hyperlink" xfId="973" builtinId="8" hidden="1"/>
    <cellStyle name="Hyperlink" xfId="977" builtinId="8" hidden="1"/>
    <cellStyle name="Hyperlink" xfId="985" builtinId="8" hidden="1"/>
    <cellStyle name="Hyperlink" xfId="989" builtinId="8" hidden="1"/>
    <cellStyle name="Hyperlink" xfId="995" builtinId="8" hidden="1"/>
    <cellStyle name="Hyperlink" xfId="997" builtinId="8" hidden="1"/>
    <cellStyle name="Hyperlink" xfId="1001" builtinId="8" hidden="1"/>
    <cellStyle name="Hyperlink" xfId="1005" builtinId="8" hidden="1"/>
    <cellStyle name="Hyperlink" xfId="1011" builtinId="8" hidden="1"/>
    <cellStyle name="Hyperlink" xfId="1013" builtinId="8" hidden="1"/>
    <cellStyle name="Hyperlink" xfId="1019" builtinId="8" hidden="1"/>
    <cellStyle name="Hyperlink" xfId="1021" builtinId="8" hidden="1"/>
    <cellStyle name="Hyperlink" xfId="1025" builtinId="8" hidden="1"/>
    <cellStyle name="Hyperlink" xfId="981" builtinId="8" hidden="1"/>
    <cellStyle name="Hyperlink" xfId="915" builtinId="8" hidden="1"/>
    <cellStyle name="Hyperlink" xfId="1415" builtinId="8" hidden="1"/>
    <cellStyle name="Hyperlink" xfId="743" builtinId="8" hidden="1"/>
    <cellStyle name="Hyperlink" xfId="189" builtinId="8" hidden="1"/>
    <cellStyle name="Hyperlink" xfId="173" builtinId="8" hidden="1"/>
    <cellStyle name="Hyperlink" xfId="163" builtinId="8" hidden="1"/>
    <cellStyle name="Hyperlink" xfId="155" builtinId="8" hidden="1"/>
    <cellStyle name="Hyperlink" xfId="139" builtinId="8" hidden="1"/>
    <cellStyle name="Hyperlink" xfId="129" builtinId="8" hidden="1"/>
    <cellStyle name="Hyperlink" xfId="121" builtinId="8" hidden="1"/>
    <cellStyle name="Hyperlink" xfId="295" builtinId="8" hidden="1"/>
    <cellStyle name="Hyperlink" xfId="359" builtinId="8" hidden="1"/>
    <cellStyle name="Hyperlink" xfId="423" builtinId="8" hidden="1"/>
    <cellStyle name="Hyperlink" xfId="545" builtinId="8" hidden="1"/>
    <cellStyle name="Hyperlink" xfId="537" builtinId="8" hidden="1"/>
    <cellStyle name="Hyperlink" xfId="527" builtinId="8" hidden="1"/>
    <cellStyle name="Hyperlink" xfId="509" builtinId="8" hidden="1"/>
    <cellStyle name="Hyperlink" xfId="499" builtinId="8" hidden="1"/>
    <cellStyle name="Hyperlink" xfId="491" builtinId="8" hidden="1"/>
    <cellStyle name="Hyperlink" xfId="473" builtinId="8" hidden="1"/>
    <cellStyle name="Hyperlink" xfId="463" builtinId="8" hidden="1"/>
    <cellStyle name="Hyperlink" xfId="453" builtinId="8" hidden="1"/>
    <cellStyle name="Hyperlink" xfId="435" builtinId="8" hidden="1"/>
    <cellStyle name="Hyperlink" xfId="427" builtinId="8" hidden="1"/>
    <cellStyle name="Hyperlink" xfId="417" builtinId="8" hidden="1"/>
    <cellStyle name="Hyperlink" xfId="399" builtinId="8" hidden="1"/>
    <cellStyle name="Hyperlink" xfId="389" builtinId="8" hidden="1"/>
    <cellStyle name="Hyperlink" xfId="363" builtinId="8" hidden="1"/>
    <cellStyle name="Hyperlink" xfId="353" builtinId="8" hidden="1"/>
    <cellStyle name="Hyperlink" xfId="345" builtinId="8" hidden="1"/>
    <cellStyle name="Hyperlink" xfId="325" builtinId="8" hidden="1"/>
    <cellStyle name="Hyperlink" xfId="317" builtinId="8" hidden="1"/>
    <cellStyle name="Hyperlink" xfId="307" builtinId="8" hidden="1"/>
    <cellStyle name="Hyperlink" xfId="381" builtinId="8" hidden="1"/>
    <cellStyle name="Hyperlink" xfId="5" builtinId="8" hidden="1"/>
    <cellStyle name="Hyperlink" xfId="25" builtinId="8" hidden="1"/>
    <cellStyle name="Hyperlink" xfId="17" builtinId="8" hidden="1"/>
    <cellStyle name="Hyperlink" xfId="51" builtinId="8" hidden="1"/>
    <cellStyle name="Hyperlink" xfId="33" builtinId="8" hidden="1"/>
    <cellStyle name="Hyperlink" xfId="111" builtinId="8" hidden="1"/>
    <cellStyle name="Hyperlink" xfId="101" builtinId="8" hidden="1"/>
    <cellStyle name="Hyperlink" xfId="85" builtinId="8" hidden="1"/>
    <cellStyle name="Hyperlink" xfId="77" builtinId="8" hidden="1"/>
    <cellStyle name="Hyperlink" xfId="69" builtinId="8" hidden="1"/>
    <cellStyle name="Hyperlink" xfId="167" builtinId="8" hidden="1"/>
    <cellStyle name="Hyperlink" xfId="233" builtinId="8" hidden="1"/>
    <cellStyle name="Hyperlink" xfId="223" builtinId="8" hidden="1"/>
    <cellStyle name="Hyperlink" xfId="207" builtinId="8" hidden="1"/>
    <cellStyle name="Hyperlink" xfId="197" builtinId="8" hidden="1"/>
    <cellStyle name="Hyperlink" xfId="39" builtinId="8" hidden="1"/>
    <cellStyle name="Hyperlink" xfId="19" builtinId="8" hidden="1"/>
    <cellStyle name="Hyperlink" xfId="23" builtinId="8" hidden="1"/>
    <cellStyle name="Hyperlink" xfId="27" builtinId="8" hidden="1"/>
    <cellStyle name="Hyperlink" xfId="11" builtinId="8" hidden="1"/>
    <cellStyle name="Hyperlink" xfId="7" builtinId="8" hidden="1"/>
    <cellStyle name="Hyperlink" xfId="9" builtinId="8" hidden="1"/>
    <cellStyle name="Hyperlink" xfId="45" builtinId="8" hidden="1"/>
    <cellStyle name="Hyperlink" xfId="47" builtinId="8" hidden="1"/>
    <cellStyle name="Hyperlink" xfId="49" builtinId="8" hidden="1"/>
    <cellStyle name="Hyperlink" xfId="55" builtinId="8" hidden="1"/>
    <cellStyle name="Hyperlink" xfId="35" builtinId="8" hidden="1"/>
    <cellStyle name="Hyperlink" xfId="37" builtinId="8" hidden="1"/>
    <cellStyle name="Hyperlink" xfId="31" builtinId="8" hidden="1"/>
    <cellStyle name="Hyperlink" xfId="1463" builtinId="8"/>
    <cellStyle name="Normal" xfId="0" builtinId="0"/>
    <cellStyle name="Normal 2" xfId="3" xr:uid="{00000000-0005-0000-0000-00003F060000}"/>
    <cellStyle name="Normal 3" xfId="4" xr:uid="{00000000-0005-0000-0000-000040060000}"/>
    <cellStyle name="Normal 4" xfId="1602" xr:uid="{00000000-0005-0000-0000-000041060000}"/>
    <cellStyle name="Percent" xfId="2" builtinId="5"/>
  </cellStyles>
  <dxfs count="0"/>
  <tableStyles count="0" defaultTableStyle="TableStyleMedium2" defaultPivotStyle="PivotStyleLight16"/>
  <colors>
    <mruColors>
      <color rgb="FFF638C4"/>
      <color rgb="FFFFF681"/>
      <color rgb="FFAC4C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en-AU"/>
              <a:t>Inflation: CPI and GDP</a:t>
            </a:r>
            <a:r>
              <a:rPr lang="en-AU" baseline="0"/>
              <a:t> deflator, % change</a:t>
            </a:r>
            <a:endParaRPr lang="en-AU"/>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en-AU"/>
        </a:p>
      </c:txPr>
    </c:title>
    <c:autoTitleDeleted val="0"/>
    <c:plotArea>
      <c:layout/>
      <c:barChart>
        <c:barDir val="col"/>
        <c:grouping val="clustered"/>
        <c:varyColors val="0"/>
        <c:ser>
          <c:idx val="0"/>
          <c:order val="0"/>
          <c:tx>
            <c:v>CPI infation</c:v>
          </c:tx>
          <c:spPr>
            <a:solidFill>
              <a:schemeClr val="accent1"/>
            </a:solidFill>
            <a:ln>
              <a:noFill/>
            </a:ln>
            <a:effectLst/>
          </c:spPr>
          <c:invertIfNegative val="0"/>
          <c:cat>
            <c:numRef>
              <c:f>Analysis!$C$19:$AL$19</c:f>
              <c:numCache>
                <c:formatCode>General</c:formatCode>
                <c:ptCount val="36"/>
                <c:pt idx="0">
                  <c:v>1989</c:v>
                </c:pt>
                <c:pt idx="1">
                  <c:v>1990</c:v>
                </c:pt>
                <c:pt idx="2">
                  <c:v>1991</c:v>
                </c:pt>
                <c:pt idx="3">
                  <c:v>1992</c:v>
                </c:pt>
                <c:pt idx="4">
                  <c:v>1993</c:v>
                </c:pt>
                <c:pt idx="5">
                  <c:v>1994</c:v>
                </c:pt>
                <c:pt idx="6">
                  <c:v>1995</c:v>
                </c:pt>
                <c:pt idx="7">
                  <c:v>1996</c:v>
                </c:pt>
                <c:pt idx="8">
                  <c:v>1997</c:v>
                </c:pt>
                <c:pt idx="9">
                  <c:v>1998</c:v>
                </c:pt>
                <c:pt idx="10">
                  <c:v>1999</c:v>
                </c:pt>
                <c:pt idx="11">
                  <c:v>2000</c:v>
                </c:pt>
                <c:pt idx="12">
                  <c:v>2001</c:v>
                </c:pt>
                <c:pt idx="13">
                  <c:v>2002</c:v>
                </c:pt>
                <c:pt idx="14">
                  <c:v>2003</c:v>
                </c:pt>
                <c:pt idx="15">
                  <c:v>2004</c:v>
                </c:pt>
                <c:pt idx="16">
                  <c:v>2005</c:v>
                </c:pt>
                <c:pt idx="17">
                  <c:v>2006</c:v>
                </c:pt>
                <c:pt idx="18">
                  <c:v>2007</c:v>
                </c:pt>
                <c:pt idx="19">
                  <c:v>2008</c:v>
                </c:pt>
                <c:pt idx="20">
                  <c:v>2009</c:v>
                </c:pt>
                <c:pt idx="21">
                  <c:v>2010</c:v>
                </c:pt>
                <c:pt idx="22">
                  <c:v>2011</c:v>
                </c:pt>
                <c:pt idx="23">
                  <c:v>2012</c:v>
                </c:pt>
                <c:pt idx="24">
                  <c:v>2013</c:v>
                </c:pt>
                <c:pt idx="25">
                  <c:v>2014</c:v>
                </c:pt>
                <c:pt idx="26">
                  <c:v>2015</c:v>
                </c:pt>
                <c:pt idx="27">
                  <c:v>2016</c:v>
                </c:pt>
                <c:pt idx="28">
                  <c:v>2017</c:v>
                </c:pt>
                <c:pt idx="29">
                  <c:v>2018</c:v>
                </c:pt>
                <c:pt idx="30">
                  <c:v>2019</c:v>
                </c:pt>
                <c:pt idx="31">
                  <c:v>2020</c:v>
                </c:pt>
                <c:pt idx="32">
                  <c:v>2021</c:v>
                </c:pt>
                <c:pt idx="33">
                  <c:v>2022</c:v>
                </c:pt>
                <c:pt idx="34">
                  <c:v>2023</c:v>
                </c:pt>
                <c:pt idx="35">
                  <c:v>2024</c:v>
                </c:pt>
              </c:numCache>
            </c:numRef>
          </c:cat>
          <c:val>
            <c:numRef>
              <c:f>Analysis!$C$24:$AL$24</c:f>
              <c:numCache>
                <c:formatCode>0.00%</c:formatCode>
                <c:ptCount val="36"/>
                <c:pt idx="0">
                  <c:v>4.5197695057297205E-2</c:v>
                </c:pt>
                <c:pt idx="1">
                  <c:v>7.0270229027027176E-2</c:v>
                </c:pt>
                <c:pt idx="2">
                  <c:v>7.0707150502502758E-2</c:v>
                </c:pt>
                <c:pt idx="3">
                  <c:v>4.2452810641910865E-2</c:v>
                </c:pt>
                <c:pt idx="4">
                  <c:v>4.9773772083085532E-2</c:v>
                </c:pt>
                <c:pt idx="5">
                  <c:v>3.0172363490452048E-2</c:v>
                </c:pt>
                <c:pt idx="6">
                  <c:v>0.17154813583095563</c:v>
                </c:pt>
                <c:pt idx="7">
                  <c:v>0.11428574153571414</c:v>
                </c:pt>
                <c:pt idx="8">
                  <c:v>4.166664119257546E-2</c:v>
                </c:pt>
                <c:pt idx="9">
                  <c:v>0.13538466233846136</c:v>
                </c:pt>
                <c:pt idx="10">
                  <c:v>0.149051484350879</c:v>
                </c:pt>
                <c:pt idx="11">
                  <c:v>0.15566033576562099</c:v>
                </c:pt>
                <c:pt idx="12">
                  <c:v>9.3877519877550997E-2</c:v>
                </c:pt>
                <c:pt idx="13">
                  <c:v>0.11753737371944073</c:v>
                </c:pt>
                <c:pt idx="14">
                  <c:v>0.14691143902860015</c:v>
                </c:pt>
                <c:pt idx="15">
                  <c:v>2.1834062105350105E-2</c:v>
                </c:pt>
                <c:pt idx="16">
                  <c:v>1.709408305087079E-2</c:v>
                </c:pt>
                <c:pt idx="17">
                  <c:v>2.380948055555665E-2</c:v>
                </c:pt>
                <c:pt idx="18">
                  <c:v>9.5759862190554212E-3</c:v>
                </c:pt>
                <c:pt idx="19">
                  <c:v>0.10704598332378956</c:v>
                </c:pt>
                <c:pt idx="20">
                  <c:v>6.9767500500984125E-2</c:v>
                </c:pt>
                <c:pt idx="21">
                  <c:v>5.4919855128058526E-2</c:v>
                </c:pt>
                <c:pt idx="22">
                  <c:v>4.5553196497053694E-2</c:v>
                </c:pt>
                <c:pt idx="23">
                  <c:v>4.564316863432083E-2</c:v>
                </c:pt>
                <c:pt idx="24">
                  <c:v>4.960317310130069E-2</c:v>
                </c:pt>
                <c:pt idx="25">
                  <c:v>5.1984875627052451E-2</c:v>
                </c:pt>
                <c:pt idx="26">
                  <c:v>6.0197634899162855E-2</c:v>
                </c:pt>
                <c:pt idx="27">
                  <c:v>6.6949165474576189E-2</c:v>
                </c:pt>
                <c:pt idx="28">
                  <c:v>5.4011082919611653E-2</c:v>
                </c:pt>
                <c:pt idx="29">
                  <c:v>4.3707635157465674E-2</c:v>
                </c:pt>
                <c:pt idx="30">
                  <c:v>3.8989125602888253E-2</c:v>
                </c:pt>
                <c:pt idx="31">
                  <c:v>4.9339863830232922E-2</c:v>
                </c:pt>
                <c:pt idx="32">
                  <c:v>4.4370840715231896E-2</c:v>
                </c:pt>
                <c:pt idx="33">
                  <c:v>5.2631599319160616E-2</c:v>
                </c:pt>
                <c:pt idx="34">
                  <c:v>2.3E-2</c:v>
                </c:pt>
                <c:pt idx="35">
                  <c:v>6.0000000000000001E-3</c:v>
                </c:pt>
              </c:numCache>
            </c:numRef>
          </c:val>
          <c:extLst>
            <c:ext xmlns:c16="http://schemas.microsoft.com/office/drawing/2014/chart" uri="{C3380CC4-5D6E-409C-BE32-E72D297353CC}">
              <c16:uniqueId val="{00000000-B1E6-4F10-BC3F-9A2F1CECCE25}"/>
            </c:ext>
          </c:extLst>
        </c:ser>
        <c:ser>
          <c:idx val="1"/>
          <c:order val="1"/>
          <c:tx>
            <c:v>GDP deflator</c:v>
          </c:tx>
          <c:spPr>
            <a:solidFill>
              <a:schemeClr val="accent2"/>
            </a:solidFill>
            <a:ln>
              <a:noFill/>
            </a:ln>
            <a:effectLst/>
          </c:spPr>
          <c:invertIfNegative val="0"/>
          <c:cat>
            <c:numRef>
              <c:f>Analysis!$C$19:$AL$19</c:f>
              <c:numCache>
                <c:formatCode>General</c:formatCode>
                <c:ptCount val="36"/>
                <c:pt idx="0">
                  <c:v>1989</c:v>
                </c:pt>
                <c:pt idx="1">
                  <c:v>1990</c:v>
                </c:pt>
                <c:pt idx="2">
                  <c:v>1991</c:v>
                </c:pt>
                <c:pt idx="3">
                  <c:v>1992</c:v>
                </c:pt>
                <c:pt idx="4">
                  <c:v>1993</c:v>
                </c:pt>
                <c:pt idx="5">
                  <c:v>1994</c:v>
                </c:pt>
                <c:pt idx="6">
                  <c:v>1995</c:v>
                </c:pt>
                <c:pt idx="7">
                  <c:v>1996</c:v>
                </c:pt>
                <c:pt idx="8">
                  <c:v>1997</c:v>
                </c:pt>
                <c:pt idx="9">
                  <c:v>1998</c:v>
                </c:pt>
                <c:pt idx="10">
                  <c:v>1999</c:v>
                </c:pt>
                <c:pt idx="11">
                  <c:v>2000</c:v>
                </c:pt>
                <c:pt idx="12">
                  <c:v>2001</c:v>
                </c:pt>
                <c:pt idx="13">
                  <c:v>2002</c:v>
                </c:pt>
                <c:pt idx="14">
                  <c:v>2003</c:v>
                </c:pt>
                <c:pt idx="15">
                  <c:v>2004</c:v>
                </c:pt>
                <c:pt idx="16">
                  <c:v>2005</c:v>
                </c:pt>
                <c:pt idx="17">
                  <c:v>2006</c:v>
                </c:pt>
                <c:pt idx="18">
                  <c:v>2007</c:v>
                </c:pt>
                <c:pt idx="19">
                  <c:v>2008</c:v>
                </c:pt>
                <c:pt idx="20">
                  <c:v>2009</c:v>
                </c:pt>
                <c:pt idx="21">
                  <c:v>2010</c:v>
                </c:pt>
                <c:pt idx="22">
                  <c:v>2011</c:v>
                </c:pt>
                <c:pt idx="23">
                  <c:v>2012</c:v>
                </c:pt>
                <c:pt idx="24">
                  <c:v>2013</c:v>
                </c:pt>
                <c:pt idx="25">
                  <c:v>2014</c:v>
                </c:pt>
                <c:pt idx="26">
                  <c:v>2015</c:v>
                </c:pt>
                <c:pt idx="27">
                  <c:v>2016</c:v>
                </c:pt>
                <c:pt idx="28">
                  <c:v>2017</c:v>
                </c:pt>
                <c:pt idx="29">
                  <c:v>2018</c:v>
                </c:pt>
                <c:pt idx="30">
                  <c:v>2019</c:v>
                </c:pt>
                <c:pt idx="31">
                  <c:v>2020</c:v>
                </c:pt>
                <c:pt idx="32">
                  <c:v>2021</c:v>
                </c:pt>
                <c:pt idx="33">
                  <c:v>2022</c:v>
                </c:pt>
                <c:pt idx="34">
                  <c:v>2023</c:v>
                </c:pt>
                <c:pt idx="35">
                  <c:v>2024</c:v>
                </c:pt>
              </c:numCache>
            </c:numRef>
          </c:cat>
          <c:val>
            <c:numRef>
              <c:f>Analysis!$C$25:$AL$25</c:f>
              <c:numCache>
                <c:formatCode>0.00%</c:formatCode>
                <c:ptCount val="36"/>
                <c:pt idx="0">
                  <c:v>4.4800000000000006E-2</c:v>
                </c:pt>
                <c:pt idx="1">
                  <c:v>6.9530000000000008E-2</c:v>
                </c:pt>
                <c:pt idx="2">
                  <c:v>6.966E-2</c:v>
                </c:pt>
                <c:pt idx="3">
                  <c:v>4.3099999999999999E-2</c:v>
                </c:pt>
                <c:pt idx="4">
                  <c:v>4.9739999999999999E-2</c:v>
                </c:pt>
                <c:pt idx="5">
                  <c:v>2.8530000000000003E-2</c:v>
                </c:pt>
                <c:pt idx="6">
                  <c:v>0.17280999999999999</c:v>
                </c:pt>
                <c:pt idx="7">
                  <c:v>0.11631999999999999</c:v>
                </c:pt>
                <c:pt idx="8">
                  <c:v>3.943E-2</c:v>
                </c:pt>
                <c:pt idx="9">
                  <c:v>0.13589999999999999</c:v>
                </c:pt>
                <c:pt idx="10">
                  <c:v>0.14932000000000001</c:v>
                </c:pt>
                <c:pt idx="11">
                  <c:v>0.15595999999999999</c:v>
                </c:pt>
                <c:pt idx="12">
                  <c:v>9.289E-2</c:v>
                </c:pt>
                <c:pt idx="13">
                  <c:v>0.11796</c:v>
                </c:pt>
                <c:pt idx="14">
                  <c:v>0.14718000000000001</c:v>
                </c:pt>
                <c:pt idx="15">
                  <c:v>2.1190000000000001E-2</c:v>
                </c:pt>
                <c:pt idx="16">
                  <c:v>1.823E-2</c:v>
                </c:pt>
                <c:pt idx="17">
                  <c:v>2.3700000000000002E-2</c:v>
                </c:pt>
                <c:pt idx="18">
                  <c:v>9.11E-3</c:v>
                </c:pt>
                <c:pt idx="19">
                  <c:v>0.10800000000000001</c:v>
                </c:pt>
                <c:pt idx="20">
                  <c:v>6.9129999999999997E-2</c:v>
                </c:pt>
                <c:pt idx="21">
                  <c:v>5.1020000000000003E-2</c:v>
                </c:pt>
                <c:pt idx="22">
                  <c:v>4.4409999999999998E-2</c:v>
                </c:pt>
                <c:pt idx="23">
                  <c:v>4.5370000000000001E-2</c:v>
                </c:pt>
                <c:pt idx="24">
                  <c:v>4.3392504930966469E-2</c:v>
                </c:pt>
                <c:pt idx="25">
                  <c:v>5.2221172022684392E-2</c:v>
                </c:pt>
                <c:pt idx="26">
                  <c:v>0.06</c:v>
                </c:pt>
                <c:pt idx="27">
                  <c:v>5.7876069484048553E-3</c:v>
                </c:pt>
                <c:pt idx="28">
                  <c:v>7.695946497416517E-2</c:v>
                </c:pt>
                <c:pt idx="29">
                  <c:v>0.11284669635425004</c:v>
                </c:pt>
                <c:pt idx="30">
                  <c:v>1.0651328862677722E-2</c:v>
                </c:pt>
                <c:pt idx="31">
                  <c:v>1.6315911889696277E-2</c:v>
                </c:pt>
                <c:pt idx="32">
                  <c:v>0.11595327981697201</c:v>
                </c:pt>
                <c:pt idx="33">
                  <c:v>0.15028629196027321</c:v>
                </c:pt>
                <c:pt idx="34">
                  <c:v>-4.3416688018650618E-2</c:v>
                </c:pt>
                <c:pt idx="35">
                  <c:v>5.5578430584755312E-2</c:v>
                </c:pt>
              </c:numCache>
            </c:numRef>
          </c:val>
          <c:extLst>
            <c:ext xmlns:c16="http://schemas.microsoft.com/office/drawing/2014/chart" uri="{C3380CC4-5D6E-409C-BE32-E72D297353CC}">
              <c16:uniqueId val="{00000000-7AC3-475C-A2DF-2A8DDB7E6203}"/>
            </c:ext>
          </c:extLst>
        </c:ser>
        <c:dLbls>
          <c:showLegendKey val="0"/>
          <c:showVal val="0"/>
          <c:showCatName val="0"/>
          <c:showSerName val="0"/>
          <c:showPercent val="0"/>
          <c:showBubbleSize val="0"/>
        </c:dLbls>
        <c:gapWidth val="219"/>
        <c:overlap val="-27"/>
        <c:axId val="248480592"/>
        <c:axId val="248481152"/>
      </c:barChart>
      <c:catAx>
        <c:axId val="248480592"/>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solidFill>
                <a:latin typeface="+mn-lt"/>
                <a:ea typeface="+mn-ea"/>
                <a:cs typeface="+mn-cs"/>
              </a:defRPr>
            </a:pPr>
            <a:endParaRPr lang="en-PG"/>
          </a:p>
        </c:txPr>
        <c:crossAx val="248481152"/>
        <c:crosses val="autoZero"/>
        <c:auto val="1"/>
        <c:lblAlgn val="ctr"/>
        <c:lblOffset val="100"/>
        <c:tickLblSkip val="1"/>
        <c:noMultiLvlLbl val="0"/>
      </c:catAx>
      <c:valAx>
        <c:axId val="248481152"/>
        <c:scaling>
          <c:orientation val="minMax"/>
          <c:min val="-5.000000000000001E-2"/>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PG"/>
          </a:p>
        </c:txPr>
        <c:crossAx val="248480592"/>
        <c:crosses val="autoZero"/>
        <c:crossBetween val="between"/>
      </c:valAx>
      <c:spPr>
        <a:noFill/>
        <a:ln>
          <a:noFill/>
        </a:ln>
        <a:effectLst/>
      </c:spPr>
    </c:plotArea>
    <c:legend>
      <c:legendPos val="r"/>
      <c:layout>
        <c:manualLayout>
          <c:xMode val="edge"/>
          <c:yMode val="edge"/>
          <c:x val="0.53913505905105641"/>
          <c:y val="0.27136291779584465"/>
          <c:w val="0.25368085612814956"/>
          <c:h val="0.11353056308340859"/>
        </c:manualLayout>
      </c:layout>
      <c:overlay val="1"/>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PG"/>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tx1"/>
          </a:solidFill>
        </a:defRPr>
      </a:pPr>
      <a:endParaRPr lang="en-PG"/>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en-US" sz="1200"/>
              <a:t>Real government revenue (incl. grants) per capita</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en-PG"/>
        </a:p>
      </c:txPr>
    </c:title>
    <c:autoTitleDeleted val="0"/>
    <c:plotArea>
      <c:layout/>
      <c:lineChart>
        <c:grouping val="standard"/>
        <c:varyColors val="0"/>
        <c:ser>
          <c:idx val="0"/>
          <c:order val="0"/>
          <c:tx>
            <c:strRef>
              <c:f>Analysis!$B$58</c:f>
              <c:strCache>
                <c:ptCount val="1"/>
                <c:pt idx="0">
                  <c:v>Real revenue per capita</c:v>
                </c:pt>
              </c:strCache>
            </c:strRef>
          </c:tx>
          <c:spPr>
            <a:ln w="28575" cap="rnd">
              <a:solidFill>
                <a:schemeClr val="accent1"/>
              </a:solidFill>
              <a:round/>
            </a:ln>
            <a:effectLst/>
          </c:spPr>
          <c:marker>
            <c:symbol val="none"/>
          </c:marker>
          <c:cat>
            <c:numRef>
              <c:f>Analysis!$C$19:$AL$19</c:f>
              <c:numCache>
                <c:formatCode>General</c:formatCode>
                <c:ptCount val="36"/>
                <c:pt idx="0">
                  <c:v>1989</c:v>
                </c:pt>
                <c:pt idx="1">
                  <c:v>1990</c:v>
                </c:pt>
                <c:pt idx="2">
                  <c:v>1991</c:v>
                </c:pt>
                <c:pt idx="3">
                  <c:v>1992</c:v>
                </c:pt>
                <c:pt idx="4">
                  <c:v>1993</c:v>
                </c:pt>
                <c:pt idx="5">
                  <c:v>1994</c:v>
                </c:pt>
                <c:pt idx="6">
                  <c:v>1995</c:v>
                </c:pt>
                <c:pt idx="7">
                  <c:v>1996</c:v>
                </c:pt>
                <c:pt idx="8">
                  <c:v>1997</c:v>
                </c:pt>
                <c:pt idx="9">
                  <c:v>1998</c:v>
                </c:pt>
                <c:pt idx="10">
                  <c:v>1999</c:v>
                </c:pt>
                <c:pt idx="11">
                  <c:v>2000</c:v>
                </c:pt>
                <c:pt idx="12">
                  <c:v>2001</c:v>
                </c:pt>
                <c:pt idx="13">
                  <c:v>2002</c:v>
                </c:pt>
                <c:pt idx="14">
                  <c:v>2003</c:v>
                </c:pt>
                <c:pt idx="15">
                  <c:v>2004</c:v>
                </c:pt>
                <c:pt idx="16">
                  <c:v>2005</c:v>
                </c:pt>
                <c:pt idx="17">
                  <c:v>2006</c:v>
                </c:pt>
                <c:pt idx="18">
                  <c:v>2007</c:v>
                </c:pt>
                <c:pt idx="19">
                  <c:v>2008</c:v>
                </c:pt>
                <c:pt idx="20">
                  <c:v>2009</c:v>
                </c:pt>
                <c:pt idx="21">
                  <c:v>2010</c:v>
                </c:pt>
                <c:pt idx="22">
                  <c:v>2011</c:v>
                </c:pt>
                <c:pt idx="23">
                  <c:v>2012</c:v>
                </c:pt>
                <c:pt idx="24">
                  <c:v>2013</c:v>
                </c:pt>
                <c:pt idx="25">
                  <c:v>2014</c:v>
                </c:pt>
                <c:pt idx="26">
                  <c:v>2015</c:v>
                </c:pt>
                <c:pt idx="27">
                  <c:v>2016</c:v>
                </c:pt>
                <c:pt idx="28">
                  <c:v>2017</c:v>
                </c:pt>
                <c:pt idx="29">
                  <c:v>2018</c:v>
                </c:pt>
                <c:pt idx="30">
                  <c:v>2019</c:v>
                </c:pt>
                <c:pt idx="31">
                  <c:v>2020</c:v>
                </c:pt>
                <c:pt idx="32">
                  <c:v>2021</c:v>
                </c:pt>
                <c:pt idx="33">
                  <c:v>2022</c:v>
                </c:pt>
                <c:pt idx="34">
                  <c:v>2023</c:v>
                </c:pt>
                <c:pt idx="35">
                  <c:v>2024</c:v>
                </c:pt>
              </c:numCache>
            </c:numRef>
          </c:cat>
          <c:val>
            <c:numRef>
              <c:f>Analysis!$C$58:$AL$58</c:f>
              <c:numCache>
                <c:formatCode>0.0</c:formatCode>
                <c:ptCount val="36"/>
                <c:pt idx="0">
                  <c:v>2675.2399222284162</c:v>
                </c:pt>
                <c:pt idx="1">
                  <c:v>2376.7832834424403</c:v>
                </c:pt>
                <c:pt idx="2">
                  <c:v>2233.9402842528334</c:v>
                </c:pt>
                <c:pt idx="3">
                  <c:v>2267.2083906456928</c:v>
                </c:pt>
                <c:pt idx="4">
                  <c:v>2421.7261110912409</c:v>
                </c:pt>
                <c:pt idx="5">
                  <c:v>2518.9413695335811</c:v>
                </c:pt>
                <c:pt idx="6">
                  <c:v>2457.1164811167641</c:v>
                </c:pt>
                <c:pt idx="7">
                  <c:v>2341.0037869952598</c:v>
                </c:pt>
                <c:pt idx="8">
                  <c:v>2521.6764108294219</c:v>
                </c:pt>
                <c:pt idx="9">
                  <c:v>2290.3609438483641</c:v>
                </c:pt>
                <c:pt idx="10">
                  <c:v>2101.4117333201261</c:v>
                </c:pt>
                <c:pt idx="11">
                  <c:v>2034.3612374631009</c:v>
                </c:pt>
                <c:pt idx="12">
                  <c:v>1925.6333504858751</c:v>
                </c:pt>
                <c:pt idx="13">
                  <c:v>1718.7246714083715</c:v>
                </c:pt>
                <c:pt idx="14">
                  <c:v>1609.6793977865232</c:v>
                </c:pt>
                <c:pt idx="15">
                  <c:v>1817.7873398371619</c:v>
                </c:pt>
                <c:pt idx="16">
                  <c:v>2116.7901711882669</c:v>
                </c:pt>
                <c:pt idx="17">
                  <c:v>2373.159135832283</c:v>
                </c:pt>
                <c:pt idx="18">
                  <c:v>2537.7968404386675</c:v>
                </c:pt>
                <c:pt idx="19">
                  <c:v>2234.5098196953672</c:v>
                </c:pt>
                <c:pt idx="20">
                  <c:v>1906.0434896300137</c:v>
                </c:pt>
                <c:pt idx="21">
                  <c:v>2190.1421256230146</c:v>
                </c:pt>
                <c:pt idx="22">
                  <c:v>2289.1748205651302</c:v>
                </c:pt>
                <c:pt idx="23">
                  <c:v>2155.7467813151752</c:v>
                </c:pt>
                <c:pt idx="24">
                  <c:v>2113.2076909509569</c:v>
                </c:pt>
                <c:pt idx="25">
                  <c:v>2347.1663979686055</c:v>
                </c:pt>
                <c:pt idx="26">
                  <c:v>2000.1629310729538</c:v>
                </c:pt>
                <c:pt idx="27">
                  <c:v>1848.9050254327717</c:v>
                </c:pt>
                <c:pt idx="28">
                  <c:v>1842.384363535695</c:v>
                </c:pt>
                <c:pt idx="29">
                  <c:v>1976.8225964559663</c:v>
                </c:pt>
                <c:pt idx="30">
                  <c:v>1857.3938680937622</c:v>
                </c:pt>
                <c:pt idx="31">
                  <c:v>1581.5155708317409</c:v>
                </c:pt>
                <c:pt idx="32">
                  <c:v>1592.2893957039173</c:v>
                </c:pt>
                <c:pt idx="33">
                  <c:v>1816.9061004478119</c:v>
                </c:pt>
                <c:pt idx="34">
                  <c:v>1993.2582814071093</c:v>
                </c:pt>
                <c:pt idx="35">
                  <c:v>1950.0900722541162</c:v>
                </c:pt>
              </c:numCache>
            </c:numRef>
          </c:val>
          <c:smooth val="0"/>
          <c:extLst>
            <c:ext xmlns:c16="http://schemas.microsoft.com/office/drawing/2014/chart" uri="{C3380CC4-5D6E-409C-BE32-E72D297353CC}">
              <c16:uniqueId val="{00000000-DE6A-46A4-AC68-A46204AB792A}"/>
            </c:ext>
          </c:extLst>
        </c:ser>
        <c:dLbls>
          <c:showLegendKey val="0"/>
          <c:showVal val="0"/>
          <c:showCatName val="0"/>
          <c:showSerName val="0"/>
          <c:showPercent val="0"/>
          <c:showBubbleSize val="0"/>
        </c:dLbls>
        <c:smooth val="0"/>
        <c:axId val="252676816"/>
        <c:axId val="252677376"/>
      </c:lineChart>
      <c:catAx>
        <c:axId val="2526768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PG"/>
          </a:p>
        </c:txPr>
        <c:crossAx val="252677376"/>
        <c:crosses val="autoZero"/>
        <c:auto val="1"/>
        <c:lblAlgn val="ctr"/>
        <c:lblOffset val="100"/>
        <c:tickLblSkip val="1"/>
        <c:noMultiLvlLbl val="0"/>
      </c:catAx>
      <c:valAx>
        <c:axId val="252677376"/>
        <c:scaling>
          <c:orientation val="minMax"/>
          <c:min val="14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solidFill>
                    <a:latin typeface="+mn-lt"/>
                    <a:ea typeface="+mn-ea"/>
                    <a:cs typeface="+mn-cs"/>
                  </a:defRPr>
                </a:pPr>
                <a:r>
                  <a:rPr lang="en-US"/>
                  <a:t>Kina (2022 prices)</a:t>
                </a:r>
              </a:p>
            </c:rich>
          </c:tx>
          <c:layout>
            <c:manualLayout>
              <c:xMode val="edge"/>
              <c:yMode val="edge"/>
              <c:x val="1.8798105387803434E-2"/>
              <c:y val="0.3217509786208973"/>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PG"/>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PG"/>
          </a:p>
        </c:txPr>
        <c:crossAx val="252676816"/>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tx1"/>
          </a:solidFill>
        </a:defRPr>
      </a:pPr>
      <a:endParaRPr lang="en-PG"/>
    </a:p>
  </c:txPr>
  <c:printSettings>
    <c:headerFooter/>
    <c:pageMargins b="0.75" l="0.7" r="0.7" t="0.75" header="0.3" footer="0.3"/>
    <c:pageSetup paperSize="9" orientation="portrait" horizontalDpi="0" verticalDpi="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en-GB"/>
              <a:t>Total and domestic revenue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en-PG"/>
        </a:p>
      </c:txPr>
    </c:title>
    <c:autoTitleDeleted val="0"/>
    <c:plotArea>
      <c:layout/>
      <c:lineChart>
        <c:grouping val="standard"/>
        <c:varyColors val="0"/>
        <c:ser>
          <c:idx val="0"/>
          <c:order val="0"/>
          <c:tx>
            <c:strRef>
              <c:f>Analysis!$B$39</c:f>
              <c:strCache>
                <c:ptCount val="1"/>
                <c:pt idx="0">
                  <c:v>Total revenue including grants</c:v>
                </c:pt>
              </c:strCache>
            </c:strRef>
          </c:tx>
          <c:spPr>
            <a:ln w="28575" cap="rnd">
              <a:solidFill>
                <a:schemeClr val="accent1"/>
              </a:solidFill>
              <a:round/>
            </a:ln>
            <a:effectLst/>
          </c:spPr>
          <c:marker>
            <c:symbol val="none"/>
          </c:marker>
          <c:cat>
            <c:numRef>
              <c:f>Analysis!$C$19:$AL$19</c:f>
              <c:numCache>
                <c:formatCode>General</c:formatCode>
                <c:ptCount val="36"/>
                <c:pt idx="0">
                  <c:v>1989</c:v>
                </c:pt>
                <c:pt idx="1">
                  <c:v>1990</c:v>
                </c:pt>
                <c:pt idx="2">
                  <c:v>1991</c:v>
                </c:pt>
                <c:pt idx="3">
                  <c:v>1992</c:v>
                </c:pt>
                <c:pt idx="4">
                  <c:v>1993</c:v>
                </c:pt>
                <c:pt idx="5">
                  <c:v>1994</c:v>
                </c:pt>
                <c:pt idx="6">
                  <c:v>1995</c:v>
                </c:pt>
                <c:pt idx="7">
                  <c:v>1996</c:v>
                </c:pt>
                <c:pt idx="8">
                  <c:v>1997</c:v>
                </c:pt>
                <c:pt idx="9">
                  <c:v>1998</c:v>
                </c:pt>
                <c:pt idx="10">
                  <c:v>1999</c:v>
                </c:pt>
                <c:pt idx="11">
                  <c:v>2000</c:v>
                </c:pt>
                <c:pt idx="12">
                  <c:v>2001</c:v>
                </c:pt>
                <c:pt idx="13">
                  <c:v>2002</c:v>
                </c:pt>
                <c:pt idx="14">
                  <c:v>2003</c:v>
                </c:pt>
                <c:pt idx="15">
                  <c:v>2004</c:v>
                </c:pt>
                <c:pt idx="16">
                  <c:v>2005</c:v>
                </c:pt>
                <c:pt idx="17">
                  <c:v>2006</c:v>
                </c:pt>
                <c:pt idx="18">
                  <c:v>2007</c:v>
                </c:pt>
                <c:pt idx="19">
                  <c:v>2008</c:v>
                </c:pt>
                <c:pt idx="20">
                  <c:v>2009</c:v>
                </c:pt>
                <c:pt idx="21">
                  <c:v>2010</c:v>
                </c:pt>
                <c:pt idx="22">
                  <c:v>2011</c:v>
                </c:pt>
                <c:pt idx="23">
                  <c:v>2012</c:v>
                </c:pt>
                <c:pt idx="24">
                  <c:v>2013</c:v>
                </c:pt>
                <c:pt idx="25">
                  <c:v>2014</c:v>
                </c:pt>
                <c:pt idx="26">
                  <c:v>2015</c:v>
                </c:pt>
                <c:pt idx="27">
                  <c:v>2016</c:v>
                </c:pt>
                <c:pt idx="28">
                  <c:v>2017</c:v>
                </c:pt>
                <c:pt idx="29">
                  <c:v>2018</c:v>
                </c:pt>
                <c:pt idx="30">
                  <c:v>2019</c:v>
                </c:pt>
                <c:pt idx="31">
                  <c:v>2020</c:v>
                </c:pt>
                <c:pt idx="32">
                  <c:v>2021</c:v>
                </c:pt>
                <c:pt idx="33">
                  <c:v>2022</c:v>
                </c:pt>
                <c:pt idx="34">
                  <c:v>2023</c:v>
                </c:pt>
                <c:pt idx="35">
                  <c:v>2024</c:v>
                </c:pt>
              </c:numCache>
            </c:numRef>
          </c:cat>
          <c:val>
            <c:numRef>
              <c:f>Analysis!$C$39:$AL$39</c:f>
              <c:numCache>
                <c:formatCode>0.0</c:formatCode>
                <c:ptCount val="36"/>
                <c:pt idx="0">
                  <c:v>1013.9</c:v>
                </c:pt>
                <c:pt idx="1">
                  <c:v>988.9</c:v>
                </c:pt>
                <c:pt idx="2">
                  <c:v>1026.2</c:v>
                </c:pt>
                <c:pt idx="3">
                  <c:v>1125.5</c:v>
                </c:pt>
                <c:pt idx="4">
                  <c:v>1308.7</c:v>
                </c:pt>
                <c:pt idx="5">
                  <c:v>1451.7</c:v>
                </c:pt>
                <c:pt idx="6">
                  <c:v>1721.6</c:v>
                </c:pt>
                <c:pt idx="7">
                  <c:v>1897.7</c:v>
                </c:pt>
                <c:pt idx="8">
                  <c:v>2201.8000000000002</c:v>
                </c:pt>
                <c:pt idx="9">
                  <c:v>2352.9</c:v>
                </c:pt>
                <c:pt idx="10">
                  <c:v>2569</c:v>
                </c:pt>
                <c:pt idx="11">
                  <c:v>2975.8</c:v>
                </c:pt>
                <c:pt idx="12">
                  <c:v>3184.8</c:v>
                </c:pt>
                <c:pt idx="13">
                  <c:v>3286.4</c:v>
                </c:pt>
                <c:pt idx="14">
                  <c:v>3650.1</c:v>
                </c:pt>
                <c:pt idx="15">
                  <c:v>4349.6000000000004</c:v>
                </c:pt>
                <c:pt idx="16">
                  <c:v>5326.8</c:v>
                </c:pt>
                <c:pt idx="17">
                  <c:v>6311.6</c:v>
                </c:pt>
                <c:pt idx="18">
                  <c:v>7028.6</c:v>
                </c:pt>
                <c:pt idx="19">
                  <c:v>7073.3</c:v>
                </c:pt>
                <c:pt idx="20">
                  <c:v>6651.3</c:v>
                </c:pt>
                <c:pt idx="21">
                  <c:v>8278.9</c:v>
                </c:pt>
                <c:pt idx="22">
                  <c:v>9304.9</c:v>
                </c:pt>
                <c:pt idx="23">
                  <c:v>9418.9</c:v>
                </c:pt>
                <c:pt idx="24">
                  <c:v>9897.5</c:v>
                </c:pt>
                <c:pt idx="25">
                  <c:v>11874.9</c:v>
                </c:pt>
                <c:pt idx="26">
                  <c:v>11003.1</c:v>
                </c:pt>
                <c:pt idx="27">
                  <c:v>10485.5</c:v>
                </c:pt>
                <c:pt idx="28">
                  <c:v>11525.1</c:v>
                </c:pt>
                <c:pt idx="29">
                  <c:v>14085.1</c:v>
                </c:pt>
                <c:pt idx="30">
                  <c:v>13680.5</c:v>
                </c:pt>
                <c:pt idx="31">
                  <c:v>12093.3</c:v>
                </c:pt>
                <c:pt idx="32">
                  <c:v>13860.4</c:v>
                </c:pt>
                <c:pt idx="33">
                  <c:v>18538.2</c:v>
                </c:pt>
                <c:pt idx="34">
                  <c:v>19810.099999999999</c:v>
                </c:pt>
                <c:pt idx="35">
                  <c:v>20826.2</c:v>
                </c:pt>
              </c:numCache>
            </c:numRef>
          </c:val>
          <c:smooth val="0"/>
          <c:extLst>
            <c:ext xmlns:c16="http://schemas.microsoft.com/office/drawing/2014/chart" uri="{C3380CC4-5D6E-409C-BE32-E72D297353CC}">
              <c16:uniqueId val="{00000000-5ACB-4A01-A4EF-2D9A24972F88}"/>
            </c:ext>
          </c:extLst>
        </c:ser>
        <c:ser>
          <c:idx val="1"/>
          <c:order val="1"/>
          <c:tx>
            <c:strRef>
              <c:f>Analysis!$B$40</c:f>
              <c:strCache>
                <c:ptCount val="1"/>
                <c:pt idx="0">
                  <c:v>Revenue excluding grants</c:v>
                </c:pt>
              </c:strCache>
            </c:strRef>
          </c:tx>
          <c:spPr>
            <a:ln w="28575" cap="rnd">
              <a:solidFill>
                <a:schemeClr val="accent2"/>
              </a:solidFill>
              <a:round/>
            </a:ln>
            <a:effectLst/>
          </c:spPr>
          <c:marker>
            <c:symbol val="none"/>
          </c:marker>
          <c:cat>
            <c:numRef>
              <c:f>Analysis!$C$19:$AL$19</c:f>
              <c:numCache>
                <c:formatCode>General</c:formatCode>
                <c:ptCount val="36"/>
                <c:pt idx="0">
                  <c:v>1989</c:v>
                </c:pt>
                <c:pt idx="1">
                  <c:v>1990</c:v>
                </c:pt>
                <c:pt idx="2">
                  <c:v>1991</c:v>
                </c:pt>
                <c:pt idx="3">
                  <c:v>1992</c:v>
                </c:pt>
                <c:pt idx="4">
                  <c:v>1993</c:v>
                </c:pt>
                <c:pt idx="5">
                  <c:v>1994</c:v>
                </c:pt>
                <c:pt idx="6">
                  <c:v>1995</c:v>
                </c:pt>
                <c:pt idx="7">
                  <c:v>1996</c:v>
                </c:pt>
                <c:pt idx="8">
                  <c:v>1997</c:v>
                </c:pt>
                <c:pt idx="9">
                  <c:v>1998</c:v>
                </c:pt>
                <c:pt idx="10">
                  <c:v>1999</c:v>
                </c:pt>
                <c:pt idx="11">
                  <c:v>2000</c:v>
                </c:pt>
                <c:pt idx="12">
                  <c:v>2001</c:v>
                </c:pt>
                <c:pt idx="13">
                  <c:v>2002</c:v>
                </c:pt>
                <c:pt idx="14">
                  <c:v>2003</c:v>
                </c:pt>
                <c:pt idx="15">
                  <c:v>2004</c:v>
                </c:pt>
                <c:pt idx="16">
                  <c:v>2005</c:v>
                </c:pt>
                <c:pt idx="17">
                  <c:v>2006</c:v>
                </c:pt>
                <c:pt idx="18">
                  <c:v>2007</c:v>
                </c:pt>
                <c:pt idx="19">
                  <c:v>2008</c:v>
                </c:pt>
                <c:pt idx="20">
                  <c:v>2009</c:v>
                </c:pt>
                <c:pt idx="21">
                  <c:v>2010</c:v>
                </c:pt>
                <c:pt idx="22">
                  <c:v>2011</c:v>
                </c:pt>
                <c:pt idx="23">
                  <c:v>2012</c:v>
                </c:pt>
                <c:pt idx="24">
                  <c:v>2013</c:v>
                </c:pt>
                <c:pt idx="25">
                  <c:v>2014</c:v>
                </c:pt>
                <c:pt idx="26">
                  <c:v>2015</c:v>
                </c:pt>
                <c:pt idx="27">
                  <c:v>2016</c:v>
                </c:pt>
                <c:pt idx="28">
                  <c:v>2017</c:v>
                </c:pt>
                <c:pt idx="29">
                  <c:v>2018</c:v>
                </c:pt>
                <c:pt idx="30">
                  <c:v>2019</c:v>
                </c:pt>
                <c:pt idx="31">
                  <c:v>2020</c:v>
                </c:pt>
                <c:pt idx="32">
                  <c:v>2021</c:v>
                </c:pt>
                <c:pt idx="33">
                  <c:v>2022</c:v>
                </c:pt>
                <c:pt idx="34">
                  <c:v>2023</c:v>
                </c:pt>
                <c:pt idx="35">
                  <c:v>2024</c:v>
                </c:pt>
              </c:numCache>
            </c:numRef>
          </c:cat>
          <c:val>
            <c:numRef>
              <c:f>Analysis!$C$40:$AL$40</c:f>
              <c:numCache>
                <c:formatCode>0.0</c:formatCode>
                <c:ptCount val="36"/>
                <c:pt idx="0">
                  <c:v>824.2</c:v>
                </c:pt>
                <c:pt idx="1">
                  <c:v>749.7</c:v>
                </c:pt>
                <c:pt idx="2">
                  <c:v>811.40000000000009</c:v>
                </c:pt>
                <c:pt idx="3">
                  <c:v>929.2</c:v>
                </c:pt>
                <c:pt idx="4">
                  <c:v>1127.1000000000001</c:v>
                </c:pt>
                <c:pt idx="5">
                  <c:v>1286.9000000000001</c:v>
                </c:pt>
                <c:pt idx="6">
                  <c:v>1484.8999999999999</c:v>
                </c:pt>
                <c:pt idx="7">
                  <c:v>1727.6000000000001</c:v>
                </c:pt>
                <c:pt idx="8">
                  <c:v>1889.8000000000002</c:v>
                </c:pt>
                <c:pt idx="9">
                  <c:v>1882.6000000000001</c:v>
                </c:pt>
                <c:pt idx="10">
                  <c:v>2091.9</c:v>
                </c:pt>
                <c:pt idx="11">
                  <c:v>2459.4</c:v>
                </c:pt>
                <c:pt idx="12">
                  <c:v>2465.8000000000002</c:v>
                </c:pt>
                <c:pt idx="13">
                  <c:v>2595</c:v>
                </c:pt>
                <c:pt idx="14">
                  <c:v>2957.1</c:v>
                </c:pt>
                <c:pt idx="15">
                  <c:v>3499.9000000000005</c:v>
                </c:pt>
                <c:pt idx="16">
                  <c:v>4043.7000000000003</c:v>
                </c:pt>
                <c:pt idx="17">
                  <c:v>5397</c:v>
                </c:pt>
                <c:pt idx="18">
                  <c:v>6307.6</c:v>
                </c:pt>
                <c:pt idx="19">
                  <c:v>6071.3</c:v>
                </c:pt>
                <c:pt idx="20">
                  <c:v>5773.8</c:v>
                </c:pt>
                <c:pt idx="21">
                  <c:v>6887.7999999999993</c:v>
                </c:pt>
                <c:pt idx="22">
                  <c:v>8279.9</c:v>
                </c:pt>
                <c:pt idx="23">
                  <c:v>8488.1</c:v>
                </c:pt>
                <c:pt idx="24">
                  <c:v>9020</c:v>
                </c:pt>
                <c:pt idx="25">
                  <c:v>11007.4</c:v>
                </c:pt>
                <c:pt idx="26">
                  <c:v>10183.6</c:v>
                </c:pt>
                <c:pt idx="27">
                  <c:v>9055.4</c:v>
                </c:pt>
                <c:pt idx="28">
                  <c:v>10085.200000000001</c:v>
                </c:pt>
                <c:pt idx="29">
                  <c:v>12249.4</c:v>
                </c:pt>
                <c:pt idx="30">
                  <c:v>11904.9</c:v>
                </c:pt>
                <c:pt idx="31">
                  <c:v>10668.3</c:v>
                </c:pt>
                <c:pt idx="32">
                  <c:v>11772.4</c:v>
                </c:pt>
                <c:pt idx="33">
                  <c:v>17066.100000000002</c:v>
                </c:pt>
                <c:pt idx="34">
                  <c:v>18651.399999999998</c:v>
                </c:pt>
                <c:pt idx="35">
                  <c:v>19645.600000000002</c:v>
                </c:pt>
              </c:numCache>
            </c:numRef>
          </c:val>
          <c:smooth val="0"/>
          <c:extLst>
            <c:ext xmlns:c16="http://schemas.microsoft.com/office/drawing/2014/chart" uri="{C3380CC4-5D6E-409C-BE32-E72D297353CC}">
              <c16:uniqueId val="{00000001-5ACB-4A01-A4EF-2D9A24972F88}"/>
            </c:ext>
          </c:extLst>
        </c:ser>
        <c:dLbls>
          <c:showLegendKey val="0"/>
          <c:showVal val="0"/>
          <c:showCatName val="0"/>
          <c:showSerName val="0"/>
          <c:showPercent val="0"/>
          <c:showBubbleSize val="0"/>
        </c:dLbls>
        <c:smooth val="0"/>
        <c:axId val="252679616"/>
        <c:axId val="252680176"/>
      </c:lineChart>
      <c:catAx>
        <c:axId val="2526796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PG"/>
          </a:p>
        </c:txPr>
        <c:crossAx val="252680176"/>
        <c:crosses val="autoZero"/>
        <c:auto val="1"/>
        <c:lblAlgn val="ctr"/>
        <c:lblOffset val="100"/>
        <c:tickLblSkip val="1"/>
        <c:noMultiLvlLbl val="0"/>
      </c:catAx>
      <c:valAx>
        <c:axId val="25268017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solidFill>
                    <a:latin typeface="+mn-lt"/>
                    <a:ea typeface="+mn-ea"/>
                    <a:cs typeface="+mn-cs"/>
                  </a:defRPr>
                </a:pPr>
                <a:r>
                  <a:rPr lang="en-GB"/>
                  <a:t>Kina millions (current prices)</a:t>
                </a:r>
              </a:p>
            </c:rich>
          </c:tx>
          <c:layout>
            <c:manualLayout>
              <c:xMode val="edge"/>
              <c:yMode val="edge"/>
              <c:x val="1.8618662769522946E-2"/>
              <c:y val="0.181816575898008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PG"/>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PG"/>
          </a:p>
        </c:txPr>
        <c:crossAx val="252679616"/>
        <c:crosses val="autoZero"/>
        <c:crossBetween val="between"/>
      </c:valAx>
      <c:spPr>
        <a:noFill/>
        <a:ln>
          <a:noFill/>
        </a:ln>
        <a:effectLst/>
      </c:spPr>
    </c:plotArea>
    <c:legend>
      <c:legendPos val="b"/>
      <c:layout>
        <c:manualLayout>
          <c:xMode val="edge"/>
          <c:yMode val="edge"/>
          <c:x val="0.14712354450365109"/>
          <c:y val="0.89065266485998196"/>
          <c:w val="0.80287645549634878"/>
          <c:h val="8.0666214995483293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PG"/>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tx1"/>
          </a:solidFill>
        </a:defRPr>
      </a:pPr>
      <a:endParaRPr lang="en-PG"/>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en-GB"/>
              <a:t>Real revenue and expenditure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en-PG"/>
        </a:p>
      </c:txPr>
    </c:title>
    <c:autoTitleDeleted val="0"/>
    <c:plotArea>
      <c:layout/>
      <c:lineChart>
        <c:grouping val="standard"/>
        <c:varyColors val="0"/>
        <c:ser>
          <c:idx val="0"/>
          <c:order val="0"/>
          <c:tx>
            <c:strRef>
              <c:f>Analysis!$B$44</c:f>
              <c:strCache>
                <c:ptCount val="1"/>
                <c:pt idx="0">
                  <c:v>Real revenue</c:v>
                </c:pt>
              </c:strCache>
            </c:strRef>
          </c:tx>
          <c:spPr>
            <a:ln w="28575" cap="rnd">
              <a:solidFill>
                <a:schemeClr val="accent1"/>
              </a:solidFill>
              <a:round/>
            </a:ln>
            <a:effectLst/>
          </c:spPr>
          <c:marker>
            <c:symbol val="none"/>
          </c:marker>
          <c:cat>
            <c:numRef>
              <c:f>Analysis!$C$19:$AL$19</c:f>
              <c:numCache>
                <c:formatCode>General</c:formatCode>
                <c:ptCount val="36"/>
                <c:pt idx="0">
                  <c:v>1989</c:v>
                </c:pt>
                <c:pt idx="1">
                  <c:v>1990</c:v>
                </c:pt>
                <c:pt idx="2">
                  <c:v>1991</c:v>
                </c:pt>
                <c:pt idx="3">
                  <c:v>1992</c:v>
                </c:pt>
                <c:pt idx="4">
                  <c:v>1993</c:v>
                </c:pt>
                <c:pt idx="5">
                  <c:v>1994</c:v>
                </c:pt>
                <c:pt idx="6">
                  <c:v>1995</c:v>
                </c:pt>
                <c:pt idx="7">
                  <c:v>1996</c:v>
                </c:pt>
                <c:pt idx="8">
                  <c:v>1997</c:v>
                </c:pt>
                <c:pt idx="9">
                  <c:v>1998</c:v>
                </c:pt>
                <c:pt idx="10">
                  <c:v>1999</c:v>
                </c:pt>
                <c:pt idx="11">
                  <c:v>2000</c:v>
                </c:pt>
                <c:pt idx="12">
                  <c:v>2001</c:v>
                </c:pt>
                <c:pt idx="13">
                  <c:v>2002</c:v>
                </c:pt>
                <c:pt idx="14">
                  <c:v>2003</c:v>
                </c:pt>
                <c:pt idx="15">
                  <c:v>2004</c:v>
                </c:pt>
                <c:pt idx="16">
                  <c:v>2005</c:v>
                </c:pt>
                <c:pt idx="17">
                  <c:v>2006</c:v>
                </c:pt>
                <c:pt idx="18">
                  <c:v>2007</c:v>
                </c:pt>
                <c:pt idx="19">
                  <c:v>2008</c:v>
                </c:pt>
                <c:pt idx="20">
                  <c:v>2009</c:v>
                </c:pt>
                <c:pt idx="21">
                  <c:v>2010</c:v>
                </c:pt>
                <c:pt idx="22">
                  <c:v>2011</c:v>
                </c:pt>
                <c:pt idx="23">
                  <c:v>2012</c:v>
                </c:pt>
                <c:pt idx="24">
                  <c:v>2013</c:v>
                </c:pt>
                <c:pt idx="25">
                  <c:v>2014</c:v>
                </c:pt>
                <c:pt idx="26">
                  <c:v>2015</c:v>
                </c:pt>
                <c:pt idx="27">
                  <c:v>2016</c:v>
                </c:pt>
                <c:pt idx="28">
                  <c:v>2017</c:v>
                </c:pt>
                <c:pt idx="29">
                  <c:v>2018</c:v>
                </c:pt>
                <c:pt idx="30">
                  <c:v>2019</c:v>
                </c:pt>
                <c:pt idx="31">
                  <c:v>2020</c:v>
                </c:pt>
                <c:pt idx="32">
                  <c:v>2021</c:v>
                </c:pt>
                <c:pt idx="33">
                  <c:v>2022</c:v>
                </c:pt>
                <c:pt idx="34">
                  <c:v>2023</c:v>
                </c:pt>
                <c:pt idx="35">
                  <c:v>2024</c:v>
                </c:pt>
              </c:numCache>
            </c:numRef>
          </c:cat>
          <c:val>
            <c:numRef>
              <c:f>Analysis!$C$44:$AL$44</c:f>
              <c:numCache>
                <c:formatCode>0.0</c:formatCode>
                <c:ptCount val="36"/>
                <c:pt idx="0">
                  <c:v>10155.419413493002</c:v>
                </c:pt>
                <c:pt idx="1">
                  <c:v>9261.0909050510836</c:v>
                </c:pt>
                <c:pt idx="2">
                  <c:v>8984.5436909985619</c:v>
                </c:pt>
                <c:pt idx="3">
                  <c:v>9446.7749340950177</c:v>
                </c:pt>
                <c:pt idx="4">
                  <c:v>10463.968545083031</c:v>
                </c:pt>
                <c:pt idx="5">
                  <c:v>11285.381275315305</c:v>
                </c:pt>
                <c:pt idx="6">
                  <c:v>11411.532016688003</c:v>
                </c:pt>
                <c:pt idx="7">
                  <c:v>11268.096329175291</c:v>
                </c:pt>
                <c:pt idx="8">
                  <c:v>12577.826901077089</c:v>
                </c:pt>
                <c:pt idx="9">
                  <c:v>11832.897876688749</c:v>
                </c:pt>
                <c:pt idx="10">
                  <c:v>11241.15113163655</c:v>
                </c:pt>
                <c:pt idx="11">
                  <c:v>11264.388370952387</c:v>
                </c:pt>
                <c:pt idx="12">
                  <c:v>11030.865482090554</c:v>
                </c:pt>
                <c:pt idx="13">
                  <c:v>10181.730109597207</c:v>
                </c:pt>
                <c:pt idx="14">
                  <c:v>9857.6718030064749</c:v>
                </c:pt>
                <c:pt idx="15">
                  <c:v>11503.032815770493</c:v>
                </c:pt>
                <c:pt idx="16">
                  <c:v>13835.139463820249</c:v>
                </c:pt>
                <c:pt idx="17">
                  <c:v>16013.413364038212</c:v>
                </c:pt>
                <c:pt idx="18">
                  <c:v>17671.554939884394</c:v>
                </c:pt>
                <c:pt idx="19">
                  <c:v>16050.48850389146</c:v>
                </c:pt>
                <c:pt idx="20">
                  <c:v>14116.99293124834</c:v>
                </c:pt>
                <c:pt idx="21">
                  <c:v>16718.50028921217</c:v>
                </c:pt>
                <c:pt idx="22">
                  <c:v>17991.416969309274</c:v>
                </c:pt>
                <c:pt idx="23">
                  <c:v>17421.430481052645</c:v>
                </c:pt>
                <c:pt idx="24">
                  <c:v>17545.325269243127</c:v>
                </c:pt>
                <c:pt idx="25">
                  <c:v>20005.93431026793</c:v>
                </c:pt>
                <c:pt idx="26">
                  <c:v>17487.916546451877</c:v>
                </c:pt>
                <c:pt idx="27">
                  <c:v>16569.365446711327</c:v>
                </c:pt>
                <c:pt idx="28">
                  <c:v>16910.719150966172</c:v>
                </c:pt>
                <c:pt idx="29">
                  <c:v>18571.285581099328</c:v>
                </c:pt>
                <c:pt idx="30">
                  <c:v>17847.716252451643</c:v>
                </c:pt>
                <c:pt idx="31">
                  <c:v>15523.755138329378</c:v>
                </c:pt>
                <c:pt idx="32">
                  <c:v>15943.428121086172</c:v>
                </c:pt>
                <c:pt idx="33">
                  <c:v>18538.2</c:v>
                </c:pt>
                <c:pt idx="34">
                  <c:v>20709.226004547152</c:v>
                </c:pt>
                <c:pt idx="35">
                  <c:v>20625.131549375805</c:v>
                </c:pt>
              </c:numCache>
            </c:numRef>
          </c:val>
          <c:smooth val="0"/>
          <c:extLst>
            <c:ext xmlns:c16="http://schemas.microsoft.com/office/drawing/2014/chart" uri="{C3380CC4-5D6E-409C-BE32-E72D297353CC}">
              <c16:uniqueId val="{00000000-016E-48C6-9D42-6826F9C38655}"/>
            </c:ext>
          </c:extLst>
        </c:ser>
        <c:ser>
          <c:idx val="1"/>
          <c:order val="1"/>
          <c:tx>
            <c:strRef>
              <c:f>Analysis!$B$53</c:f>
              <c:strCache>
                <c:ptCount val="1"/>
                <c:pt idx="0">
                  <c:v>Real total expenditure</c:v>
                </c:pt>
              </c:strCache>
            </c:strRef>
          </c:tx>
          <c:spPr>
            <a:ln w="28575" cap="rnd">
              <a:solidFill>
                <a:schemeClr val="accent2"/>
              </a:solidFill>
              <a:round/>
            </a:ln>
            <a:effectLst/>
          </c:spPr>
          <c:marker>
            <c:symbol val="none"/>
          </c:marker>
          <c:cat>
            <c:numRef>
              <c:f>Analysis!$C$19:$AL$19</c:f>
              <c:numCache>
                <c:formatCode>General</c:formatCode>
                <c:ptCount val="36"/>
                <c:pt idx="0">
                  <c:v>1989</c:v>
                </c:pt>
                <c:pt idx="1">
                  <c:v>1990</c:v>
                </c:pt>
                <c:pt idx="2">
                  <c:v>1991</c:v>
                </c:pt>
                <c:pt idx="3">
                  <c:v>1992</c:v>
                </c:pt>
                <c:pt idx="4">
                  <c:v>1993</c:v>
                </c:pt>
                <c:pt idx="5">
                  <c:v>1994</c:v>
                </c:pt>
                <c:pt idx="6">
                  <c:v>1995</c:v>
                </c:pt>
                <c:pt idx="7">
                  <c:v>1996</c:v>
                </c:pt>
                <c:pt idx="8">
                  <c:v>1997</c:v>
                </c:pt>
                <c:pt idx="9">
                  <c:v>1998</c:v>
                </c:pt>
                <c:pt idx="10">
                  <c:v>1999</c:v>
                </c:pt>
                <c:pt idx="11">
                  <c:v>2000</c:v>
                </c:pt>
                <c:pt idx="12">
                  <c:v>2001</c:v>
                </c:pt>
                <c:pt idx="13">
                  <c:v>2002</c:v>
                </c:pt>
                <c:pt idx="14">
                  <c:v>2003</c:v>
                </c:pt>
                <c:pt idx="15">
                  <c:v>2004</c:v>
                </c:pt>
                <c:pt idx="16">
                  <c:v>2005</c:v>
                </c:pt>
                <c:pt idx="17">
                  <c:v>2006</c:v>
                </c:pt>
                <c:pt idx="18">
                  <c:v>2007</c:v>
                </c:pt>
                <c:pt idx="19">
                  <c:v>2008</c:v>
                </c:pt>
                <c:pt idx="20">
                  <c:v>2009</c:v>
                </c:pt>
                <c:pt idx="21">
                  <c:v>2010</c:v>
                </c:pt>
                <c:pt idx="22">
                  <c:v>2011</c:v>
                </c:pt>
                <c:pt idx="23">
                  <c:v>2012</c:v>
                </c:pt>
                <c:pt idx="24">
                  <c:v>2013</c:v>
                </c:pt>
                <c:pt idx="25">
                  <c:v>2014</c:v>
                </c:pt>
                <c:pt idx="26">
                  <c:v>2015</c:v>
                </c:pt>
                <c:pt idx="27">
                  <c:v>2016</c:v>
                </c:pt>
                <c:pt idx="28">
                  <c:v>2017</c:v>
                </c:pt>
                <c:pt idx="29">
                  <c:v>2018</c:v>
                </c:pt>
                <c:pt idx="30">
                  <c:v>2019</c:v>
                </c:pt>
                <c:pt idx="31">
                  <c:v>2020</c:v>
                </c:pt>
                <c:pt idx="32">
                  <c:v>2021</c:v>
                </c:pt>
                <c:pt idx="33">
                  <c:v>2022</c:v>
                </c:pt>
                <c:pt idx="34">
                  <c:v>2023</c:v>
                </c:pt>
                <c:pt idx="35">
                  <c:v>2024</c:v>
                </c:pt>
              </c:numCache>
            </c:numRef>
          </c:cat>
          <c:val>
            <c:numRef>
              <c:f>Analysis!$C$53:$AL$53</c:f>
              <c:numCache>
                <c:formatCode>0.0</c:formatCode>
                <c:ptCount val="36"/>
                <c:pt idx="0">
                  <c:v>10507.989453294711</c:v>
                </c:pt>
                <c:pt idx="1">
                  <c:v>10199.46820173034</c:v>
                </c:pt>
                <c:pt idx="2">
                  <c:v>10399.377310629596</c:v>
                </c:pt>
                <c:pt idx="3">
                  <c:v>11400.759123039772</c:v>
                </c:pt>
                <c:pt idx="4">
                  <c:v>12833.893108972852</c:v>
                </c:pt>
                <c:pt idx="5">
                  <c:v>12481.008223130621</c:v>
                </c:pt>
                <c:pt idx="6">
                  <c:v>11632.922101119568</c:v>
                </c:pt>
                <c:pt idx="7">
                  <c:v>11048.992806728871</c:v>
                </c:pt>
                <c:pt idx="8">
                  <c:v>12522.986707485325</c:v>
                </c:pt>
                <c:pt idx="9">
                  <c:v>12447.953089540561</c:v>
                </c:pt>
                <c:pt idx="10">
                  <c:v>12257.624237078033</c:v>
                </c:pt>
                <c:pt idx="11">
                  <c:v>12136.528662862942</c:v>
                </c:pt>
                <c:pt idx="12">
                  <c:v>12275.682442107931</c:v>
                </c:pt>
                <c:pt idx="13">
                  <c:v>11693.622847390365</c:v>
                </c:pt>
                <c:pt idx="14">
                  <c:v>10193.363593673501</c:v>
                </c:pt>
                <c:pt idx="15">
                  <c:v>10969.34879374031</c:v>
                </c:pt>
                <c:pt idx="16">
                  <c:v>13815.140482467203</c:v>
                </c:pt>
                <c:pt idx="17">
                  <c:v>14654.013706193658</c:v>
                </c:pt>
                <c:pt idx="18">
                  <c:v>16474.276041900022</c:v>
                </c:pt>
                <c:pt idx="19">
                  <c:v>17136.284207327208</c:v>
                </c:pt>
                <c:pt idx="20">
                  <c:v>14193.188569128424</c:v>
                </c:pt>
                <c:pt idx="21">
                  <c:v>16342.28405228695</c:v>
                </c:pt>
                <c:pt idx="22">
                  <c:v>16606.807388150704</c:v>
                </c:pt>
                <c:pt idx="23">
                  <c:v>18391.373695681104</c:v>
                </c:pt>
                <c:pt idx="24">
                  <c:v>23356.776628693468</c:v>
                </c:pt>
                <c:pt idx="25">
                  <c:v>26035.900043310819</c:v>
                </c:pt>
                <c:pt idx="26">
                  <c:v>21883.616921121014</c:v>
                </c:pt>
                <c:pt idx="27">
                  <c:v>20888.098532006454</c:v>
                </c:pt>
                <c:pt idx="28">
                  <c:v>19544.07310539945</c:v>
                </c:pt>
                <c:pt idx="29">
                  <c:v>21273.035748597649</c:v>
                </c:pt>
                <c:pt idx="30">
                  <c:v>23290.548912458824</c:v>
                </c:pt>
                <c:pt idx="31">
                  <c:v>24900.291684013926</c:v>
                </c:pt>
                <c:pt idx="32">
                  <c:v>23156.068257564675</c:v>
                </c:pt>
                <c:pt idx="33">
                  <c:v>24390</c:v>
                </c:pt>
                <c:pt idx="34">
                  <c:v>25731.789057678976</c:v>
                </c:pt>
                <c:pt idx="35">
                  <c:v>24518.278385272471</c:v>
                </c:pt>
              </c:numCache>
            </c:numRef>
          </c:val>
          <c:smooth val="0"/>
          <c:extLst>
            <c:ext xmlns:c16="http://schemas.microsoft.com/office/drawing/2014/chart" uri="{C3380CC4-5D6E-409C-BE32-E72D297353CC}">
              <c16:uniqueId val="{00000001-016E-48C6-9D42-6826F9C38655}"/>
            </c:ext>
          </c:extLst>
        </c:ser>
        <c:dLbls>
          <c:showLegendKey val="0"/>
          <c:showVal val="0"/>
          <c:showCatName val="0"/>
          <c:showSerName val="0"/>
          <c:showPercent val="0"/>
          <c:showBubbleSize val="0"/>
        </c:dLbls>
        <c:smooth val="0"/>
        <c:axId val="252682416"/>
        <c:axId val="252682976"/>
      </c:lineChart>
      <c:catAx>
        <c:axId val="2526824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solidFill>
                <a:latin typeface="+mn-lt"/>
                <a:ea typeface="+mn-ea"/>
                <a:cs typeface="+mn-cs"/>
              </a:defRPr>
            </a:pPr>
            <a:endParaRPr lang="en-PG"/>
          </a:p>
        </c:txPr>
        <c:crossAx val="252682976"/>
        <c:crosses val="autoZero"/>
        <c:auto val="1"/>
        <c:lblAlgn val="ctr"/>
        <c:lblOffset val="100"/>
        <c:tickLblSkip val="1"/>
        <c:noMultiLvlLbl val="0"/>
      </c:catAx>
      <c:valAx>
        <c:axId val="252682976"/>
        <c:scaling>
          <c:orientation val="minMax"/>
          <c:min val="50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solidFill>
                    <a:latin typeface="+mn-lt"/>
                    <a:ea typeface="+mn-ea"/>
                    <a:cs typeface="+mn-cs"/>
                  </a:defRPr>
                </a:pPr>
                <a:r>
                  <a:rPr lang="en-GB"/>
                  <a:t>Kina millions (2022 prices)</a:t>
                </a:r>
              </a:p>
            </c:rich>
          </c:tx>
          <c:layout>
            <c:manualLayout>
              <c:xMode val="edge"/>
              <c:yMode val="edge"/>
              <c:x val="1.8798105387803434E-2"/>
              <c:y val="0.18536020776874435"/>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PG"/>
            </a:p>
          </c:txPr>
        </c:title>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PG"/>
          </a:p>
        </c:txPr>
        <c:crossAx val="25268241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PG"/>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tx1"/>
          </a:solidFill>
        </a:defRPr>
      </a:pPr>
      <a:endParaRPr lang="en-PG"/>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en-US"/>
              <a:t>Real expenditure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en-PG"/>
        </a:p>
      </c:txPr>
    </c:title>
    <c:autoTitleDeleted val="0"/>
    <c:plotArea>
      <c:layout/>
      <c:lineChart>
        <c:grouping val="standard"/>
        <c:varyColors val="0"/>
        <c:ser>
          <c:idx val="0"/>
          <c:order val="0"/>
          <c:tx>
            <c:strRef>
              <c:f>Analysis!$B$53</c:f>
              <c:strCache>
                <c:ptCount val="1"/>
                <c:pt idx="0">
                  <c:v>Real total expenditure</c:v>
                </c:pt>
              </c:strCache>
            </c:strRef>
          </c:tx>
          <c:spPr>
            <a:ln w="28575" cap="rnd">
              <a:solidFill>
                <a:schemeClr val="accent1"/>
              </a:solidFill>
              <a:round/>
            </a:ln>
            <a:effectLst/>
          </c:spPr>
          <c:marker>
            <c:symbol val="none"/>
          </c:marker>
          <c:cat>
            <c:numRef>
              <c:f>Analysis!$C$19:$AL$19</c:f>
              <c:numCache>
                <c:formatCode>General</c:formatCode>
                <c:ptCount val="36"/>
                <c:pt idx="0">
                  <c:v>1989</c:v>
                </c:pt>
                <c:pt idx="1">
                  <c:v>1990</c:v>
                </c:pt>
                <c:pt idx="2">
                  <c:v>1991</c:v>
                </c:pt>
                <c:pt idx="3">
                  <c:v>1992</c:v>
                </c:pt>
                <c:pt idx="4">
                  <c:v>1993</c:v>
                </c:pt>
                <c:pt idx="5">
                  <c:v>1994</c:v>
                </c:pt>
                <c:pt idx="6">
                  <c:v>1995</c:v>
                </c:pt>
                <c:pt idx="7">
                  <c:v>1996</c:v>
                </c:pt>
                <c:pt idx="8">
                  <c:v>1997</c:v>
                </c:pt>
                <c:pt idx="9">
                  <c:v>1998</c:v>
                </c:pt>
                <c:pt idx="10">
                  <c:v>1999</c:v>
                </c:pt>
                <c:pt idx="11">
                  <c:v>2000</c:v>
                </c:pt>
                <c:pt idx="12">
                  <c:v>2001</c:v>
                </c:pt>
                <c:pt idx="13">
                  <c:v>2002</c:v>
                </c:pt>
                <c:pt idx="14">
                  <c:v>2003</c:v>
                </c:pt>
                <c:pt idx="15">
                  <c:v>2004</c:v>
                </c:pt>
                <c:pt idx="16">
                  <c:v>2005</c:v>
                </c:pt>
                <c:pt idx="17">
                  <c:v>2006</c:v>
                </c:pt>
                <c:pt idx="18">
                  <c:v>2007</c:v>
                </c:pt>
                <c:pt idx="19">
                  <c:v>2008</c:v>
                </c:pt>
                <c:pt idx="20">
                  <c:v>2009</c:v>
                </c:pt>
                <c:pt idx="21">
                  <c:v>2010</c:v>
                </c:pt>
                <c:pt idx="22">
                  <c:v>2011</c:v>
                </c:pt>
                <c:pt idx="23">
                  <c:v>2012</c:v>
                </c:pt>
                <c:pt idx="24">
                  <c:v>2013</c:v>
                </c:pt>
                <c:pt idx="25">
                  <c:v>2014</c:v>
                </c:pt>
                <c:pt idx="26">
                  <c:v>2015</c:v>
                </c:pt>
                <c:pt idx="27">
                  <c:v>2016</c:v>
                </c:pt>
                <c:pt idx="28">
                  <c:v>2017</c:v>
                </c:pt>
                <c:pt idx="29">
                  <c:v>2018</c:v>
                </c:pt>
                <c:pt idx="30">
                  <c:v>2019</c:v>
                </c:pt>
                <c:pt idx="31">
                  <c:v>2020</c:v>
                </c:pt>
                <c:pt idx="32">
                  <c:v>2021</c:v>
                </c:pt>
                <c:pt idx="33">
                  <c:v>2022</c:v>
                </c:pt>
                <c:pt idx="34">
                  <c:v>2023</c:v>
                </c:pt>
                <c:pt idx="35">
                  <c:v>2024</c:v>
                </c:pt>
              </c:numCache>
            </c:numRef>
          </c:cat>
          <c:val>
            <c:numRef>
              <c:f>Analysis!$C$53:$AL$53</c:f>
              <c:numCache>
                <c:formatCode>0.0</c:formatCode>
                <c:ptCount val="36"/>
                <c:pt idx="0">
                  <c:v>10507.989453294711</c:v>
                </c:pt>
                <c:pt idx="1">
                  <c:v>10199.46820173034</c:v>
                </c:pt>
                <c:pt idx="2">
                  <c:v>10399.377310629596</c:v>
                </c:pt>
                <c:pt idx="3">
                  <c:v>11400.759123039772</c:v>
                </c:pt>
                <c:pt idx="4">
                  <c:v>12833.893108972852</c:v>
                </c:pt>
                <c:pt idx="5">
                  <c:v>12481.008223130621</c:v>
                </c:pt>
                <c:pt idx="6">
                  <c:v>11632.922101119568</c:v>
                </c:pt>
                <c:pt idx="7">
                  <c:v>11048.992806728871</c:v>
                </c:pt>
                <c:pt idx="8">
                  <c:v>12522.986707485325</c:v>
                </c:pt>
                <c:pt idx="9">
                  <c:v>12447.953089540561</c:v>
                </c:pt>
                <c:pt idx="10">
                  <c:v>12257.624237078033</c:v>
                </c:pt>
                <c:pt idx="11">
                  <c:v>12136.528662862942</c:v>
                </c:pt>
                <c:pt idx="12">
                  <c:v>12275.682442107931</c:v>
                </c:pt>
                <c:pt idx="13">
                  <c:v>11693.622847390365</c:v>
                </c:pt>
                <c:pt idx="14">
                  <c:v>10193.363593673501</c:v>
                </c:pt>
                <c:pt idx="15">
                  <c:v>10969.34879374031</c:v>
                </c:pt>
                <c:pt idx="16">
                  <c:v>13815.140482467203</c:v>
                </c:pt>
                <c:pt idx="17">
                  <c:v>14654.013706193658</c:v>
                </c:pt>
                <c:pt idx="18">
                  <c:v>16474.276041900022</c:v>
                </c:pt>
                <c:pt idx="19">
                  <c:v>17136.284207327208</c:v>
                </c:pt>
                <c:pt idx="20">
                  <c:v>14193.188569128424</c:v>
                </c:pt>
                <c:pt idx="21">
                  <c:v>16342.28405228695</c:v>
                </c:pt>
                <c:pt idx="22">
                  <c:v>16606.807388150704</c:v>
                </c:pt>
                <c:pt idx="23">
                  <c:v>18391.373695681104</c:v>
                </c:pt>
                <c:pt idx="24">
                  <c:v>23356.776628693468</c:v>
                </c:pt>
                <c:pt idx="25">
                  <c:v>26035.900043310819</c:v>
                </c:pt>
                <c:pt idx="26">
                  <c:v>21883.616921121014</c:v>
                </c:pt>
                <c:pt idx="27">
                  <c:v>20888.098532006454</c:v>
                </c:pt>
                <c:pt idx="28">
                  <c:v>19544.07310539945</c:v>
                </c:pt>
                <c:pt idx="29">
                  <c:v>21273.035748597649</c:v>
                </c:pt>
                <c:pt idx="30">
                  <c:v>23290.548912458824</c:v>
                </c:pt>
                <c:pt idx="31">
                  <c:v>24900.291684013926</c:v>
                </c:pt>
                <c:pt idx="32">
                  <c:v>23156.068257564675</c:v>
                </c:pt>
                <c:pt idx="33">
                  <c:v>24390</c:v>
                </c:pt>
                <c:pt idx="34">
                  <c:v>25731.789057678976</c:v>
                </c:pt>
                <c:pt idx="35">
                  <c:v>24518.278385272471</c:v>
                </c:pt>
              </c:numCache>
            </c:numRef>
          </c:val>
          <c:smooth val="0"/>
          <c:extLst>
            <c:ext xmlns:c16="http://schemas.microsoft.com/office/drawing/2014/chart" uri="{C3380CC4-5D6E-409C-BE32-E72D297353CC}">
              <c16:uniqueId val="{00000000-1B48-4F4E-B5E2-A58C0F5EC47A}"/>
            </c:ext>
          </c:extLst>
        </c:ser>
        <c:ser>
          <c:idx val="1"/>
          <c:order val="1"/>
          <c:tx>
            <c:strRef>
              <c:f>Analysis!$B$54</c:f>
              <c:strCache>
                <c:ptCount val="1"/>
                <c:pt idx="0">
                  <c:v>Real expenditure minus interest</c:v>
                </c:pt>
              </c:strCache>
            </c:strRef>
          </c:tx>
          <c:spPr>
            <a:ln w="28575" cap="rnd">
              <a:solidFill>
                <a:schemeClr val="accent2"/>
              </a:solidFill>
              <a:round/>
            </a:ln>
            <a:effectLst/>
          </c:spPr>
          <c:marker>
            <c:symbol val="none"/>
          </c:marker>
          <c:cat>
            <c:numRef>
              <c:f>Analysis!$C$19:$AL$19</c:f>
              <c:numCache>
                <c:formatCode>General</c:formatCode>
                <c:ptCount val="36"/>
                <c:pt idx="0">
                  <c:v>1989</c:v>
                </c:pt>
                <c:pt idx="1">
                  <c:v>1990</c:v>
                </c:pt>
                <c:pt idx="2">
                  <c:v>1991</c:v>
                </c:pt>
                <c:pt idx="3">
                  <c:v>1992</c:v>
                </c:pt>
                <c:pt idx="4">
                  <c:v>1993</c:v>
                </c:pt>
                <c:pt idx="5">
                  <c:v>1994</c:v>
                </c:pt>
                <c:pt idx="6">
                  <c:v>1995</c:v>
                </c:pt>
                <c:pt idx="7">
                  <c:v>1996</c:v>
                </c:pt>
                <c:pt idx="8">
                  <c:v>1997</c:v>
                </c:pt>
                <c:pt idx="9">
                  <c:v>1998</c:v>
                </c:pt>
                <c:pt idx="10">
                  <c:v>1999</c:v>
                </c:pt>
                <c:pt idx="11">
                  <c:v>2000</c:v>
                </c:pt>
                <c:pt idx="12">
                  <c:v>2001</c:v>
                </c:pt>
                <c:pt idx="13">
                  <c:v>2002</c:v>
                </c:pt>
                <c:pt idx="14">
                  <c:v>2003</c:v>
                </c:pt>
                <c:pt idx="15">
                  <c:v>2004</c:v>
                </c:pt>
                <c:pt idx="16">
                  <c:v>2005</c:v>
                </c:pt>
                <c:pt idx="17">
                  <c:v>2006</c:v>
                </c:pt>
                <c:pt idx="18">
                  <c:v>2007</c:v>
                </c:pt>
                <c:pt idx="19">
                  <c:v>2008</c:v>
                </c:pt>
                <c:pt idx="20">
                  <c:v>2009</c:v>
                </c:pt>
                <c:pt idx="21">
                  <c:v>2010</c:v>
                </c:pt>
                <c:pt idx="22">
                  <c:v>2011</c:v>
                </c:pt>
                <c:pt idx="23">
                  <c:v>2012</c:v>
                </c:pt>
                <c:pt idx="24">
                  <c:v>2013</c:v>
                </c:pt>
                <c:pt idx="25">
                  <c:v>2014</c:v>
                </c:pt>
                <c:pt idx="26">
                  <c:v>2015</c:v>
                </c:pt>
                <c:pt idx="27">
                  <c:v>2016</c:v>
                </c:pt>
                <c:pt idx="28">
                  <c:v>2017</c:v>
                </c:pt>
                <c:pt idx="29">
                  <c:v>2018</c:v>
                </c:pt>
                <c:pt idx="30">
                  <c:v>2019</c:v>
                </c:pt>
                <c:pt idx="31">
                  <c:v>2020</c:v>
                </c:pt>
                <c:pt idx="32">
                  <c:v>2021</c:v>
                </c:pt>
                <c:pt idx="33">
                  <c:v>2022</c:v>
                </c:pt>
                <c:pt idx="34">
                  <c:v>2023</c:v>
                </c:pt>
                <c:pt idx="35">
                  <c:v>2024</c:v>
                </c:pt>
              </c:numCache>
            </c:numRef>
          </c:cat>
          <c:val>
            <c:numRef>
              <c:f>Analysis!$C$54:$AL$54</c:f>
              <c:numCache>
                <c:formatCode>0.0</c:formatCode>
                <c:ptCount val="36"/>
                <c:pt idx="0">
                  <c:v>9597.5173902840452</c:v>
                </c:pt>
                <c:pt idx="1">
                  <c:v>9182.4245448504262</c:v>
                </c:pt>
                <c:pt idx="2">
                  <c:v>9379.4013410317275</c:v>
                </c:pt>
                <c:pt idx="3">
                  <c:v>10183.715706386038</c:v>
                </c:pt>
                <c:pt idx="4">
                  <c:v>11567.374718554</c:v>
                </c:pt>
                <c:pt idx="5">
                  <c:v>10960.431948795927</c:v>
                </c:pt>
                <c:pt idx="6">
                  <c:v>9822.6935963812466</c:v>
                </c:pt>
                <c:pt idx="7">
                  <c:v>9522.393467407077</c:v>
                </c:pt>
                <c:pt idx="8">
                  <c:v>10822.940706140726</c:v>
                </c:pt>
                <c:pt idx="9">
                  <c:v>10752.15081829255</c:v>
                </c:pt>
                <c:pt idx="10">
                  <c:v>10539.290235757026</c:v>
                </c:pt>
                <c:pt idx="11">
                  <c:v>10514.135741366137</c:v>
                </c:pt>
                <c:pt idx="12">
                  <c:v>10775.944702298459</c:v>
                </c:pt>
                <c:pt idx="13">
                  <c:v>10341.594177773697</c:v>
                </c:pt>
                <c:pt idx="14">
                  <c:v>8195.9569293345539</c:v>
                </c:pt>
                <c:pt idx="15">
                  <c:v>9972.3276029306999</c:v>
                </c:pt>
                <c:pt idx="16">
                  <c:v>12950.768924766635</c:v>
                </c:pt>
                <c:pt idx="17">
                  <c:v>13875.111699925877</c:v>
                </c:pt>
                <c:pt idx="18">
                  <c:v>15543.757519968029</c:v>
                </c:pt>
                <c:pt idx="19">
                  <c:v>16271.505225970126</c:v>
                </c:pt>
                <c:pt idx="20">
                  <c:v>13239.787997102392</c:v>
                </c:pt>
                <c:pt idx="21">
                  <c:v>15629.230089547838</c:v>
                </c:pt>
                <c:pt idx="22">
                  <c:v>15801.873763466563</c:v>
                </c:pt>
                <c:pt idx="23">
                  <c:v>17554.788424940351</c:v>
                </c:pt>
                <c:pt idx="24">
                  <c:v>22433.021236139532</c:v>
                </c:pt>
                <c:pt idx="25">
                  <c:v>24463.883663811957</c:v>
                </c:pt>
                <c:pt idx="26">
                  <c:v>20175.528844808716</c:v>
                </c:pt>
                <c:pt idx="27">
                  <c:v>18890.230167667403</c:v>
                </c:pt>
                <c:pt idx="28">
                  <c:v>17146.660152734083</c:v>
                </c:pt>
                <c:pt idx="29">
                  <c:v>18722.122640863032</c:v>
                </c:pt>
                <c:pt idx="30">
                  <c:v>20489.290454269125</c:v>
                </c:pt>
                <c:pt idx="31">
                  <c:v>22121.026946514903</c:v>
                </c:pt>
                <c:pt idx="32">
                  <c:v>20562.517755081844</c:v>
                </c:pt>
                <c:pt idx="33">
                  <c:v>21811.3</c:v>
                </c:pt>
                <c:pt idx="34">
                  <c:v>22836.379985296997</c:v>
                </c:pt>
                <c:pt idx="35">
                  <c:v>21583.389766773889</c:v>
                </c:pt>
              </c:numCache>
            </c:numRef>
          </c:val>
          <c:smooth val="0"/>
          <c:extLst>
            <c:ext xmlns:c16="http://schemas.microsoft.com/office/drawing/2014/chart" uri="{C3380CC4-5D6E-409C-BE32-E72D297353CC}">
              <c16:uniqueId val="{00000001-1B48-4F4E-B5E2-A58C0F5EC47A}"/>
            </c:ext>
          </c:extLst>
        </c:ser>
        <c:dLbls>
          <c:showLegendKey val="0"/>
          <c:showVal val="0"/>
          <c:showCatName val="0"/>
          <c:showSerName val="0"/>
          <c:showPercent val="0"/>
          <c:showBubbleSize val="0"/>
        </c:dLbls>
        <c:smooth val="0"/>
        <c:axId val="253240896"/>
        <c:axId val="253241456"/>
      </c:lineChart>
      <c:catAx>
        <c:axId val="25324089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PG"/>
          </a:p>
        </c:txPr>
        <c:crossAx val="253241456"/>
        <c:crosses val="autoZero"/>
        <c:auto val="1"/>
        <c:lblAlgn val="ctr"/>
        <c:lblOffset val="100"/>
        <c:tickLblSkip val="1"/>
        <c:noMultiLvlLbl val="0"/>
      </c:catAx>
      <c:valAx>
        <c:axId val="253241456"/>
        <c:scaling>
          <c:orientation val="minMax"/>
          <c:min val="50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solidFill>
                    <a:latin typeface="+mn-lt"/>
                    <a:ea typeface="+mn-ea"/>
                    <a:cs typeface="+mn-cs"/>
                  </a:defRPr>
                </a:pPr>
                <a:r>
                  <a:rPr lang="en-US"/>
                  <a:t>Kina millions (2022 prices)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PG"/>
            </a:p>
          </c:txPr>
        </c:title>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PG"/>
          </a:p>
        </c:txPr>
        <c:crossAx val="253240896"/>
        <c:crosses val="autoZero"/>
        <c:crossBetween val="between"/>
        <c:majorUnit val="5000"/>
      </c:valAx>
      <c:spPr>
        <a:noFill/>
        <a:ln>
          <a:noFill/>
        </a:ln>
        <a:effectLst/>
      </c:spPr>
    </c:plotArea>
    <c:legend>
      <c:legendPos val="b"/>
      <c:layout>
        <c:manualLayout>
          <c:xMode val="edge"/>
          <c:yMode val="edge"/>
          <c:x val="0.182448687586343"/>
          <c:y val="0.89065266485998196"/>
          <c:w val="0.74475823958950071"/>
          <c:h val="8.0666214995483293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PG"/>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tx1"/>
          </a:solidFill>
        </a:defRPr>
      </a:pPr>
      <a:endParaRPr lang="en-PG"/>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en-US"/>
              <a:t>Real revenue and expenditure per capita</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en-PG"/>
        </a:p>
      </c:txPr>
    </c:title>
    <c:autoTitleDeleted val="0"/>
    <c:plotArea>
      <c:layout/>
      <c:lineChart>
        <c:grouping val="standard"/>
        <c:varyColors val="0"/>
        <c:ser>
          <c:idx val="0"/>
          <c:order val="0"/>
          <c:tx>
            <c:strRef>
              <c:f>Analysis!$B$58</c:f>
              <c:strCache>
                <c:ptCount val="1"/>
                <c:pt idx="0">
                  <c:v>Real revenue per capita</c:v>
                </c:pt>
              </c:strCache>
            </c:strRef>
          </c:tx>
          <c:spPr>
            <a:ln w="28575" cap="rnd">
              <a:solidFill>
                <a:schemeClr val="accent1"/>
              </a:solidFill>
              <a:round/>
            </a:ln>
            <a:effectLst/>
          </c:spPr>
          <c:marker>
            <c:symbol val="none"/>
          </c:marker>
          <c:cat>
            <c:numRef>
              <c:f>Analysis!$C$19:$AL$19</c:f>
              <c:numCache>
                <c:formatCode>General</c:formatCode>
                <c:ptCount val="36"/>
                <c:pt idx="0">
                  <c:v>1989</c:v>
                </c:pt>
                <c:pt idx="1">
                  <c:v>1990</c:v>
                </c:pt>
                <c:pt idx="2">
                  <c:v>1991</c:v>
                </c:pt>
                <c:pt idx="3">
                  <c:v>1992</c:v>
                </c:pt>
                <c:pt idx="4">
                  <c:v>1993</c:v>
                </c:pt>
                <c:pt idx="5">
                  <c:v>1994</c:v>
                </c:pt>
                <c:pt idx="6">
                  <c:v>1995</c:v>
                </c:pt>
                <c:pt idx="7">
                  <c:v>1996</c:v>
                </c:pt>
                <c:pt idx="8">
                  <c:v>1997</c:v>
                </c:pt>
                <c:pt idx="9">
                  <c:v>1998</c:v>
                </c:pt>
                <c:pt idx="10">
                  <c:v>1999</c:v>
                </c:pt>
                <c:pt idx="11">
                  <c:v>2000</c:v>
                </c:pt>
                <c:pt idx="12">
                  <c:v>2001</c:v>
                </c:pt>
                <c:pt idx="13">
                  <c:v>2002</c:v>
                </c:pt>
                <c:pt idx="14">
                  <c:v>2003</c:v>
                </c:pt>
                <c:pt idx="15">
                  <c:v>2004</c:v>
                </c:pt>
                <c:pt idx="16">
                  <c:v>2005</c:v>
                </c:pt>
                <c:pt idx="17">
                  <c:v>2006</c:v>
                </c:pt>
                <c:pt idx="18">
                  <c:v>2007</c:v>
                </c:pt>
                <c:pt idx="19">
                  <c:v>2008</c:v>
                </c:pt>
                <c:pt idx="20">
                  <c:v>2009</c:v>
                </c:pt>
                <c:pt idx="21">
                  <c:v>2010</c:v>
                </c:pt>
                <c:pt idx="22">
                  <c:v>2011</c:v>
                </c:pt>
                <c:pt idx="23">
                  <c:v>2012</c:v>
                </c:pt>
                <c:pt idx="24">
                  <c:v>2013</c:v>
                </c:pt>
                <c:pt idx="25">
                  <c:v>2014</c:v>
                </c:pt>
                <c:pt idx="26">
                  <c:v>2015</c:v>
                </c:pt>
                <c:pt idx="27">
                  <c:v>2016</c:v>
                </c:pt>
                <c:pt idx="28">
                  <c:v>2017</c:v>
                </c:pt>
                <c:pt idx="29">
                  <c:v>2018</c:v>
                </c:pt>
                <c:pt idx="30">
                  <c:v>2019</c:v>
                </c:pt>
                <c:pt idx="31">
                  <c:v>2020</c:v>
                </c:pt>
                <c:pt idx="32">
                  <c:v>2021</c:v>
                </c:pt>
                <c:pt idx="33">
                  <c:v>2022</c:v>
                </c:pt>
                <c:pt idx="34">
                  <c:v>2023</c:v>
                </c:pt>
                <c:pt idx="35">
                  <c:v>2024</c:v>
                </c:pt>
              </c:numCache>
            </c:numRef>
          </c:cat>
          <c:val>
            <c:numRef>
              <c:f>Analysis!$C$58:$AL$58</c:f>
              <c:numCache>
                <c:formatCode>0.0</c:formatCode>
                <c:ptCount val="36"/>
                <c:pt idx="0">
                  <c:v>2675.2399222284162</c:v>
                </c:pt>
                <c:pt idx="1">
                  <c:v>2376.7832834424403</c:v>
                </c:pt>
                <c:pt idx="2">
                  <c:v>2233.9402842528334</c:v>
                </c:pt>
                <c:pt idx="3">
                  <c:v>2267.2083906456928</c:v>
                </c:pt>
                <c:pt idx="4">
                  <c:v>2421.7261110912409</c:v>
                </c:pt>
                <c:pt idx="5">
                  <c:v>2518.9413695335811</c:v>
                </c:pt>
                <c:pt idx="6">
                  <c:v>2457.1164811167641</c:v>
                </c:pt>
                <c:pt idx="7">
                  <c:v>2341.0037869952598</c:v>
                </c:pt>
                <c:pt idx="8">
                  <c:v>2521.6764108294219</c:v>
                </c:pt>
                <c:pt idx="9">
                  <c:v>2290.3609438483641</c:v>
                </c:pt>
                <c:pt idx="10">
                  <c:v>2101.4117333201261</c:v>
                </c:pt>
                <c:pt idx="11">
                  <c:v>2034.3612374631009</c:v>
                </c:pt>
                <c:pt idx="12">
                  <c:v>1925.6333504858751</c:v>
                </c:pt>
                <c:pt idx="13">
                  <c:v>1718.7246714083715</c:v>
                </c:pt>
                <c:pt idx="14">
                  <c:v>1609.6793977865232</c:v>
                </c:pt>
                <c:pt idx="15">
                  <c:v>1817.7873398371619</c:v>
                </c:pt>
                <c:pt idx="16">
                  <c:v>2116.7901711882669</c:v>
                </c:pt>
                <c:pt idx="17">
                  <c:v>2373.159135832283</c:v>
                </c:pt>
                <c:pt idx="18">
                  <c:v>2537.7968404386675</c:v>
                </c:pt>
                <c:pt idx="19">
                  <c:v>2234.5098196953672</c:v>
                </c:pt>
                <c:pt idx="20">
                  <c:v>1906.0434896300137</c:v>
                </c:pt>
                <c:pt idx="21">
                  <c:v>2190.1421256230146</c:v>
                </c:pt>
                <c:pt idx="22">
                  <c:v>2289.1748205651302</c:v>
                </c:pt>
                <c:pt idx="23">
                  <c:v>2155.7467813151752</c:v>
                </c:pt>
                <c:pt idx="24">
                  <c:v>2113.2076909509569</c:v>
                </c:pt>
                <c:pt idx="25">
                  <c:v>2347.1663979686055</c:v>
                </c:pt>
                <c:pt idx="26">
                  <c:v>2000.1629310729538</c:v>
                </c:pt>
                <c:pt idx="27">
                  <c:v>1848.9050254327717</c:v>
                </c:pt>
                <c:pt idx="28">
                  <c:v>1842.384363535695</c:v>
                </c:pt>
                <c:pt idx="29">
                  <c:v>1976.8225964559663</c:v>
                </c:pt>
                <c:pt idx="30">
                  <c:v>1857.3938680937622</c:v>
                </c:pt>
                <c:pt idx="31">
                  <c:v>1581.5155708317409</c:v>
                </c:pt>
                <c:pt idx="32">
                  <c:v>1592.2893957039173</c:v>
                </c:pt>
                <c:pt idx="33">
                  <c:v>1816.9061004478119</c:v>
                </c:pt>
                <c:pt idx="34">
                  <c:v>1993.2582814071093</c:v>
                </c:pt>
                <c:pt idx="35">
                  <c:v>1950.0900722541162</c:v>
                </c:pt>
              </c:numCache>
            </c:numRef>
          </c:val>
          <c:smooth val="0"/>
          <c:extLst>
            <c:ext xmlns:c16="http://schemas.microsoft.com/office/drawing/2014/chart" uri="{C3380CC4-5D6E-409C-BE32-E72D297353CC}">
              <c16:uniqueId val="{00000000-8C50-4149-B5AD-1C34D2839DB5}"/>
            </c:ext>
          </c:extLst>
        </c:ser>
        <c:ser>
          <c:idx val="1"/>
          <c:order val="1"/>
          <c:tx>
            <c:strRef>
              <c:f>Analysis!$B$55</c:f>
              <c:strCache>
                <c:ptCount val="1"/>
                <c:pt idx="0">
                  <c:v>Real total expenditure per capita</c:v>
                </c:pt>
              </c:strCache>
            </c:strRef>
          </c:tx>
          <c:spPr>
            <a:ln w="28575" cap="rnd">
              <a:solidFill>
                <a:schemeClr val="accent2"/>
              </a:solidFill>
              <a:prstDash val="sysDot"/>
              <a:round/>
            </a:ln>
            <a:effectLst/>
          </c:spPr>
          <c:marker>
            <c:symbol val="none"/>
          </c:marker>
          <c:cat>
            <c:numRef>
              <c:f>Analysis!$C$19:$AL$19</c:f>
              <c:numCache>
                <c:formatCode>General</c:formatCode>
                <c:ptCount val="36"/>
                <c:pt idx="0">
                  <c:v>1989</c:v>
                </c:pt>
                <c:pt idx="1">
                  <c:v>1990</c:v>
                </c:pt>
                <c:pt idx="2">
                  <c:v>1991</c:v>
                </c:pt>
                <c:pt idx="3">
                  <c:v>1992</c:v>
                </c:pt>
                <c:pt idx="4">
                  <c:v>1993</c:v>
                </c:pt>
                <c:pt idx="5">
                  <c:v>1994</c:v>
                </c:pt>
                <c:pt idx="6">
                  <c:v>1995</c:v>
                </c:pt>
                <c:pt idx="7">
                  <c:v>1996</c:v>
                </c:pt>
                <c:pt idx="8">
                  <c:v>1997</c:v>
                </c:pt>
                <c:pt idx="9">
                  <c:v>1998</c:v>
                </c:pt>
                <c:pt idx="10">
                  <c:v>1999</c:v>
                </c:pt>
                <c:pt idx="11">
                  <c:v>2000</c:v>
                </c:pt>
                <c:pt idx="12">
                  <c:v>2001</c:v>
                </c:pt>
                <c:pt idx="13">
                  <c:v>2002</c:v>
                </c:pt>
                <c:pt idx="14">
                  <c:v>2003</c:v>
                </c:pt>
                <c:pt idx="15">
                  <c:v>2004</c:v>
                </c:pt>
                <c:pt idx="16">
                  <c:v>2005</c:v>
                </c:pt>
                <c:pt idx="17">
                  <c:v>2006</c:v>
                </c:pt>
                <c:pt idx="18">
                  <c:v>2007</c:v>
                </c:pt>
                <c:pt idx="19">
                  <c:v>2008</c:v>
                </c:pt>
                <c:pt idx="20">
                  <c:v>2009</c:v>
                </c:pt>
                <c:pt idx="21">
                  <c:v>2010</c:v>
                </c:pt>
                <c:pt idx="22">
                  <c:v>2011</c:v>
                </c:pt>
                <c:pt idx="23">
                  <c:v>2012</c:v>
                </c:pt>
                <c:pt idx="24">
                  <c:v>2013</c:v>
                </c:pt>
                <c:pt idx="25">
                  <c:v>2014</c:v>
                </c:pt>
                <c:pt idx="26">
                  <c:v>2015</c:v>
                </c:pt>
                <c:pt idx="27">
                  <c:v>2016</c:v>
                </c:pt>
                <c:pt idx="28">
                  <c:v>2017</c:v>
                </c:pt>
                <c:pt idx="29">
                  <c:v>2018</c:v>
                </c:pt>
                <c:pt idx="30">
                  <c:v>2019</c:v>
                </c:pt>
                <c:pt idx="31">
                  <c:v>2020</c:v>
                </c:pt>
                <c:pt idx="32">
                  <c:v>2021</c:v>
                </c:pt>
                <c:pt idx="33">
                  <c:v>2022</c:v>
                </c:pt>
                <c:pt idx="34">
                  <c:v>2023</c:v>
                </c:pt>
                <c:pt idx="35">
                  <c:v>2024</c:v>
                </c:pt>
              </c:numCache>
            </c:numRef>
          </c:cat>
          <c:val>
            <c:numRef>
              <c:f>Analysis!$C$55:$AL$55</c:f>
              <c:numCache>
                <c:formatCode>0.0</c:formatCode>
                <c:ptCount val="36"/>
                <c:pt idx="0">
                  <c:v>2768.1173709535765</c:v>
                </c:pt>
                <c:pt idx="1">
                  <c:v>2617.6101466246955</c:v>
                </c:pt>
                <c:pt idx="2">
                  <c:v>2585.7281910305155</c:v>
                </c:pt>
                <c:pt idx="3">
                  <c:v>2736.1609569205193</c:v>
                </c:pt>
                <c:pt idx="4">
                  <c:v>2970.2090478433179</c:v>
                </c:pt>
                <c:pt idx="5">
                  <c:v>2785.8099943419188</c:v>
                </c:pt>
                <c:pt idx="6">
                  <c:v>2504.7859109897313</c:v>
                </c:pt>
                <c:pt idx="7">
                  <c:v>2295.4839262479732</c:v>
                </c:pt>
                <c:pt idx="8">
                  <c:v>2510.6817275957205</c:v>
                </c:pt>
                <c:pt idx="9">
                  <c:v>2409.4102631703299</c:v>
                </c:pt>
                <c:pt idx="10">
                  <c:v>2291.4303964770997</c:v>
                </c:pt>
                <c:pt idx="11">
                  <c:v>2191.8707572935664</c:v>
                </c:pt>
                <c:pt idx="12">
                  <c:v>2142.9382444084517</c:v>
                </c:pt>
                <c:pt idx="13">
                  <c:v>1973.9393864909191</c:v>
                </c:pt>
                <c:pt idx="14">
                  <c:v>1664.4951971193816</c:v>
                </c:pt>
                <c:pt idx="15">
                  <c:v>1733.4509674858791</c:v>
                </c:pt>
                <c:pt idx="16">
                  <c:v>2113.7303070450384</c:v>
                </c:pt>
                <c:pt idx="17">
                  <c:v>2171.6985450187112</c:v>
                </c:pt>
                <c:pt idx="18">
                  <c:v>2365.8566453191711</c:v>
                </c:pt>
                <c:pt idx="19">
                  <c:v>2385.6716463850644</c:v>
                </c:pt>
                <c:pt idx="20">
                  <c:v>1916.3312471026454</c:v>
                </c:pt>
                <c:pt idx="21">
                  <c:v>2140.8573803061772</c:v>
                </c:pt>
                <c:pt idx="22">
                  <c:v>2113.0011820513701</c:v>
                </c:pt>
                <c:pt idx="23">
                  <c:v>2275.7686110534332</c:v>
                </c:pt>
                <c:pt idx="24">
                  <c:v>2813.1550284851342</c:v>
                </c:pt>
                <c:pt idx="25">
                  <c:v>3054.6231320555653</c:v>
                </c:pt>
                <c:pt idx="26">
                  <c:v>2502.9167566737819</c:v>
                </c:pt>
                <c:pt idx="27">
                  <c:v>2330.8140840859364</c:v>
                </c:pt>
                <c:pt idx="28">
                  <c:v>2129.2822834875833</c:v>
                </c:pt>
                <c:pt idx="29">
                  <c:v>2264.4106989471034</c:v>
                </c:pt>
                <c:pt idx="30">
                  <c:v>2423.8239852449756</c:v>
                </c:pt>
                <c:pt idx="31">
                  <c:v>2536.7701735572541</c:v>
                </c:pt>
                <c:pt idx="32">
                  <c:v>2312.6244652460859</c:v>
                </c:pt>
                <c:pt idx="33">
                  <c:v>2390.4337956178124</c:v>
                </c:pt>
                <c:pt idx="34">
                  <c:v>2476.6788301686224</c:v>
                </c:pt>
                <c:pt idx="35">
                  <c:v>2318.184063622592</c:v>
                </c:pt>
              </c:numCache>
            </c:numRef>
          </c:val>
          <c:smooth val="0"/>
          <c:extLst>
            <c:ext xmlns:c16="http://schemas.microsoft.com/office/drawing/2014/chart" uri="{C3380CC4-5D6E-409C-BE32-E72D297353CC}">
              <c16:uniqueId val="{00000001-8C50-4149-B5AD-1C34D2839DB5}"/>
            </c:ext>
          </c:extLst>
        </c:ser>
        <c:dLbls>
          <c:showLegendKey val="0"/>
          <c:showVal val="0"/>
          <c:showCatName val="0"/>
          <c:showSerName val="0"/>
          <c:showPercent val="0"/>
          <c:showBubbleSize val="0"/>
        </c:dLbls>
        <c:smooth val="0"/>
        <c:axId val="253244816"/>
        <c:axId val="253245376"/>
      </c:lineChart>
      <c:catAx>
        <c:axId val="2532448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PG"/>
          </a:p>
        </c:txPr>
        <c:crossAx val="253245376"/>
        <c:crosses val="autoZero"/>
        <c:auto val="1"/>
        <c:lblAlgn val="ctr"/>
        <c:lblOffset val="100"/>
        <c:tickLblSkip val="1"/>
        <c:noMultiLvlLbl val="0"/>
      </c:catAx>
      <c:valAx>
        <c:axId val="253245376"/>
        <c:scaling>
          <c:orientation val="minMax"/>
          <c:min val="15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solidFill>
                    <a:latin typeface="+mn-lt"/>
                    <a:ea typeface="+mn-ea"/>
                    <a:cs typeface="+mn-cs"/>
                  </a:defRPr>
                </a:pPr>
                <a:r>
                  <a:rPr lang="en-US"/>
                  <a:t>Kina (2022 prices)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PG"/>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PG"/>
          </a:p>
        </c:txPr>
        <c:crossAx val="25324481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PG"/>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tx1"/>
          </a:solidFill>
        </a:defRPr>
      </a:pPr>
      <a:endParaRPr lang="en-PG"/>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en-US"/>
              <a:t>Real revenue: mining/oil, non-mining/non-oil &amp; grants per capita</a:t>
            </a:r>
          </a:p>
        </c:rich>
      </c:tx>
      <c:layout>
        <c:manualLayout>
          <c:xMode val="edge"/>
          <c:yMode val="edge"/>
          <c:x val="0.16306301801576564"/>
          <c:y val="2.7024992472146944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en-PG"/>
        </a:p>
      </c:txPr>
    </c:title>
    <c:autoTitleDeleted val="0"/>
    <c:plotArea>
      <c:layout>
        <c:manualLayout>
          <c:layoutTarget val="inner"/>
          <c:xMode val="edge"/>
          <c:yMode val="edge"/>
          <c:x val="0.17010459838168543"/>
          <c:y val="0.25899051490514907"/>
          <c:w val="0.79543220840734163"/>
          <c:h val="0.38929012345679009"/>
        </c:manualLayout>
      </c:layout>
      <c:areaChart>
        <c:grouping val="stacked"/>
        <c:varyColors val="0"/>
        <c:ser>
          <c:idx val="0"/>
          <c:order val="0"/>
          <c:tx>
            <c:strRef>
              <c:f>Analysis!$B$57</c:f>
              <c:strCache>
                <c:ptCount val="1"/>
                <c:pt idx="0">
                  <c:v>Real grants per capita</c:v>
                </c:pt>
              </c:strCache>
            </c:strRef>
          </c:tx>
          <c:spPr>
            <a:solidFill>
              <a:schemeClr val="accent1"/>
            </a:solidFill>
            <a:ln>
              <a:noFill/>
            </a:ln>
            <a:effectLst/>
          </c:spPr>
          <c:cat>
            <c:numRef>
              <c:f>Analysis!$C$19:$AL$19</c:f>
              <c:numCache>
                <c:formatCode>General</c:formatCode>
                <c:ptCount val="36"/>
                <c:pt idx="0">
                  <c:v>1989</c:v>
                </c:pt>
                <c:pt idx="1">
                  <c:v>1990</c:v>
                </c:pt>
                <c:pt idx="2">
                  <c:v>1991</c:v>
                </c:pt>
                <c:pt idx="3">
                  <c:v>1992</c:v>
                </c:pt>
                <c:pt idx="4">
                  <c:v>1993</c:v>
                </c:pt>
                <c:pt idx="5">
                  <c:v>1994</c:v>
                </c:pt>
                <c:pt idx="6">
                  <c:v>1995</c:v>
                </c:pt>
                <c:pt idx="7">
                  <c:v>1996</c:v>
                </c:pt>
                <c:pt idx="8">
                  <c:v>1997</c:v>
                </c:pt>
                <c:pt idx="9">
                  <c:v>1998</c:v>
                </c:pt>
                <c:pt idx="10">
                  <c:v>1999</c:v>
                </c:pt>
                <c:pt idx="11">
                  <c:v>2000</c:v>
                </c:pt>
                <c:pt idx="12">
                  <c:v>2001</c:v>
                </c:pt>
                <c:pt idx="13">
                  <c:v>2002</c:v>
                </c:pt>
                <c:pt idx="14">
                  <c:v>2003</c:v>
                </c:pt>
                <c:pt idx="15">
                  <c:v>2004</c:v>
                </c:pt>
                <c:pt idx="16">
                  <c:v>2005</c:v>
                </c:pt>
                <c:pt idx="17">
                  <c:v>2006</c:v>
                </c:pt>
                <c:pt idx="18">
                  <c:v>2007</c:v>
                </c:pt>
                <c:pt idx="19">
                  <c:v>2008</c:v>
                </c:pt>
                <c:pt idx="20">
                  <c:v>2009</c:v>
                </c:pt>
                <c:pt idx="21">
                  <c:v>2010</c:v>
                </c:pt>
                <c:pt idx="22">
                  <c:v>2011</c:v>
                </c:pt>
                <c:pt idx="23">
                  <c:v>2012</c:v>
                </c:pt>
                <c:pt idx="24">
                  <c:v>2013</c:v>
                </c:pt>
                <c:pt idx="25">
                  <c:v>2014</c:v>
                </c:pt>
                <c:pt idx="26">
                  <c:v>2015</c:v>
                </c:pt>
                <c:pt idx="27">
                  <c:v>2016</c:v>
                </c:pt>
                <c:pt idx="28">
                  <c:v>2017</c:v>
                </c:pt>
                <c:pt idx="29">
                  <c:v>2018</c:v>
                </c:pt>
                <c:pt idx="30">
                  <c:v>2019</c:v>
                </c:pt>
                <c:pt idx="31">
                  <c:v>2020</c:v>
                </c:pt>
                <c:pt idx="32">
                  <c:v>2021</c:v>
                </c:pt>
                <c:pt idx="33">
                  <c:v>2022</c:v>
                </c:pt>
                <c:pt idx="34">
                  <c:v>2023</c:v>
                </c:pt>
                <c:pt idx="35">
                  <c:v>2024</c:v>
                </c:pt>
              </c:numCache>
            </c:numRef>
          </c:cat>
          <c:val>
            <c:numRef>
              <c:f>Analysis!$C$57:$AL$57</c:f>
              <c:numCache>
                <c:formatCode>0.0</c:formatCode>
                <c:ptCount val="36"/>
                <c:pt idx="0">
                  <c:v>500.53556883985658</c:v>
                </c:pt>
                <c:pt idx="1">
                  <c:v>574.9080406506539</c:v>
                </c:pt>
                <c:pt idx="2">
                  <c:v>467.5992721277612</c:v>
                </c:pt>
                <c:pt idx="3">
                  <c:v>395.42692766214975</c:v>
                </c:pt>
                <c:pt idx="4">
                  <c:v>336.04757528399887</c:v>
                </c:pt>
                <c:pt idx="5">
                  <c:v>285.95545753195159</c:v>
                </c:pt>
                <c:pt idx="6">
                  <c:v>337.82497158476883</c:v>
                </c:pt>
                <c:pt idx="7">
                  <c:v>209.83545563992919</c:v>
                </c:pt>
                <c:pt idx="8">
                  <c:v>357.32720509527633</c:v>
                </c:pt>
                <c:pt idx="9">
                  <c:v>457.79963104759463</c:v>
                </c:pt>
                <c:pt idx="10">
                  <c:v>390.26217904516631</c:v>
                </c:pt>
                <c:pt idx="11">
                  <c:v>353.02914948112954</c:v>
                </c:pt>
                <c:pt idx="12">
                  <c:v>434.73071433036432</c:v>
                </c:pt>
                <c:pt idx="13">
                  <c:v>361.58904509851141</c:v>
                </c:pt>
                <c:pt idx="14">
                  <c:v>305.61020866991606</c:v>
                </c:pt>
                <c:pt idx="15">
                  <c:v>355.10711390924138</c:v>
                </c:pt>
                <c:pt idx="16">
                  <c:v>509.88463404889711</c:v>
                </c:pt>
                <c:pt idx="17">
                  <c:v>343.88924292290471</c:v>
                </c:pt>
                <c:pt idx="18">
                  <c:v>260.32944284157293</c:v>
                </c:pt>
                <c:pt idx="19">
                  <c:v>316.53949914958474</c:v>
                </c:pt>
                <c:pt idx="20">
                  <c:v>251.46259560542103</c:v>
                </c:pt>
                <c:pt idx="21">
                  <c:v>368.00863773619392</c:v>
                </c:pt>
                <c:pt idx="22">
                  <c:v>252.16866286357276</c:v>
                </c:pt>
                <c:pt idx="23">
                  <c:v>213.03645903960813</c:v>
                </c:pt>
                <c:pt idx="24">
                  <c:v>187.35435704061277</c:v>
                </c:pt>
                <c:pt idx="25">
                  <c:v>171.46812606739977</c:v>
                </c:pt>
                <c:pt idx="26">
                  <c:v>148.97015586646356</c:v>
                </c:pt>
                <c:pt idx="27">
                  <c:v>252.1690979802018</c:v>
                </c:pt>
                <c:pt idx="28">
                  <c:v>230.18014985163225</c:v>
                </c:pt>
                <c:pt idx="29">
                  <c:v>257.63773351372845</c:v>
                </c:pt>
                <c:pt idx="30">
                  <c:v>241.07222339733812</c:v>
                </c:pt>
                <c:pt idx="31">
                  <c:v>186.35605570317702</c:v>
                </c:pt>
                <c:pt idx="32">
                  <c:v>239.87044084079676</c:v>
                </c:pt>
                <c:pt idx="33">
                  <c:v>144.27870399872822</c:v>
                </c:pt>
                <c:pt idx="34">
                  <c:v>116.58640646268407</c:v>
                </c:pt>
                <c:pt idx="35">
                  <c:v>110.54711561894197</c:v>
                </c:pt>
              </c:numCache>
            </c:numRef>
          </c:val>
          <c:extLst>
            <c:ext xmlns:c16="http://schemas.microsoft.com/office/drawing/2014/chart" uri="{C3380CC4-5D6E-409C-BE32-E72D297353CC}">
              <c16:uniqueId val="{00000000-753B-43F4-B056-3DFBF918CC28}"/>
            </c:ext>
          </c:extLst>
        </c:ser>
        <c:ser>
          <c:idx val="1"/>
          <c:order val="1"/>
          <c:tx>
            <c:strRef>
              <c:f>Analysis!$B$59</c:f>
              <c:strCache>
                <c:ptCount val="1"/>
                <c:pt idx="0">
                  <c:v>Real revenue (excl. grants &amp; mining/oil) per capita</c:v>
                </c:pt>
              </c:strCache>
            </c:strRef>
          </c:tx>
          <c:spPr>
            <a:solidFill>
              <a:schemeClr val="accent2"/>
            </a:solidFill>
            <a:ln>
              <a:noFill/>
            </a:ln>
            <a:effectLst/>
          </c:spPr>
          <c:cat>
            <c:numRef>
              <c:f>Analysis!$C$19:$AL$19</c:f>
              <c:numCache>
                <c:formatCode>General</c:formatCode>
                <c:ptCount val="36"/>
                <c:pt idx="0">
                  <c:v>1989</c:v>
                </c:pt>
                <c:pt idx="1">
                  <c:v>1990</c:v>
                </c:pt>
                <c:pt idx="2">
                  <c:v>1991</c:v>
                </c:pt>
                <c:pt idx="3">
                  <c:v>1992</c:v>
                </c:pt>
                <c:pt idx="4">
                  <c:v>1993</c:v>
                </c:pt>
                <c:pt idx="5">
                  <c:v>1994</c:v>
                </c:pt>
                <c:pt idx="6">
                  <c:v>1995</c:v>
                </c:pt>
                <c:pt idx="7">
                  <c:v>1996</c:v>
                </c:pt>
                <c:pt idx="8">
                  <c:v>1997</c:v>
                </c:pt>
                <c:pt idx="9">
                  <c:v>1998</c:v>
                </c:pt>
                <c:pt idx="10">
                  <c:v>1999</c:v>
                </c:pt>
                <c:pt idx="11">
                  <c:v>2000</c:v>
                </c:pt>
                <c:pt idx="12">
                  <c:v>2001</c:v>
                </c:pt>
                <c:pt idx="13">
                  <c:v>2002</c:v>
                </c:pt>
                <c:pt idx="14">
                  <c:v>2003</c:v>
                </c:pt>
                <c:pt idx="15">
                  <c:v>2004</c:v>
                </c:pt>
                <c:pt idx="16">
                  <c:v>2005</c:v>
                </c:pt>
                <c:pt idx="17">
                  <c:v>2006</c:v>
                </c:pt>
                <c:pt idx="18">
                  <c:v>2007</c:v>
                </c:pt>
                <c:pt idx="19">
                  <c:v>2008</c:v>
                </c:pt>
                <c:pt idx="20">
                  <c:v>2009</c:v>
                </c:pt>
                <c:pt idx="21">
                  <c:v>2010</c:v>
                </c:pt>
                <c:pt idx="22">
                  <c:v>2011</c:v>
                </c:pt>
                <c:pt idx="23">
                  <c:v>2012</c:v>
                </c:pt>
                <c:pt idx="24">
                  <c:v>2013</c:v>
                </c:pt>
                <c:pt idx="25">
                  <c:v>2014</c:v>
                </c:pt>
                <c:pt idx="26">
                  <c:v>2015</c:v>
                </c:pt>
                <c:pt idx="27">
                  <c:v>2016</c:v>
                </c:pt>
                <c:pt idx="28">
                  <c:v>2017</c:v>
                </c:pt>
                <c:pt idx="29">
                  <c:v>2018</c:v>
                </c:pt>
                <c:pt idx="30">
                  <c:v>2019</c:v>
                </c:pt>
                <c:pt idx="31">
                  <c:v>2020</c:v>
                </c:pt>
                <c:pt idx="32">
                  <c:v>2021</c:v>
                </c:pt>
                <c:pt idx="33">
                  <c:v>2022</c:v>
                </c:pt>
                <c:pt idx="34">
                  <c:v>2023</c:v>
                </c:pt>
                <c:pt idx="35">
                  <c:v>2024</c:v>
                </c:pt>
              </c:numCache>
            </c:numRef>
          </c:cat>
          <c:val>
            <c:numRef>
              <c:f>Analysis!$C$59:$AL$59</c:f>
              <c:numCache>
                <c:formatCode>0.0</c:formatCode>
                <c:ptCount val="36"/>
                <c:pt idx="0">
                  <c:v>1879.9767675192295</c:v>
                </c:pt>
                <c:pt idx="1">
                  <c:v>1788.4158572247145</c:v>
                </c:pt>
                <c:pt idx="2">
                  <c:v>1750.0142218971475</c:v>
                </c:pt>
                <c:pt idx="3">
                  <c:v>1719.4927430076978</c:v>
                </c:pt>
                <c:pt idx="4">
                  <c:v>1593.6353074591402</c:v>
                </c:pt>
                <c:pt idx="5">
                  <c:v>1751.4771773832038</c:v>
                </c:pt>
                <c:pt idx="6">
                  <c:v>1717.0985353343281</c:v>
                </c:pt>
                <c:pt idx="7">
                  <c:v>1607.8749728458774</c:v>
                </c:pt>
                <c:pt idx="8">
                  <c:v>1667.8705409623433</c:v>
                </c:pt>
                <c:pt idx="9">
                  <c:v>1580.6401039657328</c:v>
                </c:pt>
                <c:pt idx="10">
                  <c:v>1493.7282857983193</c:v>
                </c:pt>
                <c:pt idx="11">
                  <c:v>1315.3138721953783</c:v>
                </c:pt>
                <c:pt idx="12">
                  <c:v>1155.271176454836</c:v>
                </c:pt>
                <c:pt idx="13">
                  <c:v>1166.3521671661849</c:v>
                </c:pt>
                <c:pt idx="14">
                  <c:v>1084.3208962158581</c:v>
                </c:pt>
                <c:pt idx="15">
                  <c:v>1155.2578498050088</c:v>
                </c:pt>
                <c:pt idx="16">
                  <c:v>1149.9525789187892</c:v>
                </c:pt>
                <c:pt idx="17">
                  <c:v>1276.2930747621995</c:v>
                </c:pt>
                <c:pt idx="18">
                  <c:v>1414.3362837097438</c:v>
                </c:pt>
                <c:pt idx="19">
                  <c:v>1294.6212789070992</c:v>
                </c:pt>
                <c:pt idx="20">
                  <c:v>1455.9612643788748</c:v>
                </c:pt>
                <c:pt idx="21">
                  <c:v>1431.5856107464688</c:v>
                </c:pt>
                <c:pt idx="22">
                  <c:v>1568.7843048606287</c:v>
                </c:pt>
                <c:pt idx="23">
                  <c:v>1684.5169086071294</c:v>
                </c:pt>
                <c:pt idx="24">
                  <c:v>1779.5354525656924</c:v>
                </c:pt>
                <c:pt idx="25">
                  <c:v>1914.0388998112649</c:v>
                </c:pt>
                <c:pt idx="26">
                  <c:v>1727.1085428764738</c:v>
                </c:pt>
                <c:pt idx="27">
                  <c:v>1522.8361519379184</c:v>
                </c:pt>
                <c:pt idx="28">
                  <c:v>1545.3034617478811</c:v>
                </c:pt>
                <c:pt idx="29">
                  <c:v>1553.3911849993449</c:v>
                </c:pt>
                <c:pt idx="30">
                  <c:v>1457.7836658379695</c:v>
                </c:pt>
                <c:pt idx="31">
                  <c:v>1292.892542805838</c:v>
                </c:pt>
                <c:pt idx="32">
                  <c:v>1232.3114137237274</c:v>
                </c:pt>
                <c:pt idx="33">
                  <c:v>1244.6525192320153</c:v>
                </c:pt>
                <c:pt idx="34">
                  <c:v>1439.2338822832364</c:v>
                </c:pt>
                <c:pt idx="35">
                  <c:v>1435.0993207780709</c:v>
                </c:pt>
              </c:numCache>
            </c:numRef>
          </c:val>
          <c:extLst>
            <c:ext xmlns:c16="http://schemas.microsoft.com/office/drawing/2014/chart" uri="{C3380CC4-5D6E-409C-BE32-E72D297353CC}">
              <c16:uniqueId val="{00000001-753B-43F4-B056-3DFBF918CC28}"/>
            </c:ext>
          </c:extLst>
        </c:ser>
        <c:ser>
          <c:idx val="2"/>
          <c:order val="2"/>
          <c:tx>
            <c:strRef>
              <c:f>Analysis!$B$60</c:f>
              <c:strCache>
                <c:ptCount val="1"/>
                <c:pt idx="0">
                  <c:v>Real govt mining/oil revenue per capita</c:v>
                </c:pt>
              </c:strCache>
            </c:strRef>
          </c:tx>
          <c:spPr>
            <a:solidFill>
              <a:schemeClr val="tx1">
                <a:lumMod val="85000"/>
                <a:lumOff val="15000"/>
              </a:schemeClr>
            </a:solidFill>
            <a:ln w="25400">
              <a:noFill/>
            </a:ln>
            <a:effectLst/>
          </c:spPr>
          <c:cat>
            <c:numRef>
              <c:f>Analysis!$C$19:$AL$19</c:f>
              <c:numCache>
                <c:formatCode>General</c:formatCode>
                <c:ptCount val="36"/>
                <c:pt idx="0">
                  <c:v>1989</c:v>
                </c:pt>
                <c:pt idx="1">
                  <c:v>1990</c:v>
                </c:pt>
                <c:pt idx="2">
                  <c:v>1991</c:v>
                </c:pt>
                <c:pt idx="3">
                  <c:v>1992</c:v>
                </c:pt>
                <c:pt idx="4">
                  <c:v>1993</c:v>
                </c:pt>
                <c:pt idx="5">
                  <c:v>1994</c:v>
                </c:pt>
                <c:pt idx="6">
                  <c:v>1995</c:v>
                </c:pt>
                <c:pt idx="7">
                  <c:v>1996</c:v>
                </c:pt>
                <c:pt idx="8">
                  <c:v>1997</c:v>
                </c:pt>
                <c:pt idx="9">
                  <c:v>1998</c:v>
                </c:pt>
                <c:pt idx="10">
                  <c:v>1999</c:v>
                </c:pt>
                <c:pt idx="11">
                  <c:v>2000</c:v>
                </c:pt>
                <c:pt idx="12">
                  <c:v>2001</c:v>
                </c:pt>
                <c:pt idx="13">
                  <c:v>2002</c:v>
                </c:pt>
                <c:pt idx="14">
                  <c:v>2003</c:v>
                </c:pt>
                <c:pt idx="15">
                  <c:v>2004</c:v>
                </c:pt>
                <c:pt idx="16">
                  <c:v>2005</c:v>
                </c:pt>
                <c:pt idx="17">
                  <c:v>2006</c:v>
                </c:pt>
                <c:pt idx="18">
                  <c:v>2007</c:v>
                </c:pt>
                <c:pt idx="19">
                  <c:v>2008</c:v>
                </c:pt>
                <c:pt idx="20">
                  <c:v>2009</c:v>
                </c:pt>
                <c:pt idx="21">
                  <c:v>2010</c:v>
                </c:pt>
                <c:pt idx="22">
                  <c:v>2011</c:v>
                </c:pt>
                <c:pt idx="23">
                  <c:v>2012</c:v>
                </c:pt>
                <c:pt idx="24">
                  <c:v>2013</c:v>
                </c:pt>
                <c:pt idx="25">
                  <c:v>2014</c:v>
                </c:pt>
                <c:pt idx="26">
                  <c:v>2015</c:v>
                </c:pt>
                <c:pt idx="27">
                  <c:v>2016</c:v>
                </c:pt>
                <c:pt idx="28">
                  <c:v>2017</c:v>
                </c:pt>
                <c:pt idx="29">
                  <c:v>2018</c:v>
                </c:pt>
                <c:pt idx="30">
                  <c:v>2019</c:v>
                </c:pt>
                <c:pt idx="31">
                  <c:v>2020</c:v>
                </c:pt>
                <c:pt idx="32">
                  <c:v>2021</c:v>
                </c:pt>
                <c:pt idx="33">
                  <c:v>2022</c:v>
                </c:pt>
                <c:pt idx="34">
                  <c:v>2023</c:v>
                </c:pt>
                <c:pt idx="35">
                  <c:v>2024</c:v>
                </c:pt>
              </c:numCache>
            </c:numRef>
          </c:cat>
          <c:val>
            <c:numRef>
              <c:f>Analysis!$C$60:$AL$60</c:f>
              <c:numCache>
                <c:formatCode>0.0</c:formatCode>
                <c:ptCount val="36"/>
                <c:pt idx="0">
                  <c:v>294.72758586933043</c:v>
                </c:pt>
                <c:pt idx="1">
                  <c:v>13.459385567072166</c:v>
                </c:pt>
                <c:pt idx="2">
                  <c:v>16.326790227924622</c:v>
                </c:pt>
                <c:pt idx="3">
                  <c:v>152.28871997584574</c:v>
                </c:pt>
                <c:pt idx="4">
                  <c:v>492.04322834810176</c:v>
                </c:pt>
                <c:pt idx="5">
                  <c:v>481.50873461842576</c:v>
                </c:pt>
                <c:pt idx="6">
                  <c:v>402.19297419766741</c:v>
                </c:pt>
                <c:pt idx="7">
                  <c:v>523.29335850945301</c:v>
                </c:pt>
                <c:pt idx="8">
                  <c:v>496.47866477180224</c:v>
                </c:pt>
                <c:pt idx="9">
                  <c:v>251.92120883503614</c:v>
                </c:pt>
                <c:pt idx="10">
                  <c:v>217.42126847664051</c:v>
                </c:pt>
                <c:pt idx="11">
                  <c:v>366.0182157865932</c:v>
                </c:pt>
                <c:pt idx="12">
                  <c:v>335.6314597006749</c:v>
                </c:pt>
                <c:pt idx="13">
                  <c:v>190.78345914367509</c:v>
                </c:pt>
                <c:pt idx="14">
                  <c:v>219.74829290074916</c:v>
                </c:pt>
                <c:pt idx="15">
                  <c:v>307.42237612291154</c:v>
                </c:pt>
                <c:pt idx="16">
                  <c:v>456.9529582205804</c:v>
                </c:pt>
                <c:pt idx="17">
                  <c:v>752.97681814717805</c:v>
                </c:pt>
                <c:pt idx="18">
                  <c:v>863.13111388735103</c:v>
                </c:pt>
                <c:pt idx="19">
                  <c:v>623.34904163868316</c:v>
                </c:pt>
                <c:pt idx="20">
                  <c:v>198.61962964571779</c:v>
                </c:pt>
                <c:pt idx="21">
                  <c:v>390.54787714035149</c:v>
                </c:pt>
                <c:pt idx="22">
                  <c:v>468.22185284092853</c:v>
                </c:pt>
                <c:pt idx="23">
                  <c:v>258.19341366843787</c:v>
                </c:pt>
                <c:pt idx="24">
                  <c:v>146.31788134465177</c:v>
                </c:pt>
                <c:pt idx="25">
                  <c:v>261.65937208994103</c:v>
                </c:pt>
                <c:pt idx="26">
                  <c:v>124.08423233001594</c:v>
                </c:pt>
                <c:pt idx="27">
                  <c:v>73.899775514651139</c:v>
                </c:pt>
                <c:pt idx="28">
                  <c:v>66.900751936181749</c:v>
                </c:pt>
                <c:pt idx="29">
                  <c:v>165.79367794289229</c:v>
                </c:pt>
                <c:pt idx="30">
                  <c:v>158.53797885845447</c:v>
                </c:pt>
                <c:pt idx="31">
                  <c:v>102.26697232272593</c:v>
                </c:pt>
                <c:pt idx="32">
                  <c:v>120.10754113939321</c:v>
                </c:pt>
                <c:pt idx="33">
                  <c:v>427.97487721706852</c:v>
                </c:pt>
                <c:pt idx="34">
                  <c:v>437.43799266118845</c:v>
                </c:pt>
                <c:pt idx="35">
                  <c:v>404.44363585710329</c:v>
                </c:pt>
              </c:numCache>
            </c:numRef>
          </c:val>
          <c:extLst>
            <c:ext xmlns:c16="http://schemas.microsoft.com/office/drawing/2014/chart" uri="{C3380CC4-5D6E-409C-BE32-E72D297353CC}">
              <c16:uniqueId val="{00000002-753B-43F4-B056-3DFBF918CC28}"/>
            </c:ext>
          </c:extLst>
        </c:ser>
        <c:dLbls>
          <c:showLegendKey val="0"/>
          <c:showVal val="0"/>
          <c:showCatName val="0"/>
          <c:showSerName val="0"/>
          <c:showPercent val="0"/>
          <c:showBubbleSize val="0"/>
        </c:dLbls>
        <c:axId val="253974096"/>
        <c:axId val="253974656"/>
      </c:areaChart>
      <c:catAx>
        <c:axId val="253974096"/>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PG"/>
          </a:p>
        </c:txPr>
        <c:crossAx val="253974656"/>
        <c:crosses val="autoZero"/>
        <c:auto val="1"/>
        <c:lblAlgn val="ctr"/>
        <c:lblOffset val="100"/>
        <c:tickLblSkip val="1"/>
        <c:noMultiLvlLbl val="0"/>
      </c:catAx>
      <c:valAx>
        <c:axId val="25397465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solidFill>
                    <a:latin typeface="+mn-lt"/>
                    <a:ea typeface="+mn-ea"/>
                    <a:cs typeface="+mn-cs"/>
                  </a:defRPr>
                </a:pPr>
                <a:r>
                  <a:rPr lang="en-US"/>
                  <a:t>Kina (2022 prices)</a:t>
                </a:r>
              </a:p>
            </c:rich>
          </c:tx>
          <c:layout>
            <c:manualLayout>
              <c:xMode val="edge"/>
              <c:yMode val="edge"/>
              <c:x val="1.0779187608029046E-2"/>
              <c:y val="0.27068578741342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PG"/>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PG"/>
          </a:p>
        </c:txPr>
        <c:crossAx val="253974096"/>
        <c:crosses val="autoZero"/>
        <c:crossBetween val="midCat"/>
      </c:valAx>
      <c:spPr>
        <a:noFill/>
        <a:ln>
          <a:noFill/>
        </a:ln>
        <a:effectLst/>
      </c:spPr>
    </c:plotArea>
    <c:legend>
      <c:legendPos val="b"/>
      <c:layout>
        <c:manualLayout>
          <c:xMode val="edge"/>
          <c:yMode val="edge"/>
          <c:x val="0.16633757647523192"/>
          <c:y val="0.79863294188497436"/>
          <c:w val="0.69238898756660749"/>
          <c:h val="0.17268593797049078"/>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PG"/>
        </a:p>
      </c:txPr>
    </c:legend>
    <c:plotVisOnly val="1"/>
    <c:dispBlanksAs val="zero"/>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tx1"/>
          </a:solidFill>
        </a:defRPr>
      </a:pPr>
      <a:endParaRPr lang="en-PG"/>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en-US">
                <a:solidFill>
                  <a:schemeClr val="tx1"/>
                </a:solidFill>
              </a:rPr>
              <a:t>Real</a:t>
            </a:r>
            <a:r>
              <a:rPr lang="en-US" baseline="0">
                <a:solidFill>
                  <a:schemeClr val="tx1"/>
                </a:solidFill>
              </a:rPr>
              <a:t> </a:t>
            </a:r>
            <a:r>
              <a:rPr lang="en-US">
                <a:solidFill>
                  <a:schemeClr val="tx1"/>
                </a:solidFill>
              </a:rPr>
              <a:t>debt service repayment schedule </a:t>
            </a:r>
          </a:p>
          <a:p>
            <a:pPr>
              <a:defRPr>
                <a:solidFill>
                  <a:schemeClr val="tx1"/>
                </a:solidFill>
              </a:defRPr>
            </a:pPr>
            <a:r>
              <a:rPr lang="en-US">
                <a:solidFill>
                  <a:schemeClr val="tx1"/>
                </a:solidFill>
              </a:rPr>
              <a:t>(2025-2030 projections)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en-PG"/>
        </a:p>
      </c:txPr>
    </c:title>
    <c:autoTitleDeleted val="0"/>
    <c:plotArea>
      <c:layout/>
      <c:lineChart>
        <c:grouping val="standard"/>
        <c:varyColors val="0"/>
        <c:ser>
          <c:idx val="0"/>
          <c:order val="0"/>
          <c:tx>
            <c:strRef>
              <c:f>Analysis!$B$62</c:f>
              <c:strCache>
                <c:ptCount val="1"/>
                <c:pt idx="0">
                  <c:v>Debt service repayment schedule</c:v>
                </c:pt>
              </c:strCache>
            </c:strRef>
          </c:tx>
          <c:spPr>
            <a:ln w="28575" cap="rnd">
              <a:solidFill>
                <a:schemeClr val="accent1"/>
              </a:solidFill>
              <a:round/>
            </a:ln>
            <a:effectLst/>
          </c:spPr>
          <c:marker>
            <c:symbol val="none"/>
          </c:marker>
          <c:cat>
            <c:numRef>
              <c:f>Analysis!$C$19:$AR$19</c:f>
              <c:numCache>
                <c:formatCode>General</c:formatCode>
                <c:ptCount val="42"/>
                <c:pt idx="0">
                  <c:v>1989</c:v>
                </c:pt>
                <c:pt idx="1">
                  <c:v>1990</c:v>
                </c:pt>
                <c:pt idx="2">
                  <c:v>1991</c:v>
                </c:pt>
                <c:pt idx="3">
                  <c:v>1992</c:v>
                </c:pt>
                <c:pt idx="4">
                  <c:v>1993</c:v>
                </c:pt>
                <c:pt idx="5">
                  <c:v>1994</c:v>
                </c:pt>
                <c:pt idx="6">
                  <c:v>1995</c:v>
                </c:pt>
                <c:pt idx="7">
                  <c:v>1996</c:v>
                </c:pt>
                <c:pt idx="8">
                  <c:v>1997</c:v>
                </c:pt>
                <c:pt idx="9">
                  <c:v>1998</c:v>
                </c:pt>
                <c:pt idx="10">
                  <c:v>1999</c:v>
                </c:pt>
                <c:pt idx="11">
                  <c:v>2000</c:v>
                </c:pt>
                <c:pt idx="12">
                  <c:v>2001</c:v>
                </c:pt>
                <c:pt idx="13">
                  <c:v>2002</c:v>
                </c:pt>
                <c:pt idx="14">
                  <c:v>2003</c:v>
                </c:pt>
                <c:pt idx="15">
                  <c:v>2004</c:v>
                </c:pt>
                <c:pt idx="16">
                  <c:v>2005</c:v>
                </c:pt>
                <c:pt idx="17">
                  <c:v>2006</c:v>
                </c:pt>
                <c:pt idx="18">
                  <c:v>2007</c:v>
                </c:pt>
                <c:pt idx="19">
                  <c:v>2008</c:v>
                </c:pt>
                <c:pt idx="20">
                  <c:v>2009</c:v>
                </c:pt>
                <c:pt idx="21">
                  <c:v>2010</c:v>
                </c:pt>
                <c:pt idx="22">
                  <c:v>2011</c:v>
                </c:pt>
                <c:pt idx="23">
                  <c:v>2012</c:v>
                </c:pt>
                <c:pt idx="24">
                  <c:v>2013</c:v>
                </c:pt>
                <c:pt idx="25">
                  <c:v>2014</c:v>
                </c:pt>
                <c:pt idx="26">
                  <c:v>2015</c:v>
                </c:pt>
                <c:pt idx="27">
                  <c:v>2016</c:v>
                </c:pt>
                <c:pt idx="28">
                  <c:v>2017</c:v>
                </c:pt>
                <c:pt idx="29">
                  <c:v>2018</c:v>
                </c:pt>
                <c:pt idx="30">
                  <c:v>2019</c:v>
                </c:pt>
                <c:pt idx="31">
                  <c:v>2020</c:v>
                </c:pt>
                <c:pt idx="32">
                  <c:v>2021</c:v>
                </c:pt>
                <c:pt idx="33">
                  <c:v>2022</c:v>
                </c:pt>
                <c:pt idx="34">
                  <c:v>2023</c:v>
                </c:pt>
                <c:pt idx="35">
                  <c:v>2024</c:v>
                </c:pt>
                <c:pt idx="36">
                  <c:v>2025</c:v>
                </c:pt>
                <c:pt idx="37">
                  <c:v>2026</c:v>
                </c:pt>
                <c:pt idx="38">
                  <c:v>2027</c:v>
                </c:pt>
                <c:pt idx="39">
                  <c:v>2028</c:v>
                </c:pt>
                <c:pt idx="40">
                  <c:v>2029</c:v>
                </c:pt>
                <c:pt idx="41">
                  <c:v>2030</c:v>
                </c:pt>
              </c:numCache>
            </c:numRef>
          </c:cat>
          <c:val>
            <c:numRef>
              <c:f>Analysis!$C$62:$AR$62</c:f>
              <c:numCache>
                <c:formatCode>0.0</c:formatCode>
                <c:ptCount val="42"/>
                <c:pt idx="0">
                  <c:v>910.47206301066569</c:v>
                </c:pt>
                <c:pt idx="1">
                  <c:v>1017.0436568799147</c:v>
                </c:pt>
                <c:pt idx="2">
                  <c:v>1019.9759695978682</c:v>
                </c:pt>
                <c:pt idx="3">
                  <c:v>1217.0434166537341</c:v>
                </c:pt>
                <c:pt idx="4">
                  <c:v>1266.5183904188525</c:v>
                </c:pt>
                <c:pt idx="5">
                  <c:v>1520.5762743346927</c:v>
                </c:pt>
                <c:pt idx="6">
                  <c:v>1810.2285047383214</c:v>
                </c:pt>
                <c:pt idx="7">
                  <c:v>1526.5993393217934</c:v>
                </c:pt>
                <c:pt idx="8">
                  <c:v>1700.0460013446004</c:v>
                </c:pt>
                <c:pt idx="9">
                  <c:v>1695.802271248011</c:v>
                </c:pt>
                <c:pt idx="10">
                  <c:v>1718.3340013210093</c:v>
                </c:pt>
                <c:pt idx="11">
                  <c:v>1622.3929214968052</c:v>
                </c:pt>
                <c:pt idx="12">
                  <c:v>1499.7377398094732</c:v>
                </c:pt>
                <c:pt idx="13">
                  <c:v>1352.0286696166688</c:v>
                </c:pt>
                <c:pt idx="14">
                  <c:v>1997.4066643389467</c:v>
                </c:pt>
                <c:pt idx="15">
                  <c:v>997.02119080960904</c:v>
                </c:pt>
                <c:pt idx="16">
                  <c:v>864.37155770056677</c:v>
                </c:pt>
                <c:pt idx="17">
                  <c:v>778.90200626778164</c:v>
                </c:pt>
                <c:pt idx="18">
                  <c:v>930.51852193199431</c:v>
                </c:pt>
                <c:pt idx="19">
                  <c:v>864.77898135708028</c:v>
                </c:pt>
                <c:pt idx="20">
                  <c:v>953.40057202603305</c:v>
                </c:pt>
                <c:pt idx="21">
                  <c:v>713.05396273911003</c:v>
                </c:pt>
                <c:pt idx="22">
                  <c:v>804.93362468413966</c:v>
                </c:pt>
                <c:pt idx="23">
                  <c:v>836.58527074075653</c:v>
                </c:pt>
                <c:pt idx="24">
                  <c:v>923.75539255393733</c:v>
                </c:pt>
                <c:pt idx="25">
                  <c:v>1572.0163794988596</c:v>
                </c:pt>
                <c:pt idx="26">
                  <c:v>1708.0880763122968</c:v>
                </c:pt>
                <c:pt idx="27">
                  <c:v>1997.8683643390518</c:v>
                </c:pt>
                <c:pt idx="28">
                  <c:v>2397.4129526653678</c:v>
                </c:pt>
                <c:pt idx="29">
                  <c:v>2550.9131077346178</c:v>
                </c:pt>
                <c:pt idx="30">
                  <c:v>2801.2584581896976</c:v>
                </c:pt>
                <c:pt idx="31">
                  <c:v>2779.2647374990229</c:v>
                </c:pt>
                <c:pt idx="32">
                  <c:v>2593.5505024828281</c:v>
                </c:pt>
                <c:pt idx="33">
                  <c:v>2578.6999999999998</c:v>
                </c:pt>
                <c:pt idx="34">
                  <c:v>2895.4090723819791</c:v>
                </c:pt>
                <c:pt idx="35">
                  <c:v>2934.8886184985831</c:v>
                </c:pt>
                <c:pt idx="36">
                  <c:v>3199.7507089347482</c:v>
                </c:pt>
                <c:pt idx="37">
                  <c:v>3335.2106280181169</c:v>
                </c:pt>
                <c:pt idx="38">
                  <c:v>3477.8083949712436</c:v>
                </c:pt>
                <c:pt idx="39">
                  <c:v>3353.2084015459423</c:v>
                </c:pt>
                <c:pt idx="40">
                  <c:v>2751.0313954737107</c:v>
                </c:pt>
                <c:pt idx="41">
                  <c:v>2890.2652649177303</c:v>
                </c:pt>
              </c:numCache>
            </c:numRef>
          </c:val>
          <c:smooth val="0"/>
          <c:extLst>
            <c:ext xmlns:c16="http://schemas.microsoft.com/office/drawing/2014/chart" uri="{C3380CC4-5D6E-409C-BE32-E72D297353CC}">
              <c16:uniqueId val="{00000000-8ADE-4665-BD55-855AD3D6FE72}"/>
            </c:ext>
          </c:extLst>
        </c:ser>
        <c:dLbls>
          <c:showLegendKey val="0"/>
          <c:showVal val="0"/>
          <c:showCatName val="0"/>
          <c:showSerName val="0"/>
          <c:showPercent val="0"/>
          <c:showBubbleSize val="0"/>
        </c:dLbls>
        <c:smooth val="0"/>
        <c:axId val="422114464"/>
        <c:axId val="118643616"/>
      </c:lineChart>
      <c:catAx>
        <c:axId val="42211446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PG"/>
          </a:p>
        </c:txPr>
        <c:crossAx val="118643616"/>
        <c:crosses val="autoZero"/>
        <c:auto val="1"/>
        <c:lblAlgn val="ctr"/>
        <c:lblOffset val="100"/>
        <c:tickLblSkip val="1"/>
        <c:noMultiLvlLbl val="0"/>
      </c:catAx>
      <c:valAx>
        <c:axId val="1186436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Kina millions (2022 prices)</a:t>
                </a:r>
              </a:p>
            </c:rich>
          </c:tx>
          <c:layout>
            <c:manualLayout>
              <c:xMode val="edge"/>
              <c:yMode val="edge"/>
              <c:x val="2.0743972454069819E-2"/>
              <c:y val="0.25928329883431206"/>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PG"/>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PG"/>
          </a:p>
        </c:txPr>
        <c:crossAx val="422114464"/>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PG"/>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28</xdr:col>
      <xdr:colOff>601436</xdr:colOff>
      <xdr:row>2</xdr:row>
      <xdr:rowOff>17236</xdr:rowOff>
    </xdr:from>
    <xdr:to>
      <xdr:col>34</xdr:col>
      <xdr:colOff>55822</xdr:colOff>
      <xdr:row>15</xdr:row>
      <xdr:rowOff>143108</xdr:rowOff>
    </xdr:to>
    <xdr:graphicFrame macro="">
      <xdr:nvGraphicFramePr>
        <xdr:cNvPr id="2" name="Chart 1">
          <a:extLst>
            <a:ext uri="{FF2B5EF4-FFF2-40B4-BE49-F238E27FC236}">
              <a16:creationId xmlns:a16="http://schemas.microsoft.com/office/drawing/2014/main" id="{D5819798-5FC5-4F4A-BFB9-AC9A9EA4ECD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39</xdr:col>
      <xdr:colOff>737507</xdr:colOff>
      <xdr:row>2</xdr:row>
      <xdr:rowOff>14515</xdr:rowOff>
    </xdr:from>
    <xdr:to>
      <xdr:col>45</xdr:col>
      <xdr:colOff>219107</xdr:colOff>
      <xdr:row>15</xdr:row>
      <xdr:rowOff>140387</xdr:rowOff>
    </xdr:to>
    <xdr:graphicFrame macro="">
      <xdr:nvGraphicFramePr>
        <xdr:cNvPr id="3" name="Chart 2">
          <a:extLst>
            <a:ext uri="{FF2B5EF4-FFF2-40B4-BE49-F238E27FC236}">
              <a16:creationId xmlns:a16="http://schemas.microsoft.com/office/drawing/2014/main" id="{91825FE2-0F4E-4885-85FC-466E73B0A7B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xdr:col>
      <xdr:colOff>310967</xdr:colOff>
      <xdr:row>2</xdr:row>
      <xdr:rowOff>29936</xdr:rowOff>
    </xdr:from>
    <xdr:to>
      <xdr:col>23</xdr:col>
      <xdr:colOff>391282</xdr:colOff>
      <xdr:row>15</xdr:row>
      <xdr:rowOff>159618</xdr:rowOff>
    </xdr:to>
    <xdr:graphicFrame macro="">
      <xdr:nvGraphicFramePr>
        <xdr:cNvPr id="4" name="Chart 3">
          <a:extLst>
            <a:ext uri="{FF2B5EF4-FFF2-40B4-BE49-F238E27FC236}">
              <a16:creationId xmlns:a16="http://schemas.microsoft.com/office/drawing/2014/main" id="{245B49DD-07E4-42CC-A32D-E14E6A25F02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23</xdr:col>
      <xdr:colOff>559706</xdr:colOff>
      <xdr:row>2</xdr:row>
      <xdr:rowOff>1814</xdr:rowOff>
    </xdr:from>
    <xdr:to>
      <xdr:col>28</xdr:col>
      <xdr:colOff>463127</xdr:colOff>
      <xdr:row>15</xdr:row>
      <xdr:rowOff>127686</xdr:rowOff>
    </xdr:to>
    <xdr:graphicFrame macro="">
      <xdr:nvGraphicFramePr>
        <xdr:cNvPr id="5" name="Chart 4">
          <a:extLst>
            <a:ext uri="{FF2B5EF4-FFF2-40B4-BE49-F238E27FC236}">
              <a16:creationId xmlns:a16="http://schemas.microsoft.com/office/drawing/2014/main" id="{47717D76-E22D-48E6-A594-F69905B1D72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34</xdr:col>
      <xdr:colOff>267607</xdr:colOff>
      <xdr:row>2</xdr:row>
      <xdr:rowOff>9072</xdr:rowOff>
    </xdr:from>
    <xdr:to>
      <xdr:col>39</xdr:col>
      <xdr:colOff>511207</xdr:colOff>
      <xdr:row>15</xdr:row>
      <xdr:rowOff>134944</xdr:rowOff>
    </xdr:to>
    <xdr:graphicFrame macro="">
      <xdr:nvGraphicFramePr>
        <xdr:cNvPr id="6" name="Chart 5">
          <a:extLst>
            <a:ext uri="{FF2B5EF4-FFF2-40B4-BE49-F238E27FC236}">
              <a16:creationId xmlns:a16="http://schemas.microsoft.com/office/drawing/2014/main" id="{B95B863E-1200-4AEB-AD59-9376C20718F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xdr:col>
      <xdr:colOff>254000</xdr:colOff>
      <xdr:row>1</xdr:row>
      <xdr:rowOff>171450</xdr:rowOff>
    </xdr:from>
    <xdr:to>
      <xdr:col>7</xdr:col>
      <xdr:colOff>388743</xdr:colOff>
      <xdr:row>15</xdr:row>
      <xdr:rowOff>106822</xdr:rowOff>
    </xdr:to>
    <xdr:graphicFrame macro="">
      <xdr:nvGraphicFramePr>
        <xdr:cNvPr id="7" name="Chart 6">
          <a:extLst>
            <a:ext uri="{FF2B5EF4-FFF2-40B4-BE49-F238E27FC236}">
              <a16:creationId xmlns:a16="http://schemas.microsoft.com/office/drawing/2014/main" id="{97C9C40D-BA26-45EC-8E1E-F852326CEC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7</xdr:col>
      <xdr:colOff>555171</xdr:colOff>
      <xdr:row>1</xdr:row>
      <xdr:rowOff>172357</xdr:rowOff>
    </xdr:from>
    <xdr:to>
      <xdr:col>12</xdr:col>
      <xdr:colOff>608271</xdr:colOff>
      <xdr:row>15</xdr:row>
      <xdr:rowOff>107729</xdr:rowOff>
    </xdr:to>
    <xdr:graphicFrame macro="">
      <xdr:nvGraphicFramePr>
        <xdr:cNvPr id="8" name="Chart 7">
          <a:extLst>
            <a:ext uri="{FF2B5EF4-FFF2-40B4-BE49-F238E27FC236}">
              <a16:creationId xmlns:a16="http://schemas.microsoft.com/office/drawing/2014/main" id="{AC067238-7ABA-40ED-AC16-D468DFED371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13</xdr:col>
      <xdr:colOff>4536</xdr:colOff>
      <xdr:row>1</xdr:row>
      <xdr:rowOff>180521</xdr:rowOff>
    </xdr:from>
    <xdr:to>
      <xdr:col>18</xdr:col>
      <xdr:colOff>113394</xdr:colOff>
      <xdr:row>15</xdr:row>
      <xdr:rowOff>115207</xdr:rowOff>
    </xdr:to>
    <xdr:graphicFrame macro="">
      <xdr:nvGraphicFramePr>
        <xdr:cNvPr id="9" name="Chart 8">
          <a:extLst>
            <a:ext uri="{FF2B5EF4-FFF2-40B4-BE49-F238E27FC236}">
              <a16:creationId xmlns:a16="http://schemas.microsoft.com/office/drawing/2014/main" id="{699FAE78-E954-47A0-AD00-6B2D796DA4C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wsDr>
</file>

<file path=xl/persons/person.xml><?xml version="1.0" encoding="utf-8"?>
<personList xmlns="http://schemas.microsoft.com/office/spreadsheetml/2018/threadedcomments" xmlns:x="http://schemas.openxmlformats.org/spreadsheetml/2006/main">
  <person displayName="Alyssa Leng" id="{155CA017-763C-4788-9FB4-0E3DF9F0A87C}" userId="" providerId=""/>
  <person displayName="Alyssa L" id="{3FD227E3-0D68-4A97-9AEE-3E7D30582DA3}" userId="d0fbf0049d9939a0" providerId="Windows Live"/>
  <person displayName="Rubayat Chowdhury" id="{C1744B44-313B-446D-AD98-B5A0706D0021}" userId="S::u5293194@anu.edu.au::c64287b1-e763-43c7-a838-7c86f164edeb" providerId="AD"/>
  <person displayName="Alyssa Leng" id="{3821110E-10C0-4401-8548-1328879EE7C2}" userId="S::u7417227@anu.edu.au::7a9c3de3-e894-4444-b254-e0a192c13377" providerId="AD"/>
  <person displayName="David Poka" id="{7BB8D406-14A6-4A56-B671-2DDF07B7305B}" userId="S::u7596873@anu.edu.au::636923e6-4525-44fd-8db9-c0c03398fb4b"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26" dT="2025-12-10T04:21:29.67" personId="{C1744B44-313B-446D-AD98-B5A0706D0021}" id="{BA40C4FE-827D-4368-97A8-C2D374E9129B}">
    <text>From 2012 to 2014, “Debt Service (Interest plus fees and charges)” is not included.</text>
  </threadedComment>
  <threadedComment ref="B34" dT="2025-12-10T04:22:30.72" personId="{C1744B44-313B-446D-AD98-B5A0706D0021}" id="{5C8B1363-E52B-4697-A7AE-1FC9FC5DDDAF}">
    <text xml:space="preserve">From 2012 to 2014, “Debt Service (Interest plus fees and charges)” is included.
</text>
  </threadedComment>
</ThreadedComments>
</file>

<file path=xl/threadedComments/threadedComment2.xml><?xml version="1.0" encoding="utf-8"?>
<ThreadedComments xmlns="http://schemas.microsoft.com/office/spreadsheetml/2018/threadedcomments" xmlns:x="http://schemas.openxmlformats.org/spreadsheetml/2006/main">
  <threadedComment ref="A59" dT="2022-12-14T02:13:58.78" personId="{3821110E-10C0-4401-8548-1328879EE7C2}" id="{F0B10889-392B-46BF-8972-5C110FB155CD}">
    <text>In 2023 budget it is "Transport and storage"</text>
  </threadedComment>
  <threadedComment ref="A77" dT="2022-12-14T05:31:56.33" personId="{3821110E-10C0-4401-8548-1328879EE7C2}" id="{DE6635A7-69A5-4472-AD44-EB3066DAE444}">
    <text>In 2023 budget it is "Financial and Insurance Activities"</text>
  </threadedComment>
  <threadedComment ref="A208" dT="2022-12-14T02:13:58.78" personId="{3821110E-10C0-4401-8548-1328879EE7C2}" id="{18408498-2BFF-42E2-AF99-F8FA51A891B8}">
    <text>In 2023 budget it is "Transport and storage"</text>
  </threadedComment>
  <threadedComment ref="A226" dT="2022-12-14T05:31:56.33" personId="{3821110E-10C0-4401-8548-1328879EE7C2}" id="{D3BA892A-99D2-4B02-9540-2F1641C12EA2}">
    <text>In 2023 budget it is "Financial and Insurance Activities"</text>
  </threadedComment>
  <threadedComment ref="A354" dT="2022-12-14T02:13:58.78" personId="{3821110E-10C0-4401-8548-1328879EE7C2}" id="{5187F575-D213-4035-BD1E-C6B9E2521429}">
    <text>In 2023 budget it is "Transport and storage"</text>
  </threadedComment>
  <threadedComment ref="A372" dT="2022-12-14T05:31:56.33" personId="{3821110E-10C0-4401-8548-1328879EE7C2}" id="{21E7EEDC-2B46-4E7A-96A1-B5D3300807BD}">
    <text>In 2023 budget it is "Financial and Insurance Activities"</text>
  </threadedComment>
  <threadedComment ref="A504" dT="2022-12-14T02:13:58.78" personId="{3821110E-10C0-4401-8548-1328879EE7C2}" id="{A7B275BE-BF0E-4DAB-A7A1-7A6F0034BF22}">
    <text>In 2023 budget it is "Transport and storage"</text>
  </threadedComment>
  <threadedComment ref="A522" dT="2022-12-14T05:31:56.33" personId="{3821110E-10C0-4401-8548-1328879EE7C2}" id="{1D910362-1538-4A08-8D0D-37BF938C3166}">
    <text>In 2023 budget it is "Financial and Insurance Activities"</text>
  </threadedComment>
</ThreadedComments>
</file>

<file path=xl/threadedComments/threadedComment3.xml><?xml version="1.0" encoding="utf-8"?>
<ThreadedComments xmlns="http://schemas.microsoft.com/office/spreadsheetml/2018/threadedcomments" xmlns:x="http://schemas.openxmlformats.org/spreadsheetml/2006/main">
  <threadedComment ref="L3" dT="2023-06-04T23:58:03.30" personId="{3821110E-10C0-4401-8548-1328879EE7C2}" id="{3C451DAF-881E-423E-A49A-60E02197244F}">
    <text>Source: Table C</text>
  </threadedComment>
  <threadedComment ref="M3" dT="2023-06-04T23:58:03.30" personId="{3821110E-10C0-4401-8548-1328879EE7C2}" id="{D8BE8603-A02E-4C4B-B97B-859C96636A0C}">
    <text>Source: Table C</text>
  </threadedComment>
  <threadedComment ref="O3" dT="2026-08-24T01:01:14.52" personId="{C1744B44-313B-446D-AD98-B5A0706D0021}" id="{B38D4840-D0D8-4499-A6B0-C9A1F0EC573B}">
    <text>Source : Table 32</text>
  </threadedComment>
  <threadedComment ref="L90" dT="2023-06-04T23:55:25.79" personId="{3821110E-10C0-4401-8548-1328879EE7C2}" id="{1EAE4FFB-38E5-4DF8-91D7-EB3180F371DB}">
    <text>Source: Box 3: 2022 Dividend Outcome</text>
  </threadedComment>
  <threadedComment ref="A104" dT="2025-12-02T05:05:39.24" personId="{7BB8D406-14A6-4A56-B671-2DDF07B7305B}" id="{2763823B-4BFF-4A6A-AE2D-8FBE2C1CDD4F}">
    <text xml:space="preserve">Added into 2026 budget
</text>
  </threadedComment>
  <threadedComment ref="A109" dT="2025-12-02T05:07:37.48" personId="{7BB8D406-14A6-4A56-B671-2DDF07B7305B}" id="{7FCF0D6A-A797-4536-AB7A-595C0FDDA3FA}">
    <text>Added into the 2026 Budget</text>
  </threadedComment>
  <threadedComment ref="L116" dT="2023-06-04T23:58:03.30" personId="{3821110E-10C0-4401-8548-1328879EE7C2}" id="{3C451DAF-881E-423F-A49A-60E02197244F}">
    <text>Source: Table C</text>
  </threadedComment>
  <threadedComment ref="M116" dT="2023-06-04T23:58:03.30" personId="{3821110E-10C0-4401-8548-1328879EE7C2}" id="{D8BE8603-A02E-4C4C-B97B-859C96636A0C}">
    <text>Source: Table C</text>
  </threadedComment>
  <threadedComment ref="L203" dT="2023-06-04T23:55:25.79" personId="{3821110E-10C0-4401-8548-1328879EE7C2}" id="{1EAE4FFB-38E5-4DF9-91D7-EB3180F371DB}">
    <text>Source: Box 3: 2022 Dividend Outcome</text>
  </threadedComment>
  <threadedComment ref="A217" dT="2025-12-02T05:05:39.24" personId="{7BB8D406-14A6-4A56-B671-2DDF07B7305B}" id="{2763823B-4BFF-4A6B-AE2D-8FBE2C1CDD4F}">
    <text xml:space="preserve">Added into 2026 budget
</text>
  </threadedComment>
  <threadedComment ref="A222" dT="2025-12-02T05:07:37.48" personId="{7BB8D406-14A6-4A56-B671-2DDF07B7305B}" id="{7FCF0D6A-A797-4537-AB7A-595C0FDDA3FA}">
    <text>Added into the 2026 Budget</text>
  </threadedComment>
  <threadedComment ref="L230" dT="2023-06-04T23:58:03.30" personId="{3821110E-10C0-4401-8548-1328879EE7C2}" id="{A11A22C9-3AE4-4DFD-A252-BF95775FDC96}">
    <text>Source: Table C</text>
  </threadedComment>
  <threadedComment ref="M230" dT="2023-06-04T23:58:03.30" personId="{3821110E-10C0-4401-8548-1328879EE7C2}" id="{E2223C1F-3A77-4265-9D8F-A89A1E6D9A2C}">
    <text>Source: Table C</text>
  </threadedComment>
  <threadedComment ref="L317" dT="2023-06-04T23:55:25.79" personId="{3821110E-10C0-4401-8548-1328879EE7C2}" id="{23D26588-371A-4FA6-964F-54D50F79A945}">
    <text>Source: Box 3: 2022 Dividend Outcome</text>
  </threadedComment>
  <threadedComment ref="L341" dT="2023-06-04T23:58:03.30" personId="{3821110E-10C0-4401-8548-1328879EE7C2}" id="{8AB06F78-BB95-43C0-9428-0EB3832DB1EB}">
    <text>Source: Table C</text>
  </threadedComment>
  <threadedComment ref="L428" dT="2023-06-04T23:55:25.79" personId="{3821110E-10C0-4401-8548-1328879EE7C2}" id="{131E15B9-BE3B-4712-9DB5-62E373AF6D4E}">
    <text>Source: Box 3: 2022 Dividend Outcome</text>
  </threadedComment>
</ThreadedComments>
</file>

<file path=xl/threadedComments/threadedComment4.xml><?xml version="1.0" encoding="utf-8"?>
<ThreadedComments xmlns="http://schemas.microsoft.com/office/spreadsheetml/2018/threadedcomments" xmlns:x="http://schemas.openxmlformats.org/spreadsheetml/2006/main">
  <threadedComment ref="M3" dT="2023-06-05T00:32:23.12" personId="{3821110E-10C0-4401-8548-1328879EE7C2}" id="{8DAE456F-283B-4706-89C5-7321BA90C44E}">
    <text>Table D(i)</text>
  </threadedComment>
  <threadedComment ref="N3" dT="2023-06-05T00:32:23.12" personId="{3821110E-10C0-4401-8548-1328879EE7C2}" id="{5233F3B3-A657-4016-B9AE-39AFFC05C08C}">
    <text>Table D(i)</text>
  </threadedComment>
  <threadedComment ref="P3" dT="2026-08-24T01:00:20.09" personId="{C1744B44-313B-446D-AD98-B5A0706D0021}" id="{E08CAE16-78A4-40F2-A597-4F720DD7858A}">
    <text>Source :Table 33</text>
  </threadedComment>
  <threadedComment ref="M51" dT="2023-06-05T00:32:23.12" personId="{3821110E-10C0-4401-8548-1328879EE7C2}" id="{8DAE456F-283B-4707-89C5-7321BA90C44E}">
    <text>Table D(i)</text>
  </threadedComment>
  <threadedComment ref="N51" dT="2023-06-05T00:32:23.12" personId="{3821110E-10C0-4401-8548-1328879EE7C2}" id="{5233F3B3-A657-4017-B9AE-39AFFC05C08C}">
    <text>Table D(i)</text>
  </threadedComment>
  <threadedComment ref="M100" dT="2023-06-05T00:32:23.12" personId="{3821110E-10C0-4401-8548-1328879EE7C2}" id="{9EA5E2B9-9A84-40D6-8B97-861963C37C23}">
    <text>Table D(i)</text>
  </threadedComment>
  <threadedComment ref="N100" dT="2023-06-05T00:32:23.12" personId="{3821110E-10C0-4401-8548-1328879EE7C2}" id="{BFB4F476-D4C1-4198-8F3A-02D39CF2AC8B}">
    <text>Table D(i)</text>
  </threadedComment>
  <threadedComment ref="M149" dT="2023-06-05T00:32:23.12" personId="{3821110E-10C0-4401-8548-1328879EE7C2}" id="{9284863A-E221-49AB-AB72-E9B44F8CC205}">
    <text>Table D(i)</text>
  </threadedComment>
  <threadedComment ref="N149" dT="2023-06-05T00:32:23.12" personId="{3821110E-10C0-4401-8548-1328879EE7C2}" id="{B9670F36-D498-4374-ADC8-E346780A68DF}">
    <text>Table D(i)</text>
  </threadedComment>
  <threadedComment ref="M198" dT="2023-06-05T00:32:23.12" personId="{3821110E-10C0-4401-8548-1328879EE7C2}" id="{73AF0B72-584F-4054-8BAD-03A1825EBAA7}">
    <text>Table D(i)</text>
  </threadedComment>
</ThreadedComments>
</file>

<file path=xl/threadedComments/threadedComment5.xml><?xml version="1.0" encoding="utf-8"?>
<ThreadedComments xmlns="http://schemas.microsoft.com/office/spreadsheetml/2018/threadedcomments" xmlns:x="http://schemas.openxmlformats.org/spreadsheetml/2006/main">
  <threadedComment ref="M3" dT="2023-06-05T00:32:31.43" personId="{3821110E-10C0-4401-8548-1328879EE7C2}" id="{1923157F-91F8-41DC-8730-75EA8FB79B82}">
    <text>Table D(ii)</text>
  </threadedComment>
  <threadedComment ref="N3" dT="2023-06-05T00:32:31.43" personId="{3821110E-10C0-4401-8548-1328879EE7C2}" id="{2DF8C01D-27A6-4AA7-9654-B62B64150170}">
    <text>Table D(ii)</text>
  </threadedComment>
  <threadedComment ref="P3" dT="2026-08-24T01:02:33.73" personId="{C1744B44-313B-446D-AD98-B5A0706D0021}" id="{607E16F6-5A9C-461F-8115-5336B4D41984}">
    <text>Source : Table 34</text>
  </threadedComment>
  <threadedComment ref="B74" dT="2025-12-07T13:14:33.18" personId="{7BB8D406-14A6-4A56-B671-2DDF07B7305B}" id="{07BCC8E1-E8B3-491A-8F4D-2BD1FB53F398}">
    <text>Added into the 2026 budget</text>
  </threadedComment>
  <threadedComment ref="M107" dT="2023-06-05T00:32:31.43" personId="{3821110E-10C0-4401-8548-1328879EE7C2}" id="{1923157F-91F8-41DD-8730-75EA8FB79B82}">
    <text>Table D(ii)</text>
  </threadedComment>
  <threadedComment ref="N107" dT="2023-06-05T00:32:31.43" personId="{3821110E-10C0-4401-8548-1328879EE7C2}" id="{2DF8C01D-27A6-4AA8-9654-B62B64150170}">
    <text>Table D(ii)</text>
  </threadedComment>
  <threadedComment ref="B178" dT="2025-12-07T13:14:33.18" personId="{7BB8D406-14A6-4A56-B671-2DDF07B7305B}" id="{07BCC8E1-E8B3-491B-8F4D-2BD1FB53F398}">
    <text>Added into the 2026 budget</text>
  </threadedComment>
  <threadedComment ref="M212" dT="2023-06-05T00:32:31.43" personId="{3821110E-10C0-4401-8548-1328879EE7C2}" id="{290B9F32-AB7B-4803-AAA5-C64DDE17B031}">
    <text>Table D(ii)</text>
  </threadedComment>
  <threadedComment ref="N212" dT="2023-06-05T00:32:31.43" personId="{3821110E-10C0-4401-8548-1328879EE7C2}" id="{B1371E34-3039-4A44-BEA9-742C73B87DF3}">
    <text>Table D(ii)</text>
  </threadedComment>
  <threadedComment ref="M318" dT="2023-06-05T00:32:31.43" personId="{3821110E-10C0-4401-8548-1328879EE7C2}" id="{0133243B-BADD-465D-8C8C-87452811306F}">
    <text>Table D(ii)</text>
  </threadedComment>
</ThreadedComments>
</file>

<file path=xl/threadedComments/threadedComment6.xml><?xml version="1.0" encoding="utf-8"?>
<ThreadedComments xmlns="http://schemas.microsoft.com/office/spreadsheetml/2018/threadedcomments" xmlns:x="http://schemas.openxmlformats.org/spreadsheetml/2006/main">
  <threadedComment ref="AD102" dT="2023-05-16T01:08:10.95" personId="{3821110E-10C0-4401-8548-1328879EE7C2}" id="{A2F6AD34-CD5B-4B3D-9289-A3A774533037}">
    <text>Source: 2016 FBO</text>
  </threadedComment>
  <threadedComment ref="AE102" dT="2023-05-16T01:08:24.45" personId="{3821110E-10C0-4401-8548-1328879EE7C2}" id="{9249A85B-F2D1-477D-81FD-9796EC376394}">
    <text>2018 FBO</text>
  </threadedComment>
  <threadedComment ref="AF102" dT="2023-05-16T01:08:52.13" personId="{3821110E-10C0-4401-8548-1328879EE7C2}" id="{FFC66086-84BA-46E7-89C0-1FB5788778E2}">
    <text>2018 FBO</text>
  </threadedComment>
  <threadedComment ref="AG102" dT="2023-05-16T01:09:03.81" personId="{3821110E-10C0-4401-8548-1328879EE7C2}" id="{4E3DC9FE-E3B1-4322-9CE9-1D1626D34590}">
    <text>2020 FBO</text>
  </threadedComment>
  <threadedComment ref="AH102" dT="2023-05-16T01:09:15.12" personId="{3821110E-10C0-4401-8548-1328879EE7C2}" id="{2260F1F6-3903-4455-BC73-83E873C3B83D}">
    <text>2020 FBO</text>
  </threadedComment>
  <threadedComment ref="AI102" dT="2023-05-16T01:09:27.92" personId="{3821110E-10C0-4401-8548-1328879EE7C2}" id="{87311B81-ED2D-497A-964A-8ED785F5AEFE}">
    <text>2022 FBO</text>
  </threadedComment>
  <threadedComment ref="AJ102" dT="2023-05-16T01:09:36.26" personId="{3821110E-10C0-4401-8548-1328879EE7C2}" id="{5FEF0CAE-96B0-4AD6-8DC8-33ECDF9BBBFF}">
    <text>2022 FBO</text>
  </threadedComment>
  <threadedComment ref="AD103" dT="2023-05-16T01:08:16.99" personId="{3821110E-10C0-4401-8548-1328879EE7C2}" id="{5E88B086-E857-48CD-B8FF-C21F43866345}">
    <text>Source: 2016 FBO</text>
  </threadedComment>
  <threadedComment ref="AE103" dT="2023-05-16T01:08:29.07" personId="{3821110E-10C0-4401-8548-1328879EE7C2}" id="{68B9375C-4E3A-43C8-A25B-D93F7607A280}">
    <text>2018 FBO</text>
  </threadedComment>
  <threadedComment ref="AF103" dT="2023-05-16T01:08:58.31" personId="{3821110E-10C0-4401-8548-1328879EE7C2}" id="{74243098-BE0C-4EF4-97DC-92FCCF0B07C5}">
    <text>2018 FBO</text>
  </threadedComment>
  <threadedComment ref="AG103" dT="2023-05-16T01:09:08.98" personId="{3821110E-10C0-4401-8548-1328879EE7C2}" id="{C2DC00C2-5FB0-4945-9DAD-E110641DF09E}">
    <text>2020 FBO</text>
  </threadedComment>
  <threadedComment ref="AH103" dT="2023-05-16T01:09:19.55" personId="{3821110E-10C0-4401-8548-1328879EE7C2}" id="{B0061A3F-F015-4461-AC83-1FC1AA153EC2}">
    <text>2020 FBO</text>
  </threadedComment>
  <threadedComment ref="AI103" dT="2023-05-16T01:09:32.04" personId="{3821110E-10C0-4401-8548-1328879EE7C2}" id="{B6CB5BFA-CF4E-425E-A57B-B458566CEBEE}">
    <text>2022 FBO</text>
  </threadedComment>
  <threadedComment ref="AJ103" dT="2023-05-16T01:09:40.50" personId="{3821110E-10C0-4401-8548-1328879EE7C2}" id="{947FB4F9-F95C-4848-A02A-A574A3D926A3}">
    <text>2022 FBO</text>
  </threadedComment>
  <threadedComment ref="AJ111" dT="2023-06-14T00:45:33.37" personId="{155CA017-763C-4788-9FB4-0E3DF9F0A87C}" id="{3AECF91B-AC2C-407A-8C82-8C272252609D}">
    <text>GoPNG PIP from FBO 2022 table 29</text>
  </threadedComment>
</ThreadedComments>
</file>

<file path=xl/threadedComments/threadedComment7.xml><?xml version="1.0" encoding="utf-8"?>
<ThreadedComments xmlns="http://schemas.microsoft.com/office/spreadsheetml/2018/threadedcomments" xmlns:x="http://schemas.openxmlformats.org/spreadsheetml/2006/main">
  <threadedComment ref="O3" dT="2026-08-24T01:36:49.44" personId="{C1744B44-313B-446D-AD98-B5A0706D0021}" id="{C64CC007-360B-4BC9-80B1-E9E4B730AAB8}">
    <text>Source: table 35</text>
  </threadedComment>
  <threadedComment ref="L5" dT="2024-05-08T22:35:42.48" personId="{3FD227E3-0D68-4A97-9AEE-3E7D30582DA3}" id="{3BF042DF-59B1-47B7-B4B6-E68C8973FD02}">
    <text>Updated using 2023 FBO numbers for 2022 actuals</text>
  </threadedComment>
  <threadedComment ref="L7" dT="2024-05-08T22:35:42.48" personId="{3FD227E3-0D68-4A97-9AEE-3E7D30582DA3}" id="{0D9FA44E-A8D9-4BB3-9784-46828072D18D}">
    <text>Updated using 2023 FBO numbers for 2022 actuals</text>
  </threadedComment>
  <threadedComment ref="L8" dT="2024-05-08T22:35:42.48" personId="{3FD227E3-0D68-4A97-9AEE-3E7D30582DA3}" id="{AB1E38F1-24F5-4A00-BBD2-39E4E123EFB1}">
    <text>Updated using 2023 FBO numbers for 2022 actuals</text>
  </threadedComment>
  <threadedComment ref="L51" dT="2024-05-08T22:35:42.48" personId="{3FD227E3-0D68-4A97-9AEE-3E7D30582DA3}" id="{8D5835AF-E793-4B9C-85D8-126B48D85742}">
    <text>Updated using 2023 FBO numbers for 2022 actuals</text>
  </threadedComment>
  <threadedComment ref="L53" dT="2024-05-08T22:35:42.48" personId="{3FD227E3-0D68-4A97-9AEE-3E7D30582DA3}" id="{5D6BB0CE-F88E-4115-8F02-18A1396B45EB}">
    <text>Updated using 2023 FBO numbers for 2022 actuals</text>
  </threadedComment>
  <threadedComment ref="L54" dT="2024-05-08T22:35:42.48" personId="{3FD227E3-0D68-4A97-9AEE-3E7D30582DA3}" id="{1A702426-71E8-455F-9793-69BDB46F44BC}">
    <text>Updated using 2023 FBO numbers for 2022 actuals</text>
  </threadedComment>
  <threadedComment ref="L95" dT="2024-05-08T22:35:42.48" personId="{3FD227E3-0D68-4A97-9AEE-3E7D30582DA3}" id="{5CBF49E8-EC71-4A35-8F31-F2775EC1F78B}">
    <text>Updated using 2023 FBO numbers for 2022 actuals</text>
  </threadedComment>
  <threadedComment ref="L97" dT="2024-05-08T22:35:42.48" personId="{3FD227E3-0D68-4A97-9AEE-3E7D30582DA3}" id="{E7149F81-701E-4CB4-A7A8-ACA8D3D2B677}">
    <text>Updated using 2023 FBO numbers for 2022 actuals</text>
  </threadedComment>
  <threadedComment ref="L98" dT="2024-05-08T22:35:42.48" personId="{3FD227E3-0D68-4A97-9AEE-3E7D30582DA3}" id="{A52AE164-563D-4C04-B89C-DA43EE3FF6A5}">
    <text>Updated using 2023 FBO numbers for 2022 actuals</text>
  </threadedComment>
</ThreadedComments>
</file>

<file path=xl/threadedComments/threadedComment8.xml><?xml version="1.0" encoding="utf-8"?>
<ThreadedComments xmlns="http://schemas.microsoft.com/office/spreadsheetml/2018/threadedcomments" xmlns:x="http://schemas.openxmlformats.org/spreadsheetml/2006/main">
  <threadedComment ref="O3" dT="2026-08-24T01:53:20.27" personId="{C1744B44-313B-446D-AD98-B5A0706D0021}" id="{9A399A0B-B39D-45A7-90F7-9AA4796BD91A}">
    <text>Source : Table 36</text>
  </threadedComment>
  <threadedComment ref="L23" dT="2023-06-05T01:26:09.82" personId="{3821110E-10C0-4401-8548-1328879EE7C2}" id="{488F5C38-C712-4641-B4F6-1FCE41F3B92C}">
    <text>From 2023 budget</text>
  </threadedComment>
  <threadedComment ref="L52" dT="2023-06-05T01:26:09.82" personId="{3821110E-10C0-4401-8548-1328879EE7C2}" id="{488F5C38-C712-4642-B4F6-1FCE41F3B92C}">
    <text>From 2023 budget</text>
  </threadedComment>
  <threadedComment ref="L82" dT="2023-06-05T01:26:09.82" personId="{3821110E-10C0-4401-8548-1328879EE7C2}" id="{9E7A651C-A63D-4FFF-97E2-2B8227D3C149}">
    <text>From 2023 budget</text>
  </threadedComment>
  <threadedComment ref="L107" dT="2023-06-05T01:26:09.82" personId="{3821110E-10C0-4401-8548-1328879EE7C2}" id="{775413C4-D360-468B-8855-7906CF098AC6}">
    <text>From 2023 budget</text>
  </threadedComment>
  <threadedComment ref="L137" dT="2023-06-05T01:26:09.82" personId="{3821110E-10C0-4401-8548-1328879EE7C2}" id="{724B8D14-1FB5-473F-998B-1DFD6C8E0780}">
    <text>From 2023 budget</text>
  </threadedComment>
</ThreadedComments>
</file>

<file path=xl/threadedComments/threadedComment9.xml><?xml version="1.0" encoding="utf-8"?>
<ThreadedComments xmlns="http://schemas.microsoft.com/office/spreadsheetml/2018/threadedcomments" xmlns:x="http://schemas.openxmlformats.org/spreadsheetml/2006/main">
  <threadedComment ref="A21" dT="2022-12-14T05:32:16.38" personId="{3821110E-10C0-4401-8548-1328879EE7C2}" id="{8A891EE3-8701-4B5D-890D-646E1E1050C1}">
    <text>Is entered as US$/oz in 2023 budget</text>
  </threadedComment>
  <threadedComment ref="W43" dT="2024-12-16T13:51:18.27" personId="{3FD227E3-0D68-4A97-9AEE-3E7D30582DA3}" id="{81F27661-0C1B-4110-9846-ED0D0644BF15}">
    <text>Figures from 2024 budget; series not updated in 2025 budget</text>
  </threadedComment>
  <threadedComment ref="X43" dT="2024-12-16T13:51:31.70" personId="{3FD227E3-0D68-4A97-9AEE-3E7D30582DA3}" id="{8C071498-BA4E-4605-B5F9-B60B39E76AB2}">
    <text>Figures from 2024 budget; series not updated in 2025 budget</text>
  </threadedComment>
  <threadedComment ref="Y43" dT="2024-12-16T13:51:42.25" personId="{3FD227E3-0D68-4A97-9AEE-3E7D30582DA3}" id="{A552E055-6E24-45FB-9C02-5C7A5127045B}">
    <text>Figures from 2024 budget; series not updated in 2025 budget</text>
  </threadedComment>
  <threadedComment ref="Z43" dT="2024-12-16T13:51:45.52" personId="{3FD227E3-0D68-4A97-9AEE-3E7D30582DA3}" id="{8C9189FA-2F30-4348-B36B-406602F92451}">
    <text>Figures from 2024 budget; series not updated in 2025 budget</text>
  </threadedComment>
  <threadedComment ref="AA43" dT="2024-12-16T13:51:49.62" personId="{3FD227E3-0D68-4A97-9AEE-3E7D30582DA3}" id="{3191EA9A-E022-481C-94D6-68EF8D482B00}">
    <text>Figures from 2024 budget; series not updated in 2025 budget</text>
  </threadedComment>
  <threadedComment ref="AB43" dT="2024-12-16T13:51:54.66" personId="{3FD227E3-0D68-4A97-9AEE-3E7D30582DA3}" id="{5559B706-468C-48AC-B888-534CA1D9EB46}">
    <text>Figures from 2024 budget; series not updated in 2025 budget</text>
  </threadedComment>
  <threadedComment ref="AC43" dT="2024-12-16T13:51:54.66" personId="{3FD227E3-0D68-4A97-9AEE-3E7D30582DA3}" id="{1297DB15-48E1-433C-BBDA-E64972710B51}">
    <text>No value given; series not updated in 2025 budget</text>
  </threadedComment>
  <threadedComment ref="A50" dT="2022-12-14T05:32:16.38" personId="{3821110E-10C0-4401-8548-1328879EE7C2}" id="{7E5882A8-3673-4A0C-91C8-FB8F09DB5DD6}">
    <text>Is entered as US$/oz in 2023 budget</text>
  </threadedComment>
  <threadedComment ref="A79" dT="2022-12-14T05:32:16.38" personId="{3821110E-10C0-4401-8548-1328879EE7C2}" id="{677064EF-2A51-47E6-B545-B0F4EB593A85}">
    <text>Is entered as US$/oz in 2023 budget</text>
  </threadedComment>
  <threadedComment ref="A108" dT="2022-12-14T05:32:16.38" personId="{3821110E-10C0-4401-8548-1328879EE7C2}" id="{E1B52548-6C9C-4AF4-95EC-823629235E16}">
    <text>Is entered as US$/oz in 2023 budget</text>
  </threadedComment>
</ThreadedComments>
</file>

<file path=xl/threadedComments/threadedComment10.xml><?xml version="1.0" encoding="utf-8"?>
<ThreadedComments xmlns="http://schemas.microsoft.com/office/spreadsheetml/2018/threadedcomments" xmlns:x="http://schemas.openxmlformats.org/spreadsheetml/2006/main">
  <threadedComment ref="B20" dT="2025-12-09T23:36:41.12" personId="{7BB8D406-14A6-4A56-B671-2DDF07B7305B}" id="{23705FA5-25F7-4B94-8FF6-D9FB670107A7}">
    <text>From World Bank WDI September 2025 database. From 2025 onwards, 2.6 % growth  is used, since NSO used an Average of 2.6% growth from 2011 to 2024
https://data.worldbank.org/indicator/SP.POP.TOTL?locations=PG
https://www.nso.gov.pg/statistics/population/</text>
    <extLst>
      <x:ext xmlns:xltc2="http://schemas.microsoft.com/office/spreadsheetml/2020/threadedcomments2" uri="{F7C98A9C-CBB3-438F-8F68-D28B6AF4A901}">
        <xltc2:checksum>2982382615</xltc2:checksum>
        <xltc2:hyperlink startIndex="147" length="61" url="https://data.worldbank.org/indicator/SP.POP.TOTL?locations=PG"/>
        <xltc2:hyperlink startIndex="210" length="45" url="https://www.nso.gov.pg/statistics/population/"/>
      </x:ext>
    </extLst>
  </threadedComment>
  <threadedComment ref="B24" dT="2025-12-10T05:50:59.21" personId="{C1744B44-313B-446D-AD98-B5A0706D0021}" id="{4364FFC6-3395-42C8-9F4E-88E3479D8C74}">
    <text>Source: BPNG, Quarterly Economic Bulletin.</text>
  </threadedComment>
  <threadedComment ref="B25" dT="2025-12-10T03:22:40.24" personId="{C1744B44-313B-446D-AD98-B5A0706D0021}" id="{EE6D0DD6-C5BD-407D-8DE6-8366BA07033A}">
    <text>It was labelled as Inflation in the previous database, “Analysis“ tab.</text>
  </threadedComment>
  <threadedComment ref="B27" dT="2025-12-10T00:51:05.28" personId="{C1744B44-313B-446D-AD98-B5A0706D0021}" id="{6965517D-18EF-4071-8DFB-007B490EF259}">
    <text>Calculated as Nominal GDP/Real GDP in 2013 prices.</text>
  </threadedComment>
  <threadedComment ref="B28" dT="2025-12-10T00:47:13.33" personId="{C1744B44-313B-446D-AD98-B5A0706D0021}" id="{E81F6A63-485B-44D0-AA52-71DB3C5444EF}">
    <text>Built on 1998 base year deflator</text>
  </threadedComment>
  <threadedComment ref="B29" dT="2025-12-10T00:51:41.20" personId="{C1744B44-313B-446D-AD98-B5A0706D0021}" id="{8EC691B6-F760-4D92-AAAF-BAC83561497B}">
    <text>This was labelled as “GDP (old)” in previous databases.</text>
  </threadedComment>
  <threadedComment ref="Z39" dT="2025-12-10T03:07:52.45" personId="{C1744B44-313B-446D-AD98-B5A0706D0021}" id="{A0F70D07-63E6-4E23-BF6B-C10B4D37878A}">
    <text>Different cell in “Rev compare” from this point onward.</text>
  </threadedComment>
  <threadedComment ref="Z41" dT="2025-12-10T03:08:12.21" personId="{C1744B44-313B-446D-AD98-B5A0706D0021}" id="{F41488D5-6A75-4D63-B67C-F56B8DBFB48E}">
    <text>Different cell in “Rev compare” from this point onward.</text>
  </threadedComment>
  <threadedComment ref="Z42" dT="2025-12-10T03:08:57.87" personId="{C1744B44-313B-446D-AD98-B5A0706D0021}" id="{EB346080-8BF0-4DC8-B859-C0C1B1D4D5D0}">
    <text>From this point onward, "Mining Levy" is replaced by "Royalties tax", "Dividend Withholding Tax Mining" added and "MRSF/SWF transfer (Other)" replaced by "Mining Petroleum and Gas Dividends".</text>
  </threadedComment>
  <threadedComment ref="Z48" dT="2025-12-10T03:12:23.39" personId="{C1744B44-313B-446D-AD98-B5A0706D0021}" id="{445ABDD2-0975-4D7C-9EAF-DB1DC3114B07}">
    <text>Different cell in “Rev compare” from this point onward.</text>
  </threadedComment>
  <threadedComment ref="Z49" dT="2025-12-10T03:19:41.19" personId="{C1744B44-313B-446D-AD98-B5A0706D0021}" id="{53B52BC6-00FE-4121-AC12-B2280B01C2DC}">
    <text>Different cell in “Rev compare” from this point onward.</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s://crawford.anu.edu.au/devpolicy/png-budget-database"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 Id="rId4" Type="http://schemas.microsoft.com/office/2017/10/relationships/threadedComment" Target="../threadedComments/threadedComment2.xml"/></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 Id="rId4" Type="http://schemas.microsoft.com/office/2017/10/relationships/threadedComment" Target="../threadedComments/threadedComment3.xml"/></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6.bin"/><Relationship Id="rId4" Type="http://schemas.microsoft.com/office/2017/10/relationships/threadedComment" Target="../threadedComments/threadedComment4.xml"/></Relationships>
</file>

<file path=xl/worksheets/_rels/sheet8.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7.bin"/><Relationship Id="rId4" Type="http://schemas.microsoft.com/office/2017/10/relationships/threadedComment" Target="../threadedComments/threadedComment5.xml"/></Relationships>
</file>

<file path=xl/worksheets/_rels/sheet9.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8.bin"/><Relationship Id="rId4" Type="http://schemas.microsoft.com/office/2017/10/relationships/threadedComment" Target="../threadedComments/threadedComment6.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9.bin"/><Relationship Id="rId4" Type="http://schemas.microsoft.com/office/2017/10/relationships/threadedComment" Target="../threadedComments/threadedComment7.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0.vml"/></Relationships>
</file>

<file path=xl/worksheets/_rels/sheet12.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0.bin"/><Relationship Id="rId4" Type="http://schemas.microsoft.com/office/2017/10/relationships/threadedComment" Target="../threadedComments/threadedComment8.xml"/></Relationships>
</file>

<file path=xl/worksheets/_rels/sheet13.xml.rels><?xml version="1.0" encoding="UTF-8" standalone="yes"?>
<Relationships xmlns="http://schemas.openxmlformats.org/package/2006/relationships"><Relationship Id="rId2" Type="http://schemas.openxmlformats.org/officeDocument/2006/relationships/comments" Target="../comments12.xml"/><Relationship Id="rId1" Type="http://schemas.openxmlformats.org/officeDocument/2006/relationships/vmlDrawing" Target="../drawings/vmlDrawing12.vml"/></Relationships>
</file>

<file path=xl/worksheets/_rels/sheet14.xml.rels><?xml version="1.0" encoding="UTF-8" standalone="yes"?>
<Relationships xmlns="http://schemas.openxmlformats.org/package/2006/relationships"><Relationship Id="rId3" Type="http://schemas.microsoft.com/office/2017/10/relationships/threadedComment" Target="../threadedComments/threadedComment9.xml"/><Relationship Id="rId2" Type="http://schemas.openxmlformats.org/officeDocument/2006/relationships/comments" Target="../comments13.xml"/><Relationship Id="rId1" Type="http://schemas.openxmlformats.org/officeDocument/2006/relationships/vmlDrawing" Target="../drawings/vmlDrawing13.vml"/></Relationships>
</file>

<file path=xl/worksheets/_rels/sheet15.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drawing" Target="../drawings/drawing1.xml"/><Relationship Id="rId4" Type="http://schemas.microsoft.com/office/2017/10/relationships/threadedComment" Target="../threadedComments/threadedComment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M138"/>
  <sheetViews>
    <sheetView tabSelected="1" zoomScale="85" zoomScaleNormal="85" workbookViewId="0">
      <selection activeCell="G12" sqref="G12"/>
    </sheetView>
  </sheetViews>
  <sheetFormatPr defaultColWidth="11.42578125" defaultRowHeight="14.25"/>
  <cols>
    <col min="1" max="1" width="11.42578125" style="90"/>
    <col min="2" max="2" width="18.140625" style="90" customWidth="1"/>
    <col min="3" max="3" width="12.140625" style="90" customWidth="1"/>
    <col min="4" max="4" width="15.140625" style="90" customWidth="1"/>
    <col min="5" max="5" width="11.42578125" style="90"/>
    <col min="6" max="6" width="17" style="90" customWidth="1"/>
    <col min="7" max="7" width="14.42578125" style="90" customWidth="1"/>
    <col min="8" max="8" width="11.42578125" style="90"/>
    <col min="9" max="9" width="3.42578125" style="90" customWidth="1"/>
    <col min="10" max="10" width="11.42578125" style="90"/>
    <col min="11" max="11" width="17.42578125" style="90" customWidth="1"/>
    <col min="12" max="12" width="58.7109375" style="90" bestFit="1" customWidth="1"/>
    <col min="13" max="13" width="51.7109375" style="90" customWidth="1"/>
    <col min="14" max="16384" width="11.42578125" style="90"/>
  </cols>
  <sheetData>
    <row r="2" spans="2:13" ht="20.25">
      <c r="B2" s="269" t="s">
        <v>0</v>
      </c>
      <c r="C2" s="270"/>
      <c r="D2" s="270"/>
      <c r="E2" s="270"/>
      <c r="F2" s="271"/>
      <c r="G2" s="271"/>
      <c r="H2" s="272"/>
      <c r="I2" s="270"/>
      <c r="J2" s="270"/>
      <c r="K2" s="272" t="s">
        <v>1</v>
      </c>
      <c r="L2" s="1324">
        <v>46259</v>
      </c>
      <c r="M2" s="273"/>
    </row>
    <row r="3" spans="2:13" ht="20.25">
      <c r="B3" s="305"/>
      <c r="F3" s="275"/>
      <c r="G3" s="275"/>
      <c r="H3" s="276"/>
      <c r="I3" s="90" t="s">
        <v>2</v>
      </c>
      <c r="K3" s="276"/>
      <c r="L3" s="1082" t="s">
        <v>972</v>
      </c>
      <c r="M3" s="277"/>
    </row>
    <row r="4" spans="2:13" ht="18">
      <c r="B4" s="274"/>
      <c r="F4" s="275"/>
      <c r="G4" s="275"/>
      <c r="H4" s="276"/>
      <c r="J4" s="275"/>
      <c r="K4" s="276" t="s">
        <v>4</v>
      </c>
      <c r="L4" s="289" t="s">
        <v>973</v>
      </c>
      <c r="M4" s="277"/>
    </row>
    <row r="5" spans="2:13" s="275" customFormat="1" ht="15">
      <c r="B5" s="278"/>
      <c r="C5" s="279"/>
      <c r="D5" s="279"/>
      <c r="E5" s="279"/>
      <c r="F5" s="279"/>
      <c r="G5" s="279"/>
      <c r="H5" s="279"/>
      <c r="I5" s="279"/>
      <c r="J5" s="279"/>
      <c r="K5" s="280" t="s">
        <v>5</v>
      </c>
      <c r="L5" s="1083" t="s">
        <v>974</v>
      </c>
      <c r="M5" s="281"/>
    </row>
    <row r="7" spans="2:13" ht="15">
      <c r="B7" s="282" t="s">
        <v>6</v>
      </c>
      <c r="C7" s="270"/>
      <c r="D7" s="270"/>
      <c r="E7" s="270"/>
      <c r="F7" s="270"/>
      <c r="G7" s="270"/>
      <c r="H7" s="270"/>
      <c r="I7" s="270"/>
      <c r="J7" s="270"/>
      <c r="K7" s="270"/>
      <c r="L7" s="270"/>
      <c r="M7" s="273"/>
    </row>
    <row r="8" spans="2:13">
      <c r="B8" s="283" t="s">
        <v>7</v>
      </c>
      <c r="M8" s="277"/>
    </row>
    <row r="9" spans="2:13">
      <c r="B9" s="283" t="s">
        <v>8</v>
      </c>
      <c r="M9" s="277"/>
    </row>
    <row r="10" spans="2:13">
      <c r="B10" s="283" t="s">
        <v>9</v>
      </c>
      <c r="M10" s="277"/>
    </row>
    <row r="11" spans="2:13">
      <c r="B11" s="283" t="s">
        <v>10</v>
      </c>
      <c r="M11" s="277"/>
    </row>
    <row r="12" spans="2:13">
      <c r="B12" s="283"/>
      <c r="M12" s="277"/>
    </row>
    <row r="13" spans="2:13" ht="15">
      <c r="B13" s="284" t="s">
        <v>11</v>
      </c>
      <c r="M13" s="277"/>
    </row>
    <row r="14" spans="2:13">
      <c r="B14" s="283" t="s">
        <v>12</v>
      </c>
      <c r="M14" s="277"/>
    </row>
    <row r="15" spans="2:13" ht="15">
      <c r="B15" s="503" t="s">
        <v>975</v>
      </c>
      <c r="C15" s="286"/>
      <c r="D15" s="286"/>
      <c r="E15" s="286"/>
      <c r="F15" s="286"/>
      <c r="G15" s="286"/>
      <c r="H15" s="286"/>
      <c r="I15" s="286"/>
      <c r="J15" s="286"/>
      <c r="K15" s="286"/>
      <c r="L15" s="286"/>
      <c r="M15" s="287"/>
    </row>
    <row r="16" spans="2:13">
      <c r="B16" s="335"/>
      <c r="C16" s="335"/>
      <c r="D16" s="335"/>
      <c r="E16" s="335"/>
      <c r="F16" s="335"/>
      <c r="G16" s="335"/>
      <c r="H16" s="335"/>
      <c r="I16" s="335"/>
      <c r="J16" s="335"/>
      <c r="K16" s="335"/>
      <c r="L16" s="335"/>
      <c r="M16" s="335"/>
    </row>
    <row r="17" spans="2:13" ht="15">
      <c r="B17" s="284" t="s">
        <v>13</v>
      </c>
      <c r="M17" s="277"/>
    </row>
    <row r="18" spans="2:13">
      <c r="B18" s="283"/>
      <c r="M18" s="277"/>
    </row>
    <row r="19" spans="2:13" ht="15">
      <c r="B19" s="284" t="s">
        <v>14</v>
      </c>
      <c r="M19" s="277"/>
    </row>
    <row r="20" spans="2:13">
      <c r="B20" s="283" t="s">
        <v>964</v>
      </c>
      <c r="M20" s="277"/>
    </row>
    <row r="21" spans="2:13">
      <c r="B21" s="283"/>
      <c r="M21" s="277"/>
    </row>
    <row r="22" spans="2:13" ht="15">
      <c r="B22" s="284" t="s">
        <v>976</v>
      </c>
      <c r="M22" s="277"/>
    </row>
    <row r="23" spans="2:13">
      <c r="B23" s="283" t="s">
        <v>981</v>
      </c>
      <c r="M23" s="277"/>
    </row>
    <row r="24" spans="2:13">
      <c r="B24" s="304"/>
      <c r="C24" s="973"/>
      <c r="D24" s="973"/>
      <c r="E24" s="973"/>
      <c r="F24" s="973"/>
      <c r="M24" s="277"/>
    </row>
    <row r="25" spans="2:13" ht="15">
      <c r="B25" s="284" t="s">
        <v>960</v>
      </c>
      <c r="M25" s="277"/>
    </row>
    <row r="26" spans="2:13">
      <c r="B26" s="283" t="s">
        <v>961</v>
      </c>
      <c r="M26" s="277"/>
    </row>
    <row r="27" spans="2:13">
      <c r="B27" s="283" t="s">
        <v>962</v>
      </c>
      <c r="M27" s="277"/>
    </row>
    <row r="28" spans="2:13">
      <c r="B28" s="283"/>
      <c r="M28" s="277"/>
    </row>
    <row r="29" spans="2:13" ht="15">
      <c r="B29" s="284" t="s">
        <v>15</v>
      </c>
      <c r="M29" s="277"/>
    </row>
    <row r="30" spans="2:13">
      <c r="B30" s="283" t="s">
        <v>16</v>
      </c>
      <c r="M30" s="277"/>
    </row>
    <row r="31" spans="2:13">
      <c r="B31" s="283" t="s">
        <v>17</v>
      </c>
      <c r="M31" s="277"/>
    </row>
    <row r="32" spans="2:13">
      <c r="B32" s="283"/>
      <c r="M32" s="277"/>
    </row>
    <row r="33" spans="2:13" ht="15">
      <c r="B33" s="284" t="s">
        <v>18</v>
      </c>
      <c r="M33" s="277"/>
    </row>
    <row r="34" spans="2:13">
      <c r="B34" s="283" t="s">
        <v>19</v>
      </c>
      <c r="M34" s="277"/>
    </row>
    <row r="35" spans="2:13">
      <c r="B35" s="283" t="s">
        <v>20</v>
      </c>
      <c r="M35" s="277"/>
    </row>
    <row r="36" spans="2:13">
      <c r="B36" s="283" t="s">
        <v>21</v>
      </c>
      <c r="M36" s="277"/>
    </row>
    <row r="37" spans="2:13">
      <c r="B37" s="283" t="s">
        <v>22</v>
      </c>
      <c r="M37" s="277"/>
    </row>
    <row r="38" spans="2:13">
      <c r="B38" s="283" t="s">
        <v>23</v>
      </c>
      <c r="M38" s="277"/>
    </row>
    <row r="39" spans="2:13">
      <c r="B39" s="283" t="s">
        <v>24</v>
      </c>
      <c r="M39" s="277"/>
    </row>
    <row r="40" spans="2:13">
      <c r="B40" s="283"/>
      <c r="M40" s="277"/>
    </row>
    <row r="41" spans="2:13" ht="15">
      <c r="B41" s="284" t="s">
        <v>25</v>
      </c>
      <c r="M41" s="277"/>
    </row>
    <row r="42" spans="2:13">
      <c r="B42" s="283" t="s">
        <v>26</v>
      </c>
      <c r="M42" s="277"/>
    </row>
    <row r="43" spans="2:13">
      <c r="B43" s="283" t="s">
        <v>27</v>
      </c>
      <c r="M43" s="277"/>
    </row>
    <row r="44" spans="2:13">
      <c r="B44" s="283" t="s">
        <v>28</v>
      </c>
      <c r="M44" s="277"/>
    </row>
    <row r="45" spans="2:13">
      <c r="B45" s="283" t="s">
        <v>29</v>
      </c>
      <c r="M45" s="277"/>
    </row>
    <row r="46" spans="2:13">
      <c r="B46" s="283" t="s">
        <v>30</v>
      </c>
      <c r="M46" s="277"/>
    </row>
    <row r="47" spans="2:13">
      <c r="B47" s="283" t="s">
        <v>31</v>
      </c>
      <c r="M47" s="277"/>
    </row>
    <row r="48" spans="2:13">
      <c r="B48" s="283"/>
      <c r="M48" s="277"/>
    </row>
    <row r="49" spans="2:13">
      <c r="B49" s="283" t="s">
        <v>32</v>
      </c>
      <c r="M49" s="277"/>
    </row>
    <row r="50" spans="2:13">
      <c r="B50" s="283" t="s">
        <v>951</v>
      </c>
      <c r="M50" s="277"/>
    </row>
    <row r="51" spans="2:13">
      <c r="B51" s="283" t="s">
        <v>33</v>
      </c>
      <c r="M51" s="277"/>
    </row>
    <row r="52" spans="2:13">
      <c r="B52" s="283" t="s">
        <v>34</v>
      </c>
      <c r="M52" s="277"/>
    </row>
    <row r="53" spans="2:13">
      <c r="B53" s="283"/>
      <c r="M53" s="277"/>
    </row>
    <row r="54" spans="2:13">
      <c r="B54" s="283" t="s">
        <v>35</v>
      </c>
      <c r="M54" s="277"/>
    </row>
    <row r="55" spans="2:13">
      <c r="B55" s="283" t="s">
        <v>36</v>
      </c>
      <c r="M55" s="277"/>
    </row>
    <row r="56" spans="2:13">
      <c r="B56" s="283" t="s">
        <v>37</v>
      </c>
      <c r="M56" s="277"/>
    </row>
    <row r="57" spans="2:13">
      <c r="B57" s="304"/>
      <c r="M57" s="277"/>
    </row>
    <row r="58" spans="2:13" ht="15">
      <c r="B58" s="284" t="s">
        <v>38</v>
      </c>
      <c r="M58" s="277"/>
    </row>
    <row r="59" spans="2:13">
      <c r="B59" s="283" t="s">
        <v>952</v>
      </c>
      <c r="M59" s="277"/>
    </row>
    <row r="60" spans="2:13">
      <c r="B60" s="283" t="s">
        <v>953</v>
      </c>
      <c r="M60" s="277"/>
    </row>
    <row r="61" spans="2:13">
      <c r="B61" s="283" t="s">
        <v>39</v>
      </c>
      <c r="M61" s="277"/>
    </row>
    <row r="62" spans="2:13">
      <c r="B62" s="283"/>
      <c r="M62" s="277"/>
    </row>
    <row r="63" spans="2:13" ht="15">
      <c r="B63" s="284" t="s">
        <v>40</v>
      </c>
      <c r="M63" s="277"/>
    </row>
    <row r="64" spans="2:13">
      <c r="B64" s="283" t="s">
        <v>41</v>
      </c>
      <c r="M64" s="277"/>
    </row>
    <row r="65" spans="2:13">
      <c r="B65" s="283" t="s">
        <v>908</v>
      </c>
      <c r="M65" s="277"/>
    </row>
    <row r="66" spans="2:13">
      <c r="B66" s="283" t="s">
        <v>42</v>
      </c>
      <c r="M66" s="277"/>
    </row>
    <row r="67" spans="2:13">
      <c r="B67" s="283"/>
      <c r="M67" s="277"/>
    </row>
    <row r="68" spans="2:13" ht="15">
      <c r="B68" s="284" t="s">
        <v>43</v>
      </c>
      <c r="M68" s="277"/>
    </row>
    <row r="69" spans="2:13">
      <c r="B69" s="283" t="s">
        <v>44</v>
      </c>
      <c r="M69" s="277"/>
    </row>
    <row r="70" spans="2:13">
      <c r="B70" s="283" t="s">
        <v>45</v>
      </c>
      <c r="M70" s="277"/>
    </row>
    <row r="71" spans="2:13">
      <c r="B71" s="283"/>
      <c r="M71" s="277"/>
    </row>
    <row r="72" spans="2:13" ht="15">
      <c r="B72" s="284" t="s">
        <v>46</v>
      </c>
      <c r="M72" s="277"/>
    </row>
    <row r="73" spans="2:13">
      <c r="B73" s="1334" t="s">
        <v>47</v>
      </c>
      <c r="C73" s="1335"/>
      <c r="D73" s="1335"/>
      <c r="E73" s="1335"/>
      <c r="F73" s="1335"/>
      <c r="G73" s="1335"/>
      <c r="H73" s="1335"/>
      <c r="I73" s="1335"/>
      <c r="J73" s="1335"/>
      <c r="K73" s="1335"/>
      <c r="L73" s="1335"/>
      <c r="M73" s="1336"/>
    </row>
    <row r="74" spans="2:13">
      <c r="B74" s="468" t="s">
        <v>984</v>
      </c>
      <c r="C74" s="710"/>
      <c r="D74" s="710"/>
      <c r="E74" s="710"/>
      <c r="F74" s="710"/>
      <c r="G74" s="710"/>
      <c r="H74" s="710"/>
      <c r="I74" s="710"/>
      <c r="J74" s="710"/>
      <c r="K74" s="710"/>
      <c r="L74" s="710"/>
      <c r="M74" s="711"/>
    </row>
    <row r="75" spans="2:13">
      <c r="B75" s="283" t="s">
        <v>933</v>
      </c>
    </row>
    <row r="76" spans="2:13">
      <c r="B76" s="468"/>
      <c r="C76" s="710"/>
      <c r="D76" s="710"/>
      <c r="E76" s="710"/>
      <c r="F76" s="710"/>
      <c r="G76" s="710"/>
      <c r="H76" s="710"/>
      <c r="I76" s="710"/>
      <c r="J76" s="710"/>
      <c r="K76" s="710"/>
      <c r="L76" s="710"/>
      <c r="M76" s="711"/>
    </row>
    <row r="77" spans="2:13">
      <c r="B77" s="285"/>
    </row>
    <row r="78" spans="2:13" ht="15">
      <c r="B78" s="282" t="s">
        <v>48</v>
      </c>
      <c r="C78" s="270"/>
      <c r="D78" s="270"/>
      <c r="E78" s="270"/>
      <c r="F78" s="270"/>
      <c r="G78" s="270"/>
      <c r="H78" s="270"/>
      <c r="I78" s="270"/>
      <c r="J78" s="270"/>
      <c r="K78" s="270"/>
      <c r="L78" s="270"/>
      <c r="M78" s="273"/>
    </row>
    <row r="79" spans="2:13">
      <c r="B79" s="285" t="s">
        <v>49</v>
      </c>
      <c r="C79" s="286" t="s">
        <v>50</v>
      </c>
      <c r="D79" s="286"/>
      <c r="E79" s="286"/>
      <c r="F79" s="286"/>
      <c r="G79" s="286"/>
      <c r="H79" s="286"/>
      <c r="I79" s="286"/>
      <c r="J79" s="286"/>
      <c r="K79" s="286"/>
      <c r="L79" s="286"/>
      <c r="M79" s="287"/>
    </row>
    <row r="81" spans="2:13" ht="15">
      <c r="B81" s="282" t="s">
        <v>51</v>
      </c>
      <c r="C81" s="270"/>
      <c r="D81" s="270"/>
      <c r="E81" s="270"/>
      <c r="F81" s="270"/>
      <c r="G81" s="270"/>
      <c r="H81" s="270"/>
      <c r="I81" s="270"/>
      <c r="J81" s="270"/>
      <c r="K81" s="270"/>
      <c r="L81" s="270"/>
      <c r="M81" s="273"/>
    </row>
    <row r="82" spans="2:13">
      <c r="B82" s="283" t="s">
        <v>52</v>
      </c>
      <c r="C82" s="90" t="s">
        <v>53</v>
      </c>
      <c r="M82" s="277"/>
    </row>
    <row r="83" spans="2:13">
      <c r="B83" s="283" t="s">
        <v>54</v>
      </c>
      <c r="C83" s="90" t="s">
        <v>55</v>
      </c>
      <c r="M83" s="277"/>
    </row>
    <row r="84" spans="2:13">
      <c r="B84" s="288" t="s">
        <v>56</v>
      </c>
      <c r="C84" s="90" t="s">
        <v>909</v>
      </c>
      <c r="M84" s="277"/>
    </row>
    <row r="85" spans="2:13">
      <c r="B85" s="594" t="s">
        <v>57</v>
      </c>
      <c r="C85" s="90" t="s">
        <v>58</v>
      </c>
      <c r="M85" s="277"/>
    </row>
    <row r="86" spans="2:13">
      <c r="B86" s="283"/>
      <c r="M86" s="277"/>
    </row>
    <row r="87" spans="2:13">
      <c r="B87" s="283" t="s">
        <v>59</v>
      </c>
      <c r="M87" s="277"/>
    </row>
    <row r="88" spans="2:13" ht="15">
      <c r="B88" s="284" t="s">
        <v>60</v>
      </c>
      <c r="C88" s="90" t="s">
        <v>61</v>
      </c>
      <c r="M88" s="277"/>
    </row>
    <row r="89" spans="2:13">
      <c r="B89" s="289" t="s">
        <v>62</v>
      </c>
      <c r="C89" s="90" t="s">
        <v>63</v>
      </c>
      <c r="M89" s="277"/>
    </row>
    <row r="90" spans="2:13">
      <c r="B90" s="290" t="s">
        <v>64</v>
      </c>
      <c r="C90" s="309" t="s">
        <v>65</v>
      </c>
      <c r="M90" s="277"/>
    </row>
    <row r="91" spans="2:13">
      <c r="B91" s="283" t="s">
        <v>66</v>
      </c>
      <c r="C91" s="90" t="s">
        <v>67</v>
      </c>
      <c r="M91" s="277"/>
    </row>
    <row r="92" spans="2:13">
      <c r="B92" s="495" t="s">
        <v>68</v>
      </c>
      <c r="C92" s="309" t="s">
        <v>69</v>
      </c>
      <c r="M92" s="277"/>
    </row>
    <row r="93" spans="2:13">
      <c r="B93" s="428" t="s">
        <v>70</v>
      </c>
      <c r="C93" s="90" t="s">
        <v>71</v>
      </c>
      <c r="M93" s="277"/>
    </row>
    <row r="94" spans="2:13">
      <c r="B94" s="544" t="s">
        <v>72</v>
      </c>
      <c r="C94" s="90" t="s">
        <v>73</v>
      </c>
      <c r="M94" s="277"/>
    </row>
    <row r="95" spans="2:13">
      <c r="B95" s="1071" t="s">
        <v>944</v>
      </c>
      <c r="C95" s="90" t="s">
        <v>945</v>
      </c>
      <c r="M95" s="277"/>
    </row>
    <row r="96" spans="2:13">
      <c r="B96" s="283" t="s">
        <v>74</v>
      </c>
      <c r="C96" s="90" t="s">
        <v>75</v>
      </c>
      <c r="M96" s="277"/>
    </row>
    <row r="97" spans="2:13">
      <c r="B97" s="285"/>
      <c r="C97" s="286" t="s">
        <v>76</v>
      </c>
      <c r="D97" s="286"/>
      <c r="E97" s="286"/>
      <c r="F97" s="286"/>
      <c r="G97" s="286"/>
      <c r="H97" s="286"/>
      <c r="I97" s="286"/>
      <c r="J97" s="286"/>
      <c r="K97" s="286"/>
      <c r="L97" s="286"/>
      <c r="M97" s="287"/>
    </row>
    <row r="99" spans="2:13" ht="20.25">
      <c r="B99" s="269" t="s">
        <v>77</v>
      </c>
      <c r="C99" s="270"/>
      <c r="D99" s="270"/>
      <c r="E99" s="270"/>
      <c r="F99" s="270"/>
      <c r="G99" s="270"/>
      <c r="H99" s="270"/>
      <c r="I99" s="270"/>
      <c r="J99" s="270"/>
      <c r="K99" s="270"/>
      <c r="L99" s="270"/>
      <c r="M99" s="273"/>
    </row>
    <row r="100" spans="2:13" ht="15" customHeight="1">
      <c r="B100" s="291"/>
      <c r="M100" s="277"/>
    </row>
    <row r="101" spans="2:13">
      <c r="B101" s="283" t="s">
        <v>78</v>
      </c>
      <c r="C101" s="90" t="s">
        <v>79</v>
      </c>
      <c r="E101" s="90" t="s">
        <v>80</v>
      </c>
      <c r="M101" s="277"/>
    </row>
    <row r="102" spans="2:13">
      <c r="B102" s="283" t="s">
        <v>81</v>
      </c>
      <c r="C102" s="90" t="s">
        <v>82</v>
      </c>
      <c r="E102" s="90" t="s">
        <v>83</v>
      </c>
      <c r="M102" s="277"/>
    </row>
    <row r="103" spans="2:13">
      <c r="B103" s="283" t="s">
        <v>84</v>
      </c>
      <c r="C103" s="90" t="s">
        <v>85</v>
      </c>
      <c r="E103" s="90" t="s">
        <v>86</v>
      </c>
      <c r="M103" s="277"/>
    </row>
    <row r="104" spans="2:13">
      <c r="B104" s="283" t="s">
        <v>87</v>
      </c>
      <c r="C104" s="90" t="s">
        <v>88</v>
      </c>
      <c r="E104" s="90" t="s">
        <v>89</v>
      </c>
      <c r="M104" s="277"/>
    </row>
    <row r="105" spans="2:13">
      <c r="B105" s="283" t="s">
        <v>90</v>
      </c>
      <c r="C105" s="90" t="s">
        <v>91</v>
      </c>
      <c r="E105" s="90" t="s">
        <v>910</v>
      </c>
      <c r="M105" s="277"/>
    </row>
    <row r="106" spans="2:13">
      <c r="B106" s="283" t="s">
        <v>92</v>
      </c>
      <c r="C106" s="90" t="s">
        <v>93</v>
      </c>
      <c r="E106" s="90" t="s">
        <v>911</v>
      </c>
      <c r="M106" s="277"/>
    </row>
    <row r="107" spans="2:13">
      <c r="B107" s="283" t="s">
        <v>94</v>
      </c>
      <c r="C107" s="90" t="s">
        <v>95</v>
      </c>
      <c r="E107" s="90" t="s">
        <v>96</v>
      </c>
      <c r="M107" s="277"/>
    </row>
    <row r="108" spans="2:13">
      <c r="B108" s="283" t="s">
        <v>97</v>
      </c>
      <c r="C108" s="90" t="s">
        <v>98</v>
      </c>
      <c r="E108" s="90" t="s">
        <v>912</v>
      </c>
      <c r="M108" s="277"/>
    </row>
    <row r="109" spans="2:13">
      <c r="B109" s="283" t="s">
        <v>99</v>
      </c>
      <c r="C109" s="90" t="s">
        <v>100</v>
      </c>
      <c r="E109" s="90" t="s">
        <v>913</v>
      </c>
      <c r="M109" s="277"/>
    </row>
    <row r="110" spans="2:13">
      <c r="B110" s="283" t="s">
        <v>101</v>
      </c>
      <c r="C110" s="90" t="s">
        <v>102</v>
      </c>
      <c r="E110" s="90" t="s">
        <v>103</v>
      </c>
      <c r="M110" s="277"/>
    </row>
    <row r="111" spans="2:13">
      <c r="B111" s="283" t="s">
        <v>104</v>
      </c>
      <c r="C111" s="90" t="s">
        <v>105</v>
      </c>
      <c r="E111" s="90" t="s">
        <v>914</v>
      </c>
      <c r="M111" s="277"/>
    </row>
    <row r="112" spans="2:13">
      <c r="B112" s="283" t="s">
        <v>106</v>
      </c>
      <c r="C112" s="90" t="s">
        <v>107</v>
      </c>
      <c r="E112" s="90" t="s">
        <v>108</v>
      </c>
      <c r="M112" s="277"/>
    </row>
    <row r="113" spans="2:13">
      <c r="B113" s="283" t="s">
        <v>109</v>
      </c>
      <c r="C113" s="90" t="s">
        <v>110</v>
      </c>
      <c r="E113" s="90" t="s">
        <v>916</v>
      </c>
      <c r="M113" s="277"/>
    </row>
    <row r="114" spans="2:13">
      <c r="B114" s="283" t="s">
        <v>111</v>
      </c>
      <c r="C114" s="90" t="s">
        <v>112</v>
      </c>
      <c r="E114" s="90" t="s">
        <v>113</v>
      </c>
      <c r="M114" s="277"/>
    </row>
    <row r="115" spans="2:13">
      <c r="B115" s="283" t="s">
        <v>114</v>
      </c>
      <c r="C115" s="90" t="s">
        <v>915</v>
      </c>
      <c r="E115" s="90" t="s">
        <v>917</v>
      </c>
      <c r="M115" s="277"/>
    </row>
    <row r="116" spans="2:13">
      <c r="B116" s="283" t="s">
        <v>115</v>
      </c>
      <c r="C116" s="90" t="s">
        <v>116</v>
      </c>
      <c r="E116" s="90" t="s">
        <v>117</v>
      </c>
      <c r="M116" s="277"/>
    </row>
    <row r="117" spans="2:13">
      <c r="B117" s="285"/>
      <c r="C117" s="286"/>
      <c r="D117" s="286"/>
      <c r="E117" s="286"/>
      <c r="F117" s="286"/>
      <c r="G117" s="286"/>
      <c r="H117" s="286"/>
      <c r="I117" s="286"/>
      <c r="J117" s="286"/>
      <c r="K117" s="286"/>
      <c r="L117" s="286"/>
      <c r="M117" s="287"/>
    </row>
    <row r="119" spans="2:13" ht="15">
      <c r="B119" s="292" t="s">
        <v>118</v>
      </c>
      <c r="C119" s="973"/>
      <c r="D119" s="973"/>
      <c r="E119" s="973"/>
    </row>
    <row r="120" spans="2:13" ht="15">
      <c r="B120" s="292"/>
    </row>
    <row r="121" spans="2:13">
      <c r="B121" s="834" t="s">
        <v>918</v>
      </c>
    </row>
    <row r="122" spans="2:13">
      <c r="B122" s="834" t="s">
        <v>977</v>
      </c>
    </row>
    <row r="123" spans="2:13">
      <c r="B123" s="834" t="s">
        <v>897</v>
      </c>
    </row>
    <row r="124" spans="2:13">
      <c r="B124" s="834" t="s">
        <v>893</v>
      </c>
    </row>
    <row r="125" spans="2:13">
      <c r="B125" s="90" t="s">
        <v>119</v>
      </c>
    </row>
    <row r="126" spans="2:13">
      <c r="B126" s="90" t="s">
        <v>120</v>
      </c>
    </row>
    <row r="127" spans="2:13">
      <c r="B127" s="90" t="s">
        <v>121</v>
      </c>
    </row>
    <row r="128" spans="2:13">
      <c r="B128" s="90" t="s">
        <v>122</v>
      </c>
    </row>
    <row r="129" spans="2:2">
      <c r="B129" s="90" t="s">
        <v>123</v>
      </c>
    </row>
    <row r="130" spans="2:2">
      <c r="B130" s="90" t="s">
        <v>124</v>
      </c>
    </row>
    <row r="131" spans="2:2">
      <c r="B131" s="90" t="s">
        <v>125</v>
      </c>
    </row>
    <row r="132" spans="2:2">
      <c r="B132" s="90" t="s">
        <v>126</v>
      </c>
    </row>
    <row r="133" spans="2:2">
      <c r="B133" s="90" t="s">
        <v>127</v>
      </c>
    </row>
    <row r="134" spans="2:2">
      <c r="B134" s="90" t="s">
        <v>128</v>
      </c>
    </row>
    <row r="136" spans="2:2">
      <c r="B136" s="275" t="s">
        <v>129</v>
      </c>
    </row>
    <row r="138" spans="2:2" ht="18.75">
      <c r="B138" s="293" t="s">
        <v>130</v>
      </c>
    </row>
  </sheetData>
  <mergeCells count="1">
    <mergeCell ref="B73:M73"/>
  </mergeCells>
  <hyperlinks>
    <hyperlink ref="B15" r:id="rId1" xr:uid="{00000000-0004-0000-0000-000001000000}"/>
  </hyperlinks>
  <pageMargins left="0.75" right="0.75" top="1" bottom="1" header="0.5" footer="0.5"/>
  <pageSetup paperSize="9" orientation="portrait" horizontalDpi="4294967292" verticalDpi="4294967292"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90"/>
  <sheetViews>
    <sheetView topLeftCell="A3" zoomScale="85" zoomScaleNormal="85" workbookViewId="0">
      <selection activeCell="B12" sqref="B12"/>
    </sheetView>
  </sheetViews>
  <sheetFormatPr defaultColWidth="11.42578125" defaultRowHeight="15"/>
  <cols>
    <col min="1" max="1" width="14.140625" customWidth="1"/>
  </cols>
  <sheetData>
    <row r="1" spans="1:2" ht="21">
      <c r="A1" s="493" t="s">
        <v>131</v>
      </c>
      <c r="B1" t="s">
        <v>132</v>
      </c>
    </row>
    <row r="2" spans="1:2" ht="15" customHeight="1">
      <c r="A2" s="493"/>
    </row>
    <row r="3" spans="1:2" ht="15" customHeight="1">
      <c r="A3" s="458" t="s">
        <v>963</v>
      </c>
    </row>
    <row r="4" spans="1:2" ht="15" customHeight="1">
      <c r="A4" s="1320" t="s">
        <v>982</v>
      </c>
    </row>
    <row r="5" spans="1:2" ht="15" customHeight="1">
      <c r="A5" s="493"/>
    </row>
    <row r="6" spans="1:2" ht="15" customHeight="1">
      <c r="A6" s="458" t="s">
        <v>902</v>
      </c>
    </row>
    <row r="7" spans="1:2" ht="15" customHeight="1">
      <c r="A7" t="s">
        <v>947</v>
      </c>
    </row>
    <row r="8" spans="1:2" ht="15" customHeight="1">
      <c r="A8" t="s">
        <v>948</v>
      </c>
    </row>
    <row r="9" spans="1:2" ht="15" customHeight="1">
      <c r="A9" t="s">
        <v>949</v>
      </c>
    </row>
    <row r="10" spans="1:2">
      <c r="A10" t="s">
        <v>950</v>
      </c>
    </row>
    <row r="11" spans="1:2">
      <c r="A11" t="s">
        <v>942</v>
      </c>
    </row>
    <row r="12" spans="1:2">
      <c r="A12" t="s">
        <v>943</v>
      </c>
    </row>
    <row r="14" spans="1:2">
      <c r="A14" s="458" t="s">
        <v>133</v>
      </c>
    </row>
    <row r="15" spans="1:2">
      <c r="A15" t="s">
        <v>134</v>
      </c>
    </row>
    <row r="16" spans="1:2">
      <c r="A16" t="s">
        <v>135</v>
      </c>
    </row>
    <row r="17" spans="1:1">
      <c r="A17" t="s">
        <v>136</v>
      </c>
    </row>
    <row r="18" spans="1:1">
      <c r="A18" t="s">
        <v>137</v>
      </c>
    </row>
    <row r="19" spans="1:1">
      <c r="A19" t="s">
        <v>138</v>
      </c>
    </row>
    <row r="21" spans="1:1">
      <c r="A21" s="458" t="s">
        <v>139</v>
      </c>
    </row>
    <row r="22" spans="1:1">
      <c r="A22" t="s">
        <v>140</v>
      </c>
    </row>
    <row r="23" spans="1:1">
      <c r="A23" t="s">
        <v>141</v>
      </c>
    </row>
    <row r="25" spans="1:1" s="458" customFormat="1">
      <c r="A25" s="458" t="s">
        <v>142</v>
      </c>
    </row>
    <row r="26" spans="1:1">
      <c r="A26" t="s">
        <v>143</v>
      </c>
    </row>
    <row r="27" spans="1:1">
      <c r="A27" t="s">
        <v>144</v>
      </c>
    </row>
    <row r="29" spans="1:1">
      <c r="A29" s="458" t="s">
        <v>145</v>
      </c>
    </row>
    <row r="30" spans="1:1">
      <c r="A30" t="s">
        <v>146</v>
      </c>
    </row>
    <row r="31" spans="1:1">
      <c r="A31" t="s">
        <v>147</v>
      </c>
    </row>
    <row r="32" spans="1:1">
      <c r="A32" t="s">
        <v>148</v>
      </c>
    </row>
    <row r="34" spans="1:1">
      <c r="A34" s="458" t="s">
        <v>149</v>
      </c>
    </row>
    <row r="35" spans="1:1">
      <c r="A35" t="s">
        <v>150</v>
      </c>
    </row>
    <row r="36" spans="1:1">
      <c r="A36" t="s">
        <v>151</v>
      </c>
    </row>
    <row r="38" spans="1:1">
      <c r="A38" s="458" t="s">
        <v>152</v>
      </c>
    </row>
    <row r="39" spans="1:1">
      <c r="A39" t="s">
        <v>153</v>
      </c>
    </row>
    <row r="40" spans="1:1">
      <c r="A40" t="s">
        <v>154</v>
      </c>
    </row>
    <row r="42" spans="1:1">
      <c r="A42" s="458" t="s">
        <v>155</v>
      </c>
    </row>
    <row r="43" spans="1:1">
      <c r="A43" t="s">
        <v>156</v>
      </c>
    </row>
    <row r="44" spans="1:1">
      <c r="A44" t="s">
        <v>157</v>
      </c>
    </row>
    <row r="45" spans="1:1">
      <c r="A45" t="s">
        <v>158</v>
      </c>
    </row>
    <row r="46" spans="1:1">
      <c r="A46" t="s">
        <v>159</v>
      </c>
    </row>
    <row r="48" spans="1:1">
      <c r="A48" s="458" t="s">
        <v>160</v>
      </c>
    </row>
    <row r="49" spans="1:1">
      <c r="A49" t="s">
        <v>161</v>
      </c>
    </row>
    <row r="50" spans="1:1">
      <c r="A50" t="s">
        <v>162</v>
      </c>
    </row>
    <row r="51" spans="1:1">
      <c r="A51" t="s">
        <v>163</v>
      </c>
    </row>
    <row r="53" spans="1:1">
      <c r="A53" s="458" t="s">
        <v>164</v>
      </c>
    </row>
    <row r="54" spans="1:1">
      <c r="A54" t="s">
        <v>165</v>
      </c>
    </row>
    <row r="55" spans="1:1">
      <c r="A55" t="s">
        <v>166</v>
      </c>
    </row>
    <row r="56" spans="1:1">
      <c r="A56" t="s">
        <v>167</v>
      </c>
    </row>
    <row r="57" spans="1:1">
      <c r="A57" t="s">
        <v>168</v>
      </c>
    </row>
    <row r="58" spans="1:1">
      <c r="A58" t="s">
        <v>169</v>
      </c>
    </row>
    <row r="60" spans="1:1">
      <c r="A60" s="458" t="s">
        <v>170</v>
      </c>
    </row>
    <row r="61" spans="1:1">
      <c r="A61" t="s">
        <v>171</v>
      </c>
    </row>
    <row r="62" spans="1:1">
      <c r="A62" t="s">
        <v>172</v>
      </c>
    </row>
    <row r="63" spans="1:1">
      <c r="A63" t="s">
        <v>173</v>
      </c>
    </row>
    <row r="64" spans="1:1">
      <c r="A64" t="s">
        <v>174</v>
      </c>
    </row>
    <row r="65" spans="1:1">
      <c r="A65" t="s">
        <v>175</v>
      </c>
    </row>
    <row r="66" spans="1:1">
      <c r="A66" t="s">
        <v>176</v>
      </c>
    </row>
    <row r="67" spans="1:1">
      <c r="A67" t="s">
        <v>177</v>
      </c>
    </row>
    <row r="68" spans="1:1">
      <c r="A68" t="s">
        <v>178</v>
      </c>
    </row>
    <row r="69" spans="1:1">
      <c r="A69" t="s">
        <v>179</v>
      </c>
    </row>
    <row r="70" spans="1:1">
      <c r="A70" t="s">
        <v>180</v>
      </c>
    </row>
    <row r="71" spans="1:1">
      <c r="A71" t="s">
        <v>181</v>
      </c>
    </row>
    <row r="72" spans="1:1">
      <c r="A72" t="s">
        <v>182</v>
      </c>
    </row>
    <row r="73" spans="1:1">
      <c r="A73" t="s">
        <v>183</v>
      </c>
    </row>
    <row r="74" spans="1:1">
      <c r="A74" t="s">
        <v>184</v>
      </c>
    </row>
    <row r="75" spans="1:1">
      <c r="A75" t="s">
        <v>185</v>
      </c>
    </row>
    <row r="76" spans="1:1">
      <c r="A76" t="s">
        <v>186</v>
      </c>
    </row>
    <row r="77" spans="1:1">
      <c r="A77" t="s">
        <v>187</v>
      </c>
    </row>
    <row r="78" spans="1:1">
      <c r="A78" t="s">
        <v>188</v>
      </c>
    </row>
    <row r="79" spans="1:1">
      <c r="A79" t="s">
        <v>189</v>
      </c>
    </row>
    <row r="80" spans="1:1">
      <c r="A80" t="s">
        <v>190</v>
      </c>
    </row>
    <row r="81" spans="1:1">
      <c r="A81" t="s">
        <v>191</v>
      </c>
    </row>
    <row r="82" spans="1:1">
      <c r="A82" t="s">
        <v>192</v>
      </c>
    </row>
    <row r="83" spans="1:1">
      <c r="A83" t="s">
        <v>193</v>
      </c>
    </row>
    <row r="84" spans="1:1">
      <c r="A84" t="s">
        <v>194</v>
      </c>
    </row>
    <row r="86" spans="1:1">
      <c r="A86" s="458" t="s">
        <v>195</v>
      </c>
    </row>
    <row r="87" spans="1:1">
      <c r="A87" s="545" t="s">
        <v>196</v>
      </c>
    </row>
    <row r="88" spans="1:1">
      <c r="A88" s="545" t="s">
        <v>197</v>
      </c>
    </row>
    <row r="89" spans="1:1">
      <c r="A89" s="545" t="s">
        <v>198</v>
      </c>
    </row>
    <row r="90" spans="1:1">
      <c r="A90" s="545" t="s">
        <v>199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R68"/>
  <sheetViews>
    <sheetView zoomScale="85" zoomScaleNormal="85" workbookViewId="0">
      <pane xSplit="2" ySplit="2" topLeftCell="C3" activePane="bottomRight" state="frozen"/>
      <selection pane="topRight" activeCell="C1" sqref="C1"/>
      <selection pane="bottomLeft" activeCell="A4" sqref="A4"/>
      <selection pane="bottomRight" activeCell="G14" sqref="G14"/>
    </sheetView>
  </sheetViews>
  <sheetFormatPr defaultColWidth="11.42578125" defaultRowHeight="15"/>
  <cols>
    <col min="2" max="2" width="49.140625" customWidth="1"/>
    <col min="3" max="25" width="6.7109375" bestFit="1" customWidth="1"/>
    <col min="26" max="44" width="7.7109375" bestFit="1" customWidth="1"/>
  </cols>
  <sheetData>
    <row r="1" spans="2:44" ht="18.75">
      <c r="B1" s="502" t="s">
        <v>200</v>
      </c>
    </row>
    <row r="2" spans="2:44" ht="31.5" customHeight="1">
      <c r="B2" s="1084" t="s">
        <v>86</v>
      </c>
      <c r="C2" s="1051">
        <v>1989</v>
      </c>
      <c r="D2" s="1051">
        <f>C2+1</f>
        <v>1990</v>
      </c>
      <c r="E2" s="1051">
        <f t="shared" ref="E2:AF2" si="0">D2+1</f>
        <v>1991</v>
      </c>
      <c r="F2" s="1051">
        <f t="shared" si="0"/>
        <v>1992</v>
      </c>
      <c r="G2" s="1051">
        <f t="shared" si="0"/>
        <v>1993</v>
      </c>
      <c r="H2" s="1051">
        <f t="shared" si="0"/>
        <v>1994</v>
      </c>
      <c r="I2" s="1051">
        <f t="shared" si="0"/>
        <v>1995</v>
      </c>
      <c r="J2" s="1051">
        <f t="shared" si="0"/>
        <v>1996</v>
      </c>
      <c r="K2" s="1051">
        <f t="shared" si="0"/>
        <v>1997</v>
      </c>
      <c r="L2" s="1051">
        <f t="shared" si="0"/>
        <v>1998</v>
      </c>
      <c r="M2" s="1051">
        <f t="shared" si="0"/>
        <v>1999</v>
      </c>
      <c r="N2" s="1051">
        <f t="shared" si="0"/>
        <v>2000</v>
      </c>
      <c r="O2" s="1051">
        <f t="shared" si="0"/>
        <v>2001</v>
      </c>
      <c r="P2" s="1051">
        <f t="shared" si="0"/>
        <v>2002</v>
      </c>
      <c r="Q2" s="1051">
        <f t="shared" si="0"/>
        <v>2003</v>
      </c>
      <c r="R2" s="1051">
        <f t="shared" si="0"/>
        <v>2004</v>
      </c>
      <c r="S2" s="1051">
        <f t="shared" si="0"/>
        <v>2005</v>
      </c>
      <c r="T2" s="1051">
        <f t="shared" si="0"/>
        <v>2006</v>
      </c>
      <c r="U2" s="1051">
        <f t="shared" si="0"/>
        <v>2007</v>
      </c>
      <c r="V2" s="1051">
        <f t="shared" si="0"/>
        <v>2008</v>
      </c>
      <c r="W2" s="1051">
        <f t="shared" si="0"/>
        <v>2009</v>
      </c>
      <c r="X2" s="1051">
        <f t="shared" si="0"/>
        <v>2010</v>
      </c>
      <c r="Y2" s="1051">
        <f t="shared" si="0"/>
        <v>2011</v>
      </c>
      <c r="Z2" s="1051">
        <f t="shared" si="0"/>
        <v>2012</v>
      </c>
      <c r="AA2" s="1051">
        <f t="shared" si="0"/>
        <v>2013</v>
      </c>
      <c r="AB2" s="1051">
        <f t="shared" si="0"/>
        <v>2014</v>
      </c>
      <c r="AC2" s="1051">
        <f t="shared" si="0"/>
        <v>2015</v>
      </c>
      <c r="AD2" s="1051">
        <f t="shared" si="0"/>
        <v>2016</v>
      </c>
      <c r="AE2" s="1051">
        <f t="shared" si="0"/>
        <v>2017</v>
      </c>
      <c r="AF2" s="1051">
        <f t="shared" si="0"/>
        <v>2018</v>
      </c>
      <c r="AG2" s="1051">
        <v>2019</v>
      </c>
      <c r="AH2" s="1051">
        <v>2020</v>
      </c>
      <c r="AI2" s="1051">
        <v>2021</v>
      </c>
      <c r="AJ2" s="1051">
        <v>2022</v>
      </c>
      <c r="AK2" s="1051">
        <v>2023</v>
      </c>
      <c r="AL2" s="1051">
        <v>2024</v>
      </c>
      <c r="AM2" s="1051">
        <v>2025</v>
      </c>
      <c r="AN2" s="1051">
        <v>2026</v>
      </c>
      <c r="AO2" s="1051">
        <v>2027</v>
      </c>
      <c r="AP2" s="1051">
        <v>2028</v>
      </c>
      <c r="AQ2" s="1051">
        <v>2029</v>
      </c>
      <c r="AR2" s="1051">
        <v>2030</v>
      </c>
    </row>
    <row r="3" spans="2:44">
      <c r="B3" t="s">
        <v>201</v>
      </c>
      <c r="C3" s="488"/>
      <c r="D3" s="488"/>
      <c r="E3" s="488"/>
      <c r="F3" s="488"/>
      <c r="G3" s="488"/>
      <c r="H3" s="488"/>
      <c r="I3" s="488"/>
      <c r="J3" s="488"/>
      <c r="K3" s="488"/>
      <c r="L3" s="488"/>
      <c r="M3" s="488"/>
      <c r="N3" s="488"/>
      <c r="O3" s="488"/>
      <c r="P3" s="488"/>
      <c r="Q3" s="488"/>
      <c r="R3" s="488"/>
      <c r="S3" s="488"/>
      <c r="T3" s="488"/>
      <c r="U3" s="488"/>
      <c r="V3" s="488"/>
      <c r="W3" s="488"/>
      <c r="X3" s="488"/>
      <c r="Y3" s="488"/>
      <c r="Z3" s="488">
        <f>'Rev compare'!Y6</f>
        <v>9566</v>
      </c>
      <c r="AA3" s="488">
        <f>'Rev compare'!Z6</f>
        <v>9832.7000000000007</v>
      </c>
      <c r="AB3" s="1021">
        <f>'Rev compare'!AA6</f>
        <v>11497.6</v>
      </c>
      <c r="AC3" s="488">
        <f>'Rev compare'!AB6</f>
        <v>10963.5</v>
      </c>
      <c r="AD3" s="488"/>
      <c r="AE3" s="488"/>
      <c r="AF3" s="488"/>
      <c r="AG3" s="488"/>
      <c r="AH3" s="488"/>
      <c r="AI3" s="488"/>
      <c r="AJ3" s="488"/>
      <c r="AK3" s="488"/>
      <c r="AL3" s="488"/>
      <c r="AM3" s="488"/>
      <c r="AN3" s="488"/>
      <c r="AO3" s="488"/>
      <c r="AP3" s="488"/>
      <c r="AQ3" s="488"/>
      <c r="AR3" s="488"/>
    </row>
    <row r="4" spans="2:44">
      <c r="B4" t="s">
        <v>202</v>
      </c>
      <c r="C4" s="488"/>
      <c r="D4" s="488"/>
      <c r="E4" s="488"/>
      <c r="F4" s="488"/>
      <c r="G4" s="488"/>
      <c r="H4" s="488"/>
      <c r="I4" s="488"/>
      <c r="J4" s="488"/>
      <c r="K4" s="488"/>
      <c r="L4" s="488"/>
      <c r="M4" s="488"/>
      <c r="N4" s="488"/>
      <c r="O4" s="488"/>
      <c r="P4" s="488"/>
      <c r="Q4" s="488"/>
      <c r="R4" s="488"/>
      <c r="S4" s="488"/>
      <c r="T4" s="488"/>
      <c r="U4" s="488"/>
      <c r="V4" s="488"/>
      <c r="W4" s="488"/>
      <c r="X4" s="488"/>
      <c r="Y4" s="488"/>
      <c r="Z4" s="488">
        <f>'Rev compare'!Y5</f>
        <v>9418.9</v>
      </c>
      <c r="AA4" s="488">
        <f>'Rev compare'!Z5</f>
        <v>9897.5</v>
      </c>
      <c r="AB4" s="1021">
        <f>'Rev compare'!AA5</f>
        <v>11874.9</v>
      </c>
      <c r="AC4" s="488">
        <f>'Rev compare'!AB5</f>
        <v>11003.1</v>
      </c>
      <c r="AD4" s="488"/>
      <c r="AE4" s="488"/>
      <c r="AF4" s="488"/>
      <c r="AG4" s="488"/>
      <c r="AH4" s="488"/>
      <c r="AI4" s="488"/>
      <c r="AJ4" s="488"/>
      <c r="AK4" s="488"/>
      <c r="AL4" s="488"/>
      <c r="AM4" s="488"/>
      <c r="AN4" s="488"/>
      <c r="AO4" s="488"/>
      <c r="AP4" s="488"/>
      <c r="AQ4" s="488"/>
      <c r="AR4" s="488"/>
    </row>
    <row r="5" spans="2:44">
      <c r="B5" t="s">
        <v>203</v>
      </c>
      <c r="C5" s="488"/>
      <c r="D5" s="488"/>
      <c r="E5" s="488"/>
      <c r="F5" s="488"/>
      <c r="G5" s="488"/>
      <c r="H5" s="488"/>
      <c r="I5" s="488"/>
      <c r="J5" s="488"/>
      <c r="K5" s="488"/>
      <c r="L5" s="488"/>
      <c r="M5" s="488"/>
      <c r="N5" s="488"/>
      <c r="O5" s="488"/>
      <c r="P5" s="488"/>
      <c r="Q5" s="488"/>
      <c r="R5" s="488"/>
      <c r="S5" s="488"/>
      <c r="T5" s="488"/>
      <c r="U5" s="488"/>
      <c r="V5" s="488"/>
      <c r="W5" s="488"/>
      <c r="X5" s="488"/>
      <c r="Y5" s="488"/>
      <c r="Z5" s="488">
        <f>Z4-Z3</f>
        <v>-147.10000000000036</v>
      </c>
      <c r="AA5" s="488">
        <f>AA4-AA3</f>
        <v>64.799999999999272</v>
      </c>
      <c r="AB5" s="1021">
        <f>AB4-AB3</f>
        <v>377.29999999999927</v>
      </c>
      <c r="AC5" s="488">
        <f>AC4-AC3</f>
        <v>39.600000000000364</v>
      </c>
      <c r="AD5" s="488"/>
      <c r="AE5" s="488"/>
      <c r="AF5" s="488"/>
      <c r="AG5" s="488"/>
      <c r="AH5" s="488"/>
      <c r="AI5" s="488"/>
      <c r="AJ5" s="488"/>
      <c r="AK5" s="488"/>
      <c r="AL5" s="488"/>
      <c r="AM5" s="488"/>
      <c r="AN5" s="488"/>
      <c r="AO5" s="488"/>
      <c r="AP5" s="488"/>
      <c r="AQ5" s="488"/>
      <c r="AR5" s="488"/>
    </row>
    <row r="6" spans="2:44">
      <c r="B6" t="s">
        <v>204</v>
      </c>
      <c r="C6" s="488"/>
      <c r="D6" s="488"/>
      <c r="E6" s="488"/>
      <c r="F6" s="488"/>
      <c r="G6" s="488"/>
      <c r="H6" s="488"/>
      <c r="I6" s="488"/>
      <c r="J6" s="488"/>
      <c r="K6" s="488"/>
      <c r="L6" s="488"/>
      <c r="M6" s="488"/>
      <c r="N6" s="488"/>
      <c r="O6" s="488"/>
      <c r="P6" s="488"/>
      <c r="Q6" s="488"/>
      <c r="R6" s="488"/>
      <c r="S6" s="488"/>
      <c r="T6" s="488"/>
      <c r="U6" s="488"/>
      <c r="V6" s="488"/>
      <c r="W6" s="488"/>
      <c r="X6" s="488"/>
      <c r="Y6" s="488"/>
      <c r="Z6" s="1064">
        <f>Z5/Z3</f>
        <v>-1.5377378214509759E-2</v>
      </c>
      <c r="AA6" s="1064">
        <f>AA5/AA3</f>
        <v>6.5902549655739795E-3</v>
      </c>
      <c r="AB6" s="1065">
        <f>AB5/AB3</f>
        <v>3.2815544113554071E-2</v>
      </c>
      <c r="AC6" s="1064">
        <f>AC5/AC3</f>
        <v>3.6119852236968452E-3</v>
      </c>
      <c r="AD6" s="488"/>
      <c r="AE6" s="488"/>
      <c r="AF6" s="488"/>
      <c r="AG6" s="488"/>
      <c r="AH6" s="488"/>
      <c r="AI6" s="488"/>
      <c r="AJ6" s="488"/>
      <c r="AK6" s="488"/>
      <c r="AL6" s="488"/>
      <c r="AM6" s="488"/>
      <c r="AN6" s="488"/>
      <c r="AO6" s="488"/>
      <c r="AP6" s="488"/>
      <c r="AQ6" s="488"/>
      <c r="AR6" s="488"/>
    </row>
    <row r="7" spans="2:44">
      <c r="C7" s="488"/>
      <c r="D7" s="488"/>
      <c r="E7" s="488"/>
      <c r="F7" s="488"/>
      <c r="G7" s="488"/>
      <c r="H7" s="488"/>
      <c r="I7" s="488"/>
      <c r="J7" s="488"/>
      <c r="K7" s="488"/>
      <c r="L7" s="488"/>
      <c r="M7" s="488"/>
      <c r="N7" s="488"/>
      <c r="O7" s="488"/>
      <c r="P7" s="488"/>
      <c r="Q7" s="488"/>
      <c r="R7" s="488"/>
      <c r="S7" s="488"/>
      <c r="T7" s="488"/>
      <c r="U7" s="488"/>
      <c r="V7" s="488"/>
      <c r="W7" s="488"/>
      <c r="X7" s="488"/>
      <c r="Y7" s="488"/>
      <c r="Z7" s="488"/>
      <c r="AA7" s="488"/>
      <c r="AB7" s="1021"/>
      <c r="AC7" s="488"/>
      <c r="AD7" s="488"/>
      <c r="AE7" s="488"/>
      <c r="AF7" s="488"/>
      <c r="AG7" s="488"/>
      <c r="AH7" s="488"/>
      <c r="AI7" s="488"/>
      <c r="AJ7" s="488"/>
      <c r="AK7" s="488"/>
      <c r="AL7" s="488"/>
      <c r="AM7" s="488"/>
      <c r="AN7" s="488"/>
      <c r="AO7" s="488"/>
      <c r="AP7" s="488"/>
      <c r="AQ7" s="488"/>
      <c r="AR7" s="488"/>
    </row>
    <row r="8" spans="2:44">
      <c r="B8" t="s">
        <v>205</v>
      </c>
      <c r="C8" s="488"/>
      <c r="D8" s="488"/>
      <c r="E8" s="488"/>
      <c r="F8" s="488"/>
      <c r="G8" s="488"/>
      <c r="H8" s="488"/>
      <c r="I8" s="488"/>
      <c r="J8" s="488"/>
      <c r="K8" s="488"/>
      <c r="L8" s="488"/>
      <c r="M8" s="488"/>
      <c r="N8" s="488"/>
      <c r="O8" s="488"/>
      <c r="P8" s="488"/>
      <c r="Q8" s="488"/>
      <c r="R8" s="488"/>
      <c r="S8" s="488"/>
      <c r="T8" s="488"/>
      <c r="U8" s="488"/>
      <c r="V8" s="488"/>
      <c r="W8" s="488"/>
      <c r="X8" s="488"/>
      <c r="Y8" s="488"/>
      <c r="Z8" s="488">
        <f>'Exp compare'!Z6</f>
        <v>10943.9</v>
      </c>
      <c r="AA8" s="488">
        <f>'Exp compare'!AA6</f>
        <v>12505.1</v>
      </c>
      <c r="AB8" s="1021">
        <f>'Exp compare'!AB6</f>
        <v>14489.8</v>
      </c>
      <c r="AC8" s="488">
        <f>'Exp compare'!AC6</f>
        <v>13496.1</v>
      </c>
      <c r="AD8" s="488"/>
      <c r="AE8" s="488"/>
      <c r="AF8" s="488"/>
      <c r="AG8" s="488"/>
      <c r="AH8" s="488"/>
      <c r="AI8" s="488"/>
      <c r="AJ8" s="488"/>
      <c r="AK8" s="488"/>
      <c r="AL8" s="488"/>
      <c r="AM8" s="488"/>
      <c r="AN8" s="488"/>
      <c r="AO8" s="488"/>
      <c r="AP8" s="488"/>
      <c r="AQ8" s="488"/>
      <c r="AR8" s="488"/>
    </row>
    <row r="9" spans="2:44">
      <c r="B9" t="s">
        <v>206</v>
      </c>
      <c r="C9" s="488"/>
      <c r="D9" s="488"/>
      <c r="E9" s="488"/>
      <c r="F9" s="488"/>
      <c r="G9" s="488"/>
      <c r="H9" s="488"/>
      <c r="I9" s="488"/>
      <c r="J9" s="488"/>
      <c r="K9" s="488"/>
      <c r="L9" s="488"/>
      <c r="M9" s="488"/>
      <c r="N9" s="488"/>
      <c r="O9" s="488"/>
      <c r="P9" s="488"/>
      <c r="Q9" s="488"/>
      <c r="R9" s="488"/>
      <c r="S9" s="488"/>
      <c r="T9" s="488"/>
      <c r="U9" s="488"/>
      <c r="V9" s="488"/>
      <c r="W9" s="488"/>
      <c r="X9" s="488"/>
      <c r="Y9" s="488"/>
      <c r="Z9" s="488">
        <f>'Exp compare'!Z5</f>
        <v>9943.2999999999993</v>
      </c>
      <c r="AA9" s="488">
        <f>'Exp compare'!AA5</f>
        <v>13175.8</v>
      </c>
      <c r="AB9" s="1021">
        <f>'Exp compare'!AB5</f>
        <v>15454.1</v>
      </c>
      <c r="AC9" s="488">
        <f>'Exp compare'!AC5</f>
        <v>13768.800000000001</v>
      </c>
      <c r="AD9" s="488"/>
      <c r="AE9" s="488"/>
      <c r="AF9" s="488"/>
      <c r="AG9" s="488"/>
      <c r="AH9" s="488"/>
      <c r="AI9" s="488"/>
      <c r="AJ9" s="488"/>
      <c r="AK9" s="488"/>
      <c r="AL9" s="488"/>
      <c r="AM9" s="488"/>
      <c r="AN9" s="488"/>
      <c r="AO9" s="488"/>
      <c r="AP9" s="488"/>
      <c r="AQ9" s="488"/>
      <c r="AR9" s="488"/>
    </row>
    <row r="10" spans="2:44">
      <c r="B10" t="s">
        <v>203</v>
      </c>
      <c r="C10" s="488"/>
      <c r="D10" s="488"/>
      <c r="E10" s="488"/>
      <c r="F10" s="488"/>
      <c r="G10" s="488"/>
      <c r="H10" s="488"/>
      <c r="I10" s="488"/>
      <c r="J10" s="488"/>
      <c r="K10" s="488"/>
      <c r="L10" s="488"/>
      <c r="M10" s="488"/>
      <c r="N10" s="488"/>
      <c r="O10" s="488"/>
      <c r="P10" s="488"/>
      <c r="Q10" s="488"/>
      <c r="R10" s="488"/>
      <c r="S10" s="488"/>
      <c r="T10" s="488"/>
      <c r="U10" s="488"/>
      <c r="V10" s="488"/>
      <c r="W10" s="488"/>
      <c r="X10" s="488"/>
      <c r="Y10" s="488"/>
      <c r="Z10" s="488">
        <f>Z9-Z8</f>
        <v>-1000.6000000000004</v>
      </c>
      <c r="AA10" s="488">
        <f>AA9-AA8</f>
        <v>670.69999999999891</v>
      </c>
      <c r="AB10" s="1021">
        <f>AB9-AB8</f>
        <v>964.30000000000109</v>
      </c>
      <c r="AC10" s="488">
        <f>AC9-AC8</f>
        <v>272.70000000000073</v>
      </c>
      <c r="AD10" s="488"/>
      <c r="AE10" s="488"/>
      <c r="AF10" s="488"/>
      <c r="AG10" s="488"/>
      <c r="AH10" s="488"/>
      <c r="AI10" s="488"/>
      <c r="AJ10" s="488"/>
      <c r="AK10" s="488"/>
      <c r="AL10" s="488"/>
      <c r="AM10" s="488"/>
      <c r="AN10" s="488"/>
      <c r="AO10" s="488"/>
      <c r="AP10" s="488"/>
      <c r="AQ10" s="488"/>
      <c r="AR10" s="488"/>
    </row>
    <row r="11" spans="2:44">
      <c r="B11" t="s">
        <v>204</v>
      </c>
      <c r="C11" s="488"/>
      <c r="D11" s="488"/>
      <c r="E11" s="488"/>
      <c r="F11" s="488"/>
      <c r="G11" s="488"/>
      <c r="H11" s="488"/>
      <c r="I11" s="488"/>
      <c r="J11" s="488"/>
      <c r="K11" s="488"/>
      <c r="L11" s="488"/>
      <c r="M11" s="488"/>
      <c r="N11" s="488"/>
      <c r="O11" s="488"/>
      <c r="P11" s="488"/>
      <c r="Q11" s="488"/>
      <c r="R11" s="488"/>
      <c r="S11" s="488"/>
      <c r="T11" s="488"/>
      <c r="U11" s="488"/>
      <c r="V11" s="488"/>
      <c r="W11" s="488"/>
      <c r="X11" s="488"/>
      <c r="Y11" s="488"/>
      <c r="Z11" s="1064">
        <f>Z10/Z8</f>
        <v>-9.1429929001544272E-2</v>
      </c>
      <c r="AA11" s="1064">
        <f>AA10/AA8</f>
        <v>5.3634117280149607E-2</v>
      </c>
      <c r="AB11" s="1065">
        <f>AB10/AB8</f>
        <v>6.6550262943587984E-2</v>
      </c>
      <c r="AC11" s="1064">
        <f>AC10/AC8</f>
        <v>2.0205837241869928E-2</v>
      </c>
      <c r="AD11" s="488"/>
      <c r="AE11" s="488"/>
      <c r="AF11" s="488"/>
      <c r="AG11" s="488"/>
      <c r="AH11" s="488"/>
      <c r="AI11" s="488"/>
      <c r="AJ11" s="488"/>
      <c r="AK11" s="488"/>
      <c r="AL11" s="488"/>
      <c r="AM11" s="488"/>
      <c r="AN11" s="488"/>
      <c r="AO11" s="488"/>
      <c r="AP11" s="488"/>
      <c r="AQ11" s="488"/>
      <c r="AR11" s="488"/>
    </row>
    <row r="12" spans="2:44">
      <c r="C12" s="488"/>
      <c r="D12" s="488"/>
      <c r="E12" s="488"/>
      <c r="F12" s="488"/>
      <c r="G12" s="488"/>
      <c r="H12" s="488"/>
      <c r="I12" s="488"/>
      <c r="J12" s="488"/>
      <c r="K12" s="488"/>
      <c r="L12" s="488"/>
      <c r="M12" s="488"/>
      <c r="N12" s="488"/>
      <c r="O12" s="488"/>
      <c r="P12" s="488"/>
      <c r="Q12" s="488"/>
      <c r="R12" s="488"/>
      <c r="S12" s="488"/>
      <c r="T12" s="488"/>
      <c r="U12" s="488"/>
      <c r="V12" s="488"/>
      <c r="W12" s="488"/>
      <c r="X12" s="488"/>
      <c r="Y12" s="488"/>
      <c r="Z12" s="488"/>
      <c r="AA12" s="488"/>
      <c r="AB12" s="1021"/>
      <c r="AC12" s="488"/>
      <c r="AD12" s="488"/>
      <c r="AE12" s="488"/>
      <c r="AF12" s="488"/>
      <c r="AG12" s="488"/>
      <c r="AH12" s="488"/>
      <c r="AI12" s="488"/>
      <c r="AJ12" s="488"/>
      <c r="AK12" s="488"/>
      <c r="AL12" s="488"/>
      <c r="AM12" s="488"/>
      <c r="AN12" s="488"/>
      <c r="AO12" s="488"/>
      <c r="AP12" s="488"/>
      <c r="AQ12" s="488"/>
      <c r="AR12" s="488"/>
    </row>
    <row r="13" spans="2:44">
      <c r="B13" t="s">
        <v>207</v>
      </c>
      <c r="C13" s="488">
        <f>'Rev compare'!B6</f>
        <v>1013.9</v>
      </c>
      <c r="D13" s="488">
        <f>'Rev compare'!C6</f>
        <v>988.9</v>
      </c>
      <c r="E13" s="488">
        <f>'Rev compare'!D6</f>
        <v>1026.2</v>
      </c>
      <c r="F13" s="488">
        <f>'Rev compare'!E6</f>
        <v>1125.5</v>
      </c>
      <c r="G13" s="488">
        <f>'Rev compare'!F6</f>
        <v>1308.7</v>
      </c>
      <c r="H13" s="488">
        <f>'Rev compare'!G6</f>
        <v>1451.7</v>
      </c>
      <c r="I13" s="488">
        <f>'Rev compare'!H6</f>
        <v>1721.6</v>
      </c>
      <c r="J13" s="488">
        <f>'Rev compare'!I6</f>
        <v>1897.7</v>
      </c>
      <c r="K13" s="488">
        <f>'Rev compare'!J6</f>
        <v>2201.8000000000002</v>
      </c>
      <c r="L13" s="488">
        <f>'Rev compare'!K6</f>
        <v>2352.9</v>
      </c>
      <c r="M13" s="488">
        <f>'Rev compare'!L6</f>
        <v>2569</v>
      </c>
      <c r="N13" s="488">
        <f>'Rev compare'!M6</f>
        <v>2975.8</v>
      </c>
      <c r="O13" s="488">
        <f>'Rev compare'!N6</f>
        <v>3184.8</v>
      </c>
      <c r="P13" s="488">
        <f>'Rev compare'!O6</f>
        <v>3286.4</v>
      </c>
      <c r="Q13" s="488">
        <f>'Rev compare'!P6</f>
        <v>3650.1</v>
      </c>
      <c r="R13" s="488">
        <f>'Rev compare'!Q6</f>
        <v>4349.6000000000004</v>
      </c>
      <c r="S13" s="488">
        <f>'Rev compare'!R6</f>
        <v>5326.8</v>
      </c>
      <c r="T13" s="488">
        <f>'Rev compare'!S6</f>
        <v>6311.6</v>
      </c>
      <c r="U13" s="488">
        <f>'Rev compare'!T6</f>
        <v>7028.6</v>
      </c>
      <c r="V13" s="488">
        <f>'Rev compare'!U6</f>
        <v>7073.3</v>
      </c>
      <c r="W13" s="488">
        <f>'Rev compare'!V6</f>
        <v>6651.3</v>
      </c>
      <c r="X13" s="488">
        <f>'Rev compare'!W6</f>
        <v>8278.9</v>
      </c>
      <c r="Y13" s="488">
        <f>'Rev compare'!X6</f>
        <v>9304.9</v>
      </c>
      <c r="Z13" s="488">
        <f>'Rev compare'!Y6</f>
        <v>9566</v>
      </c>
      <c r="AA13" s="488">
        <f>'Rev compare'!Z6</f>
        <v>9832.7000000000007</v>
      </c>
      <c r="AB13" s="1021">
        <f>'Rev compare'!AA6</f>
        <v>11497.6</v>
      </c>
      <c r="AC13" s="488">
        <f>'Rev compare'!AB6</f>
        <v>10963.5</v>
      </c>
      <c r="AD13" s="488"/>
      <c r="AE13" s="488"/>
      <c r="AF13" s="488"/>
      <c r="AG13" s="488"/>
      <c r="AH13" s="488"/>
      <c r="AI13" s="488"/>
      <c r="AJ13" s="488"/>
      <c r="AK13" s="488"/>
      <c r="AL13" s="488"/>
      <c r="AM13" s="488"/>
      <c r="AN13" s="488"/>
      <c r="AO13" s="488"/>
      <c r="AP13" s="488"/>
      <c r="AQ13" s="488"/>
      <c r="AR13" s="488"/>
    </row>
    <row r="14" spans="2:44">
      <c r="B14" t="s">
        <v>208</v>
      </c>
      <c r="C14" s="488">
        <f>'Rev compare'!B9+'Rev compare'!B53+'Rev compare'!B83+'Rev compare'!B101</f>
        <v>1013.9000000000001</v>
      </c>
      <c r="D14" s="488">
        <f>'Rev compare'!C9+'Rev compare'!C53+'Rev compare'!C83+'Rev compare'!C101</f>
        <v>988.8</v>
      </c>
      <c r="E14" s="488">
        <f>'Rev compare'!D9+'Rev compare'!D53+'Rev compare'!D83+'Rev compare'!D101</f>
        <v>1026.2</v>
      </c>
      <c r="F14" s="488">
        <f>'Rev compare'!E9+'Rev compare'!E53+'Rev compare'!E83+'Rev compare'!E101</f>
        <v>1125.5</v>
      </c>
      <c r="G14" s="488">
        <f>'Rev compare'!F9+'Rev compare'!F53+'Rev compare'!F83+'Rev compare'!F101</f>
        <v>1308.5999999999999</v>
      </c>
      <c r="H14" s="488">
        <f>'Rev compare'!G9+'Rev compare'!G53+'Rev compare'!G83+'Rev compare'!G101</f>
        <v>1451.7</v>
      </c>
      <c r="I14" s="488">
        <f>'Rev compare'!H9+'Rev compare'!H53+'Rev compare'!H83+'Rev compare'!H101</f>
        <v>1721.5000000000002</v>
      </c>
      <c r="J14" s="488">
        <f>'Rev compare'!I9+'Rev compare'!I53+'Rev compare'!I83+'Rev compare'!I101</f>
        <v>1897.6999999999998</v>
      </c>
      <c r="K14" s="488">
        <f>'Rev compare'!J9+'Rev compare'!J53+'Rev compare'!J83+'Rev compare'!J101</f>
        <v>2201.6999999999998</v>
      </c>
      <c r="L14" s="488">
        <f>'Rev compare'!K9+'Rev compare'!K53+'Rev compare'!K83+'Rev compare'!K101</f>
        <v>2352.9</v>
      </c>
      <c r="M14" s="488">
        <f>'Rev compare'!L9+'Rev compare'!L53+'Rev compare'!L83+'Rev compare'!L101</f>
        <v>2569</v>
      </c>
      <c r="N14" s="488">
        <f>'Rev compare'!M9+'Rev compare'!M53+'Rev compare'!M83+'Rev compare'!M101</f>
        <v>2975.8</v>
      </c>
      <c r="O14" s="488">
        <f>'Rev compare'!N9+'Rev compare'!N53+'Rev compare'!N83+'Rev compare'!N101</f>
        <v>3184.8</v>
      </c>
      <c r="P14" s="488">
        <f>'Rev compare'!O9+'Rev compare'!O53+'Rev compare'!O83+'Rev compare'!O101</f>
        <v>3286.4</v>
      </c>
      <c r="Q14" s="488">
        <f>'Rev compare'!P9+'Rev compare'!P53+'Rev compare'!P83+'Rev compare'!P101</f>
        <v>3650.1</v>
      </c>
      <c r="R14" s="488">
        <f>'Rev compare'!Q9+'Rev compare'!Q53+'Rev compare'!Q83+'Rev compare'!Q101</f>
        <v>4349.5999999999995</v>
      </c>
      <c r="S14" s="488">
        <f>'Rev compare'!R9+'Rev compare'!R53+'Rev compare'!R83+'Rev compare'!R101</f>
        <v>5326.8</v>
      </c>
      <c r="T14" s="488">
        <f>'Rev compare'!S9+'Rev compare'!S53+'Rev compare'!S83+'Rev compare'!S101</f>
        <v>6311.5000000000009</v>
      </c>
      <c r="U14" s="488">
        <f>'Rev compare'!T9+'Rev compare'!T53+'Rev compare'!T83+'Rev compare'!T101</f>
        <v>7028.6</v>
      </c>
      <c r="V14" s="488">
        <f>'Rev compare'!U9+'Rev compare'!U53+'Rev compare'!U83+'Rev compare'!U101</f>
        <v>7073.3000000000011</v>
      </c>
      <c r="W14" s="488">
        <f>'Rev compare'!V9+'Rev compare'!V53+'Rev compare'!V83+'Rev compare'!V101</f>
        <v>6651.3</v>
      </c>
      <c r="X14" s="488">
        <f>'Rev compare'!W9+'Rev compare'!W53+'Rev compare'!W83+'Rev compare'!W101</f>
        <v>8278.9</v>
      </c>
      <c r="Y14" s="488">
        <f>'Rev compare'!X9+'Rev compare'!X53+'Rev compare'!X83+'Rev compare'!X101</f>
        <v>9304.9</v>
      </c>
      <c r="Z14" s="488">
        <f>'Rev compare'!Y9+'Rev compare'!Y53+'Rev compare'!Y83+'Rev compare'!Y101</f>
        <v>9566.0999999999985</v>
      </c>
      <c r="AA14" s="488">
        <f>'Rev compare'!Z9+'Rev compare'!Z53+'Rev compare'!Z83+'Rev compare'!Z101</f>
        <v>9832.6999999999989</v>
      </c>
      <c r="AB14" s="1021">
        <f>'Rev compare'!AA9+'Rev compare'!AA53+'Rev compare'!AA83+'Rev compare'!AA101</f>
        <v>11497.6</v>
      </c>
      <c r="AC14" s="488">
        <f>'Rev compare'!AB9+'Rev compare'!AB53+'Rev compare'!AB83+'Rev compare'!AB101</f>
        <v>10963.5</v>
      </c>
      <c r="AD14" s="488"/>
      <c r="AE14" s="488"/>
      <c r="AF14" s="488"/>
      <c r="AG14" s="488"/>
      <c r="AH14" s="488"/>
      <c r="AI14" s="488"/>
      <c r="AJ14" s="488"/>
      <c r="AK14" s="488"/>
      <c r="AL14" s="488"/>
      <c r="AM14" s="488"/>
      <c r="AN14" s="488"/>
      <c r="AO14" s="488"/>
      <c r="AP14" s="488"/>
      <c r="AQ14" s="488"/>
      <c r="AR14" s="488"/>
    </row>
    <row r="15" spans="2:44">
      <c r="B15" t="s">
        <v>209</v>
      </c>
      <c r="C15" s="488">
        <f t="shared" ref="C15:AB15" si="1">C13-C14</f>
        <v>0</v>
      </c>
      <c r="D15" s="488">
        <f t="shared" si="1"/>
        <v>0.10000000000002274</v>
      </c>
      <c r="E15" s="488">
        <f t="shared" si="1"/>
        <v>0</v>
      </c>
      <c r="F15" s="488">
        <f t="shared" si="1"/>
        <v>0</v>
      </c>
      <c r="G15" s="488">
        <f t="shared" si="1"/>
        <v>0.10000000000013642</v>
      </c>
      <c r="H15" s="488">
        <f t="shared" si="1"/>
        <v>0</v>
      </c>
      <c r="I15" s="488">
        <f t="shared" si="1"/>
        <v>9.9999999999681677E-2</v>
      </c>
      <c r="J15" s="488">
        <f t="shared" si="1"/>
        <v>0</v>
      </c>
      <c r="K15" s="488">
        <f t="shared" si="1"/>
        <v>0.1000000000003638</v>
      </c>
      <c r="L15" s="488">
        <f t="shared" si="1"/>
        <v>0</v>
      </c>
      <c r="M15" s="488">
        <f t="shared" si="1"/>
        <v>0</v>
      </c>
      <c r="N15" s="488">
        <f t="shared" si="1"/>
        <v>0</v>
      </c>
      <c r="O15" s="488">
        <f t="shared" si="1"/>
        <v>0</v>
      </c>
      <c r="P15" s="488">
        <f t="shared" si="1"/>
        <v>0</v>
      </c>
      <c r="Q15" s="488">
        <f t="shared" si="1"/>
        <v>0</v>
      </c>
      <c r="R15" s="488">
        <f t="shared" si="1"/>
        <v>0</v>
      </c>
      <c r="S15" s="488">
        <f t="shared" si="1"/>
        <v>0</v>
      </c>
      <c r="T15" s="488">
        <f t="shared" si="1"/>
        <v>9.9999999999454303E-2</v>
      </c>
      <c r="U15" s="488">
        <f t="shared" si="1"/>
        <v>0</v>
      </c>
      <c r="V15" s="488">
        <f t="shared" si="1"/>
        <v>0</v>
      </c>
      <c r="W15" s="488">
        <f t="shared" si="1"/>
        <v>0</v>
      </c>
      <c r="X15" s="488">
        <f t="shared" si="1"/>
        <v>0</v>
      </c>
      <c r="Y15" s="488">
        <f t="shared" si="1"/>
        <v>0</v>
      </c>
      <c r="Z15" s="488">
        <f t="shared" si="1"/>
        <v>-9.9999999998544808E-2</v>
      </c>
      <c r="AA15" s="488">
        <f t="shared" si="1"/>
        <v>0</v>
      </c>
      <c r="AB15" s="1021">
        <f t="shared" si="1"/>
        <v>0</v>
      </c>
      <c r="AC15" s="488">
        <f>AC13-AC14</f>
        <v>0</v>
      </c>
      <c r="AD15" s="488"/>
      <c r="AE15" s="488"/>
      <c r="AF15" s="488"/>
      <c r="AG15" s="488"/>
      <c r="AH15" s="488"/>
      <c r="AI15" s="488"/>
      <c r="AJ15" s="488"/>
      <c r="AK15" s="488"/>
      <c r="AL15" s="488"/>
      <c r="AM15" s="488"/>
      <c r="AN15" s="488"/>
      <c r="AO15" s="488"/>
      <c r="AP15" s="488"/>
      <c r="AQ15" s="488"/>
      <c r="AR15" s="488"/>
    </row>
    <row r="16" spans="2:44">
      <c r="C16" s="488"/>
      <c r="D16" s="488"/>
      <c r="E16" s="488"/>
      <c r="F16" s="488"/>
      <c r="G16" s="488"/>
      <c r="H16" s="488"/>
      <c r="I16" s="488"/>
      <c r="J16" s="488"/>
      <c r="K16" s="488"/>
      <c r="L16" s="488"/>
      <c r="M16" s="488"/>
      <c r="N16" s="488"/>
      <c r="O16" s="488"/>
      <c r="P16" s="488"/>
      <c r="Q16" s="488"/>
      <c r="R16" s="488"/>
      <c r="S16" s="488"/>
      <c r="T16" s="488"/>
      <c r="U16" s="488"/>
      <c r="V16" s="488"/>
      <c r="W16" s="488"/>
      <c r="X16" s="488"/>
      <c r="Y16" s="488"/>
      <c r="Z16" s="488"/>
      <c r="AA16" s="488"/>
      <c r="AB16" s="1021"/>
      <c r="AC16" s="488"/>
      <c r="AD16" s="488"/>
      <c r="AE16" s="488"/>
      <c r="AF16" s="488"/>
      <c r="AG16" s="488"/>
      <c r="AH16" s="488"/>
      <c r="AI16" s="488"/>
      <c r="AJ16" s="488"/>
      <c r="AK16" s="488"/>
      <c r="AL16" s="488"/>
      <c r="AM16" s="488"/>
      <c r="AN16" s="488"/>
      <c r="AO16" s="488"/>
      <c r="AP16" s="488"/>
      <c r="AQ16" s="488"/>
      <c r="AR16" s="488"/>
    </row>
    <row r="17" spans="2:44">
      <c r="B17" t="s">
        <v>210</v>
      </c>
      <c r="C17" s="488"/>
      <c r="D17" s="488"/>
      <c r="E17" s="488"/>
      <c r="F17" s="488"/>
      <c r="G17" s="488"/>
      <c r="H17" s="488"/>
      <c r="I17" s="488"/>
      <c r="J17" s="488"/>
      <c r="K17" s="488"/>
      <c r="L17" s="488"/>
      <c r="M17" s="488"/>
      <c r="N17" s="488"/>
      <c r="O17" s="488"/>
      <c r="P17" s="488"/>
      <c r="Q17" s="488"/>
      <c r="R17" s="488"/>
      <c r="S17" s="488"/>
      <c r="T17" s="488"/>
      <c r="U17" s="488"/>
      <c r="V17" s="488"/>
      <c r="W17" s="488"/>
      <c r="X17" s="488"/>
      <c r="Y17" s="488"/>
      <c r="Z17" s="488">
        <f>'Rev compare'!Y5</f>
        <v>9418.9</v>
      </c>
      <c r="AA17" s="488">
        <f>'Rev compare'!Z5</f>
        <v>9897.5</v>
      </c>
      <c r="AB17" s="1021">
        <f>'Rev compare'!AA5</f>
        <v>11874.9</v>
      </c>
      <c r="AC17" s="488">
        <f>'Rev compare'!AB5</f>
        <v>11003.1</v>
      </c>
      <c r="AD17" s="488">
        <f>'Rev compare'!AC5</f>
        <v>10485.5</v>
      </c>
      <c r="AE17" s="488">
        <f>'Rev compare'!AD5</f>
        <v>11525.1</v>
      </c>
      <c r="AF17" s="488">
        <f>'Rev compare'!AE5</f>
        <v>14085.1</v>
      </c>
      <c r="AG17" s="488">
        <f>'Rev compare'!AF5</f>
        <v>13680.5</v>
      </c>
      <c r="AH17" s="488">
        <f>'Rev compare'!AG5</f>
        <v>12093.3</v>
      </c>
      <c r="AI17" s="488">
        <f>'Rev compare'!AH5</f>
        <v>13860.4</v>
      </c>
      <c r="AJ17" s="488">
        <f>'Rev compare'!AI5</f>
        <v>18538.2</v>
      </c>
      <c r="AK17" s="488">
        <f>'Rev compare'!AJ5</f>
        <v>19810.099999999999</v>
      </c>
      <c r="AL17" s="488">
        <f>'Rev compare'!AK5</f>
        <v>20826.2</v>
      </c>
      <c r="AM17" s="488">
        <f>'Rev compare'!AL5</f>
        <v>23234.6</v>
      </c>
      <c r="AN17" s="488">
        <f>'Rev compare'!AM5</f>
        <v>28657.1</v>
      </c>
      <c r="AO17" s="488">
        <f>'Rev compare'!AN5</f>
        <v>31463.5</v>
      </c>
      <c r="AP17" s="488"/>
      <c r="AQ17" s="488"/>
      <c r="AR17" s="488"/>
    </row>
    <row r="18" spans="2:44">
      <c r="B18" t="s">
        <v>208</v>
      </c>
      <c r="C18" s="488"/>
      <c r="D18" s="488"/>
      <c r="E18" s="488"/>
      <c r="F18" s="488"/>
      <c r="G18" s="488"/>
      <c r="H18" s="488"/>
      <c r="I18" s="488"/>
      <c r="J18" s="488"/>
      <c r="K18" s="488"/>
      <c r="L18" s="488"/>
      <c r="M18" s="488"/>
      <c r="N18" s="488"/>
      <c r="O18" s="488"/>
      <c r="P18" s="488"/>
      <c r="Q18" s="488"/>
      <c r="R18" s="488"/>
      <c r="S18" s="488"/>
      <c r="T18" s="488"/>
      <c r="U18" s="488"/>
      <c r="V18" s="488"/>
      <c r="W18" s="488"/>
      <c r="X18" s="488"/>
      <c r="Y18" s="488"/>
      <c r="Z18" s="488">
        <f>'Rev compare'!Y8+'Rev compare'!Y52+'Rev compare'!Y82</f>
        <v>9418.9</v>
      </c>
      <c r="AA18" s="488">
        <f>'Rev compare'!Z8+'Rev compare'!Z52+'Rev compare'!Z82</f>
        <v>9897.4</v>
      </c>
      <c r="AB18" s="1021">
        <f>'Rev compare'!AA8+'Rev compare'!AA52+'Rev compare'!AA82</f>
        <v>11874.9</v>
      </c>
      <c r="AC18" s="488">
        <f>'Rev compare'!AB8+'Rev compare'!AB52+'Rev compare'!AB82</f>
        <v>11003.1</v>
      </c>
      <c r="AD18" s="488">
        <f>'Rev compare'!AC8+'Rev compare'!AC52+'Rev compare'!AC82</f>
        <v>10485.6</v>
      </c>
      <c r="AE18" s="488">
        <f>'Rev compare'!AD8+'Rev compare'!AD52+'Rev compare'!AD82</f>
        <v>11525.099999999999</v>
      </c>
      <c r="AF18" s="488">
        <f>'Rev compare'!AE8+'Rev compare'!AE52+'Rev compare'!AE82</f>
        <v>14085.2</v>
      </c>
      <c r="AG18" s="488">
        <f>'Rev compare'!AF8+'Rev compare'!AF52+'Rev compare'!AF82</f>
        <v>13680.5</v>
      </c>
      <c r="AH18" s="488">
        <f>'Rev compare'!AG8+'Rev compare'!AG52+'Rev compare'!AG82</f>
        <v>12093.300000000001</v>
      </c>
      <c r="AI18" s="488">
        <f>'Rev compare'!AH8+'Rev compare'!AH52+'Rev compare'!AH82</f>
        <v>13860.4</v>
      </c>
      <c r="AJ18" s="488">
        <f>'Rev compare'!AI8+'Rev compare'!AI52+'Rev compare'!AI82</f>
        <v>18538.199999999997</v>
      </c>
      <c r="AK18" s="488">
        <f>'Rev compare'!AJ8+'Rev compare'!AJ52+'Rev compare'!AJ82</f>
        <v>19810.100000000002</v>
      </c>
      <c r="AL18" s="488">
        <f>'Rev compare'!AK8+'Rev compare'!AK52+'Rev compare'!AK82</f>
        <v>20826.199999999997</v>
      </c>
      <c r="AM18" s="488">
        <f>'Rev compare'!AL8+'Rev compare'!AL52+'Rev compare'!AL82</f>
        <v>23234.5</v>
      </c>
      <c r="AN18" s="488">
        <f>'Rev compare'!AM8+'Rev compare'!AM52+'Rev compare'!AM82</f>
        <v>28657.1</v>
      </c>
      <c r="AO18" s="488">
        <f>'Rev compare'!AN8+'Rev compare'!AN52+'Rev compare'!AN82</f>
        <v>31463.5</v>
      </c>
      <c r="AP18" s="488"/>
      <c r="AQ18" s="488"/>
      <c r="AR18" s="488"/>
    </row>
    <row r="19" spans="2:44">
      <c r="B19" t="s">
        <v>209</v>
      </c>
      <c r="C19" s="488"/>
      <c r="D19" s="488"/>
      <c r="E19" s="488"/>
      <c r="F19" s="488"/>
      <c r="G19" s="488"/>
      <c r="H19" s="488"/>
      <c r="I19" s="488"/>
      <c r="J19" s="488"/>
      <c r="K19" s="488"/>
      <c r="L19" s="488"/>
      <c r="M19" s="488"/>
      <c r="N19" s="488"/>
      <c r="O19" s="488"/>
      <c r="P19" s="488"/>
      <c r="Q19" s="488"/>
      <c r="R19" s="488"/>
      <c r="S19" s="488"/>
      <c r="T19" s="488"/>
      <c r="U19" s="488"/>
      <c r="V19" s="488"/>
      <c r="W19" s="488"/>
      <c r="X19" s="488"/>
      <c r="Y19" s="488"/>
      <c r="Z19" s="488">
        <f>Z17-Z18</f>
        <v>0</v>
      </c>
      <c r="AA19" s="488">
        <f t="shared" ref="AA19:AC19" si="2">AA17-AA18</f>
        <v>0.1000000000003638</v>
      </c>
      <c r="AB19" s="1021">
        <f t="shared" si="2"/>
        <v>0</v>
      </c>
      <c r="AC19" s="488">
        <f t="shared" si="2"/>
        <v>0</v>
      </c>
      <c r="AD19" s="488">
        <f t="shared" ref="AD19:AE19" si="3">AD17-AD18</f>
        <v>-0.1000000000003638</v>
      </c>
      <c r="AE19" s="488">
        <f t="shared" si="3"/>
        <v>0</v>
      </c>
      <c r="AF19" s="488">
        <f t="shared" ref="AF19:AO19" si="4">AF17-AF18</f>
        <v>-0.1000000000003638</v>
      </c>
      <c r="AG19" s="488">
        <f t="shared" si="4"/>
        <v>0</v>
      </c>
      <c r="AH19" s="488">
        <f t="shared" si="4"/>
        <v>0</v>
      </c>
      <c r="AI19" s="488">
        <f t="shared" si="4"/>
        <v>0</v>
      </c>
      <c r="AJ19" s="488">
        <f t="shared" si="4"/>
        <v>0</v>
      </c>
      <c r="AK19" s="488">
        <f t="shared" si="4"/>
        <v>0</v>
      </c>
      <c r="AL19" s="488">
        <f t="shared" si="4"/>
        <v>0</v>
      </c>
      <c r="AM19" s="488">
        <f t="shared" si="4"/>
        <v>9.9999999998544808E-2</v>
      </c>
      <c r="AN19" s="488">
        <f t="shared" si="4"/>
        <v>0</v>
      </c>
      <c r="AO19" s="488">
        <f t="shared" si="4"/>
        <v>0</v>
      </c>
      <c r="AP19" s="488"/>
      <c r="AQ19" s="488"/>
      <c r="AR19" s="488"/>
    </row>
    <row r="20" spans="2:44">
      <c r="C20" s="488"/>
      <c r="D20" s="488"/>
      <c r="E20" s="488"/>
      <c r="F20" s="488"/>
      <c r="G20" s="488"/>
      <c r="H20" s="488"/>
      <c r="I20" s="488"/>
      <c r="J20" s="488"/>
      <c r="K20" s="488"/>
      <c r="L20" s="488"/>
      <c r="M20" s="488"/>
      <c r="N20" s="488"/>
      <c r="O20" s="488"/>
      <c r="P20" s="488"/>
      <c r="Q20" s="488"/>
      <c r="R20" s="488"/>
      <c r="S20" s="488"/>
      <c r="T20" s="488"/>
      <c r="U20" s="488"/>
      <c r="V20" s="488"/>
      <c r="W20" s="488"/>
      <c r="X20" s="488"/>
      <c r="Y20" s="488"/>
      <c r="Z20" s="488"/>
      <c r="AA20" s="488"/>
      <c r="AB20" s="1021"/>
      <c r="AC20" s="488"/>
      <c r="AD20" s="488"/>
      <c r="AE20" s="488"/>
      <c r="AF20" s="488"/>
      <c r="AG20" s="488"/>
      <c r="AH20" s="488"/>
      <c r="AI20" s="488"/>
      <c r="AJ20" s="488"/>
      <c r="AK20" s="488"/>
      <c r="AL20" s="488"/>
      <c r="AM20" s="488"/>
      <c r="AN20" s="488"/>
      <c r="AO20" s="488"/>
      <c r="AP20" s="488"/>
      <c r="AQ20" s="488"/>
      <c r="AR20" s="488"/>
    </row>
    <row r="21" spans="2:44">
      <c r="B21" t="s">
        <v>211</v>
      </c>
      <c r="C21" s="488">
        <f>'Exp compare'!C6</f>
        <v>1049.0999999999999</v>
      </c>
      <c r="D21" s="488">
        <f>'Exp compare'!D6</f>
        <v>1089.0999999999999</v>
      </c>
      <c r="E21" s="488">
        <f>'Exp compare'!E6</f>
        <v>1187.8</v>
      </c>
      <c r="F21" s="488">
        <f>'Exp compare'!F6</f>
        <v>1358.3</v>
      </c>
      <c r="G21" s="488">
        <f>'Exp compare'!G6</f>
        <v>1605.1</v>
      </c>
      <c r="H21" s="488">
        <f>'Exp compare'!H6</f>
        <v>1605.5</v>
      </c>
      <c r="I21" s="488">
        <f>'Exp compare'!I6</f>
        <v>1755</v>
      </c>
      <c r="J21" s="488">
        <f>'Exp compare'!J6</f>
        <v>1860.8</v>
      </c>
      <c r="K21" s="488">
        <f>'Exp compare'!K6</f>
        <v>2192.1999999999998</v>
      </c>
      <c r="L21" s="488">
        <f>'Exp compare'!L6</f>
        <v>2475.1999999999998</v>
      </c>
      <c r="M21" s="488">
        <f>'Exp compare'!M6</f>
        <v>2801.3</v>
      </c>
      <c r="N21" s="488">
        <f>'Exp compare'!N6</f>
        <v>3206.2</v>
      </c>
      <c r="O21" s="488">
        <f>'Exp compare'!O6</f>
        <v>3544.2</v>
      </c>
      <c r="P21" s="488">
        <f>'Exp compare'!P6</f>
        <v>3774.4</v>
      </c>
      <c r="Q21" s="488">
        <f>'Exp compare'!Q6</f>
        <v>3774.4</v>
      </c>
      <c r="R21" s="488">
        <f>'Exp compare'!R6</f>
        <v>4147.8</v>
      </c>
      <c r="S21" s="488">
        <f>'Exp compare'!S6</f>
        <v>5319.1</v>
      </c>
      <c r="T21" s="488">
        <f>'Exp compare'!T6</f>
        <v>5775.8</v>
      </c>
      <c r="U21" s="488">
        <f>'Exp compare'!U6</f>
        <v>6552.4</v>
      </c>
      <c r="V21" s="488">
        <f>'Exp compare'!V6</f>
        <v>7551.8</v>
      </c>
      <c r="W21" s="488">
        <f>'Exp compare'!W6</f>
        <v>6687.2</v>
      </c>
      <c r="X21" s="488">
        <f>'Exp compare'!X6</f>
        <v>8092.6</v>
      </c>
      <c r="Y21" s="488">
        <f>'Exp compare'!Y6</f>
        <v>8588.7999999999993</v>
      </c>
      <c r="Z21" s="488">
        <f>'Exp compare'!Z6</f>
        <v>10943.9</v>
      </c>
      <c r="AA21" s="488">
        <f>'Exp compare'!AA6</f>
        <v>12505.1</v>
      </c>
      <c r="AB21" s="1021">
        <f>'Exp compare'!AB6</f>
        <v>14489.8</v>
      </c>
      <c r="AC21" s="488">
        <f>'Exp compare'!AC6</f>
        <v>13496.1</v>
      </c>
      <c r="AD21" s="488"/>
      <c r="AE21" s="488"/>
      <c r="AF21" s="488"/>
      <c r="AG21" s="488"/>
      <c r="AH21" s="488"/>
      <c r="AI21" s="488"/>
      <c r="AJ21" s="488"/>
      <c r="AK21" s="488"/>
      <c r="AL21" s="488"/>
      <c r="AM21" s="488"/>
      <c r="AN21" s="488"/>
      <c r="AO21" s="488"/>
      <c r="AP21" s="488"/>
      <c r="AQ21" s="488"/>
      <c r="AR21" s="488"/>
    </row>
    <row r="22" spans="2:44">
      <c r="B22" t="s">
        <v>212</v>
      </c>
      <c r="C22" s="488">
        <f>'Exp compare'!C9+'Exp compare'!C33+'Exp compare'!C65+'Exp compare'!C86+'Exp compare'!C101+'Exp compare'!C105+'Exp compare'!C112+'Exp compare'!C137+'Exp compare'!C139+'Exp compare'!C143</f>
        <v>1049.2</v>
      </c>
      <c r="D22" s="488">
        <f>'Exp compare'!D9+'Exp compare'!D33+'Exp compare'!D65+'Exp compare'!D86+'Exp compare'!D101+'Exp compare'!D105+'Exp compare'!D112+'Exp compare'!D137+'Exp compare'!D139+'Exp compare'!D143</f>
        <v>1089.0999999999999</v>
      </c>
      <c r="E22" s="488">
        <f>'Exp compare'!E9+'Exp compare'!E33+'Exp compare'!E65+'Exp compare'!E86+'Exp compare'!E101+'Exp compare'!E105+'Exp compare'!E112+'Exp compare'!E137+'Exp compare'!E139+'Exp compare'!E143</f>
        <v>1187.9000000000001</v>
      </c>
      <c r="F22" s="488">
        <f>'Exp compare'!F9+'Exp compare'!F33+'Exp compare'!F65+'Exp compare'!F86+'Exp compare'!F101+'Exp compare'!F105+'Exp compare'!F112+'Exp compare'!F137+'Exp compare'!F139+'Exp compare'!F143</f>
        <v>1358.4</v>
      </c>
      <c r="G22" s="488">
        <f>'Exp compare'!G9+'Exp compare'!G33+'Exp compare'!G65+'Exp compare'!G86+'Exp compare'!G101+'Exp compare'!G105+'Exp compare'!G112+'Exp compare'!G137+'Exp compare'!G139+'Exp compare'!G143</f>
        <v>1605.1000000000001</v>
      </c>
      <c r="H22" s="488">
        <f>'Exp compare'!H9+'Exp compare'!H33+'Exp compare'!H65+'Exp compare'!H86+'Exp compare'!H101+'Exp compare'!H105+'Exp compare'!H112+'Exp compare'!H137+'Exp compare'!H139+'Exp compare'!H143</f>
        <v>1605.5</v>
      </c>
      <c r="I22" s="488">
        <f>'Exp compare'!I9+'Exp compare'!I33+'Exp compare'!I65+'Exp compare'!I86+'Exp compare'!I101+'Exp compare'!I105+'Exp compare'!I112+'Exp compare'!I137+'Exp compare'!I139+'Exp compare'!I143</f>
        <v>1755.0000000000002</v>
      </c>
      <c r="J22" s="488">
        <f>'Exp compare'!J9+'Exp compare'!J33+'Exp compare'!J65+'Exp compare'!J86+'Exp compare'!J101+'Exp compare'!J105+'Exp compare'!J112+'Exp compare'!J137+'Exp compare'!J139+'Exp compare'!J143</f>
        <v>1860.8</v>
      </c>
      <c r="K22" s="488">
        <f>'Exp compare'!K9+'Exp compare'!K33+'Exp compare'!K65+'Exp compare'!K86+'Exp compare'!K101+'Exp compare'!K105+'Exp compare'!K112+'Exp compare'!K137+'Exp compare'!K139+'Exp compare'!K143</f>
        <v>2192.3000000000002</v>
      </c>
      <c r="L22" s="488">
        <f>'Exp compare'!L9+'Exp compare'!L33+'Exp compare'!L65+'Exp compare'!L86+'Exp compare'!L101+'Exp compare'!L105+'Exp compare'!L112+'Exp compare'!L137+'Exp compare'!L139+'Exp compare'!L143</f>
        <v>2493.9</v>
      </c>
      <c r="M22" s="488">
        <f>'Exp compare'!M9+'Exp compare'!M33+'Exp compare'!M65+'Exp compare'!M86+'Exp compare'!M101+'Exp compare'!M105+'Exp compare'!M112+'Exp compare'!M137+'Exp compare'!M139+'Exp compare'!M143</f>
        <v>2811.2000000000003</v>
      </c>
      <c r="N22" s="488">
        <f>'Exp compare'!N9+'Exp compare'!N33+'Exp compare'!N65+'Exp compare'!N86+'Exp compare'!N101+'Exp compare'!N105+'Exp compare'!N112+'Exp compare'!N137+'Exp compare'!N139+'Exp compare'!N143</f>
        <v>3205.2</v>
      </c>
      <c r="O22" s="488">
        <f>'Exp compare'!O9+'Exp compare'!O33+'Exp compare'!O65+'Exp compare'!O86+'Exp compare'!O101+'Exp compare'!O105+'Exp compare'!O112+'Exp compare'!O137+'Exp compare'!O139+'Exp compare'!O143</f>
        <v>3544.2000000000003</v>
      </c>
      <c r="P22" s="488">
        <f>'Exp compare'!P9+'Exp compare'!P33+'Exp compare'!P65+'Exp compare'!P86+'Exp compare'!P101+'Exp compare'!P105+'Exp compare'!P112+'Exp compare'!P137+'Exp compare'!P139+'Exp compare'!P143</f>
        <v>3736.5</v>
      </c>
      <c r="Q22" s="488">
        <f>'Exp compare'!Q9+'Exp compare'!Q33+'Exp compare'!Q65+'Exp compare'!Q86+'Exp compare'!Q101+'Exp compare'!Q105+'Exp compare'!Q112+'Exp compare'!Q137+'Exp compare'!Q139+'Exp compare'!Q143</f>
        <v>3774.4</v>
      </c>
      <c r="R22" s="488">
        <f>'Exp compare'!R9+'Exp compare'!R33+'Exp compare'!R65+'Exp compare'!R86+'Exp compare'!R101+'Exp compare'!R105+'Exp compare'!R112+'Exp compare'!R137+'Exp compare'!R139+'Exp compare'!R143</f>
        <v>4148</v>
      </c>
      <c r="S22" s="488">
        <f>'Exp compare'!S9+'Exp compare'!S33+'Exp compare'!S65+'Exp compare'!S86+'Exp compare'!S101+'Exp compare'!S105+'Exp compare'!S112+'Exp compare'!S137+'Exp compare'!S139+'Exp compare'!S143</f>
        <v>5294.6</v>
      </c>
      <c r="T22" s="488">
        <f>'Exp compare'!T9+'Exp compare'!T33+'Exp compare'!T65+'Exp compare'!T86+'Exp compare'!T101+'Exp compare'!T105+'Exp compare'!T112+'Exp compare'!T137+'Exp compare'!T139+'Exp compare'!T143</f>
        <v>5775.7000000000007</v>
      </c>
      <c r="U22" s="488">
        <f>'Exp compare'!U9+'Exp compare'!U33+'Exp compare'!U65+'Exp compare'!U86+'Exp compare'!U101+'Exp compare'!U105+'Exp compare'!U112+'Exp compare'!U137+'Exp compare'!U139+'Exp compare'!U143</f>
        <v>6552.4000000000005</v>
      </c>
      <c r="V22" s="488">
        <f>'Exp compare'!V9+'Exp compare'!V33+'Exp compare'!V65+'Exp compare'!V86+'Exp compare'!V101+'Exp compare'!V105+'Exp compare'!V112+'Exp compare'!V137+'Exp compare'!V139+'Exp compare'!V143</f>
        <v>7551.8</v>
      </c>
      <c r="W22" s="488">
        <f>'Exp compare'!W9+'Exp compare'!W33+'Exp compare'!W65+'Exp compare'!W86+'Exp compare'!W101+'Exp compare'!W105+'Exp compare'!W112+'Exp compare'!W137+'Exp compare'!W139+'Exp compare'!W143</f>
        <v>6687.2</v>
      </c>
      <c r="X22" s="488">
        <f>'Exp compare'!X9+'Exp compare'!X33+'Exp compare'!X65+'Exp compare'!X86+'Exp compare'!X101+'Exp compare'!X105+'Exp compare'!X112+'Exp compare'!X137+'Exp compare'!X139+'Exp compare'!X143</f>
        <v>8092.6000000000013</v>
      </c>
      <c r="Y22" s="488">
        <f>'Exp compare'!Y9+'Exp compare'!Y33+'Exp compare'!Y65+'Exp compare'!Y86+'Exp compare'!Y101+'Exp compare'!Y105+'Exp compare'!Y112+'Exp compare'!Y137+'Exp compare'!Y139+'Exp compare'!Y143</f>
        <v>8595.9</v>
      </c>
      <c r="Z22" s="488">
        <f>'Exp compare'!Z9+'Exp compare'!Z33+'Exp compare'!Z65+'Exp compare'!Z86+'Exp compare'!Z101+'Exp compare'!Z105+'Exp compare'!Z145+'Exp compare'!Z112+'Exp compare'!Z137+'Exp compare'!Z139+'Exp compare'!Z143</f>
        <v>10943.900000000001</v>
      </c>
      <c r="AA22" s="488">
        <f>'Exp compare'!AA9+'Exp compare'!AA33+'Exp compare'!AA65+'Exp compare'!AA86+'Exp compare'!AA101+'Exp compare'!AA105+'Exp compare'!AA112+'Exp compare'!AA137+'Exp compare'!AA139+'Exp compare'!AA143</f>
        <v>12505.2</v>
      </c>
      <c r="AB22" s="1021">
        <f>'Exp compare'!AB9+'Exp compare'!AB33+'Exp compare'!AB65+'Exp compare'!AB86+'Exp compare'!AB101+SUM('Exp compare'!AB126:AB129)+'Exp compare'!AB143</f>
        <v>14489.9</v>
      </c>
      <c r="AC22" s="488">
        <f>'Exp compare'!AC9+'Exp compare'!AC33+'Exp compare'!AC65+'Exp compare'!AC86+'Exp compare'!AC101+SUM('Exp compare'!AC126:AC129)+'Exp compare'!AC143</f>
        <v>13495.849999999999</v>
      </c>
      <c r="AD22" s="488"/>
      <c r="AE22" s="488"/>
      <c r="AF22" s="488"/>
      <c r="AG22" s="488"/>
      <c r="AH22" s="488"/>
      <c r="AI22" s="488"/>
      <c r="AJ22" s="488"/>
      <c r="AK22" s="488"/>
      <c r="AL22" s="488"/>
      <c r="AM22" s="488"/>
      <c r="AN22" s="488"/>
      <c r="AO22" s="488"/>
      <c r="AP22" s="488"/>
      <c r="AQ22" s="488"/>
      <c r="AR22" s="488"/>
    </row>
    <row r="23" spans="2:44">
      <c r="B23" t="s">
        <v>209</v>
      </c>
      <c r="C23" s="488">
        <f t="shared" ref="C23:AB23" si="5">C22-C21</f>
        <v>0.10000000000013642</v>
      </c>
      <c r="D23" s="488">
        <f t="shared" si="5"/>
        <v>0</v>
      </c>
      <c r="E23" s="488">
        <f t="shared" si="5"/>
        <v>0.10000000000013642</v>
      </c>
      <c r="F23" s="488">
        <f t="shared" si="5"/>
        <v>0.10000000000013642</v>
      </c>
      <c r="G23" s="488">
        <f t="shared" si="5"/>
        <v>0</v>
      </c>
      <c r="H23" s="488">
        <f t="shared" si="5"/>
        <v>0</v>
      </c>
      <c r="I23" s="488">
        <f t="shared" si="5"/>
        <v>0</v>
      </c>
      <c r="J23" s="488">
        <f t="shared" si="5"/>
        <v>0</v>
      </c>
      <c r="K23" s="488">
        <f t="shared" si="5"/>
        <v>0.1000000000003638</v>
      </c>
      <c r="L23" s="488">
        <f t="shared" si="5"/>
        <v>18.700000000000273</v>
      </c>
      <c r="M23" s="488">
        <f t="shared" si="5"/>
        <v>9.9000000000000909</v>
      </c>
      <c r="N23" s="488">
        <f t="shared" si="5"/>
        <v>-1</v>
      </c>
      <c r="O23" s="488">
        <f t="shared" si="5"/>
        <v>0</v>
      </c>
      <c r="P23" s="488">
        <f t="shared" si="5"/>
        <v>-37.900000000000091</v>
      </c>
      <c r="Q23" s="488">
        <f t="shared" si="5"/>
        <v>0</v>
      </c>
      <c r="R23" s="488">
        <f t="shared" si="5"/>
        <v>0.1999999999998181</v>
      </c>
      <c r="S23" s="488">
        <f t="shared" si="5"/>
        <v>-24.5</v>
      </c>
      <c r="T23" s="488">
        <f t="shared" si="5"/>
        <v>-9.9999999999454303E-2</v>
      </c>
      <c r="U23" s="488">
        <f t="shared" si="5"/>
        <v>0</v>
      </c>
      <c r="V23" s="488">
        <f t="shared" si="5"/>
        <v>0</v>
      </c>
      <c r="W23" s="488">
        <f t="shared" si="5"/>
        <v>0</v>
      </c>
      <c r="X23" s="488">
        <f t="shared" si="5"/>
        <v>0</v>
      </c>
      <c r="Y23" s="488">
        <f t="shared" si="5"/>
        <v>7.1000000000003638</v>
      </c>
      <c r="Z23" s="488">
        <f t="shared" si="5"/>
        <v>0</v>
      </c>
      <c r="AA23" s="488">
        <f t="shared" si="5"/>
        <v>0.1000000000003638</v>
      </c>
      <c r="AB23" s="1021">
        <f t="shared" si="5"/>
        <v>0.1000000000003638</v>
      </c>
      <c r="AC23" s="488">
        <f>AC22-AC21</f>
        <v>-0.25000000000181899</v>
      </c>
      <c r="AD23" s="488"/>
      <c r="AE23" s="488"/>
      <c r="AF23" s="488"/>
      <c r="AG23" s="488"/>
      <c r="AH23" s="488"/>
      <c r="AI23" s="488"/>
      <c r="AJ23" s="488"/>
      <c r="AK23" s="488"/>
      <c r="AL23" s="488"/>
      <c r="AM23" s="488"/>
      <c r="AN23" s="488"/>
      <c r="AO23" s="488"/>
      <c r="AP23" s="488"/>
      <c r="AQ23" s="488"/>
      <c r="AR23" s="488"/>
    </row>
    <row r="24" spans="2:44">
      <c r="C24" s="488"/>
      <c r="D24" s="488"/>
      <c r="E24" s="488"/>
      <c r="F24" s="488"/>
      <c r="G24" s="488"/>
      <c r="H24" s="488"/>
      <c r="I24" s="488"/>
      <c r="J24" s="488"/>
      <c r="K24" s="488"/>
      <c r="L24" s="488"/>
      <c r="M24" s="488"/>
      <c r="N24" s="488"/>
      <c r="O24" s="488"/>
      <c r="P24" s="488"/>
      <c r="Q24" s="488"/>
      <c r="R24" s="488"/>
      <c r="S24" s="488"/>
      <c r="T24" s="488"/>
      <c r="U24" s="488"/>
      <c r="V24" s="488"/>
      <c r="W24" s="488"/>
      <c r="X24" s="488"/>
      <c r="Y24" s="488"/>
      <c r="Z24" s="488"/>
      <c r="AA24" s="488"/>
      <c r="AB24" s="1021"/>
      <c r="AC24" s="488"/>
      <c r="AD24" s="488"/>
      <c r="AE24" s="488"/>
      <c r="AF24" s="488"/>
      <c r="AG24" s="488"/>
      <c r="AH24" s="488"/>
      <c r="AI24" s="488"/>
      <c r="AJ24" s="488"/>
      <c r="AK24" s="488"/>
      <c r="AL24" s="488"/>
      <c r="AM24" s="488"/>
      <c r="AN24" s="488"/>
      <c r="AO24" s="488"/>
      <c r="AP24" s="488"/>
      <c r="AQ24" s="488"/>
      <c r="AR24" s="488"/>
    </row>
    <row r="25" spans="2:44">
      <c r="B25" t="s">
        <v>213</v>
      </c>
      <c r="C25" s="488"/>
      <c r="D25" s="488"/>
      <c r="E25" s="488"/>
      <c r="F25" s="488"/>
      <c r="G25" s="488"/>
      <c r="H25" s="488"/>
      <c r="I25" s="488"/>
      <c r="J25" s="488"/>
      <c r="K25" s="488"/>
      <c r="L25" s="488"/>
      <c r="M25" s="488"/>
      <c r="N25" s="488"/>
      <c r="O25" s="488"/>
      <c r="P25" s="488"/>
      <c r="Q25" s="488"/>
      <c r="R25" s="488"/>
      <c r="S25" s="488"/>
      <c r="T25" s="488"/>
      <c r="U25" s="488"/>
      <c r="V25" s="488"/>
      <c r="W25" s="488"/>
      <c r="X25" s="488"/>
      <c r="Y25" s="488"/>
      <c r="Z25" s="488">
        <f>'Exp (Tb13B)'!C99</f>
        <v>9943.2999999999993</v>
      </c>
      <c r="AA25" s="488">
        <f>'Exp (Tb13B)'!D99</f>
        <v>13175.8</v>
      </c>
      <c r="AB25" s="1021">
        <f>'Exp (Tb13B)'!E99</f>
        <v>15454.1</v>
      </c>
      <c r="AC25" s="488">
        <f>'Exp (Tb13B)'!F99</f>
        <v>13768.800000000001</v>
      </c>
      <c r="AD25" s="488">
        <f>'Exp (Tb13B)'!G99</f>
        <v>13218.5</v>
      </c>
      <c r="AE25" s="488">
        <f>'Exp (Tb13B)'!H99</f>
        <v>13319.8</v>
      </c>
      <c r="AF25" s="488">
        <f>'Exp (Tb13B)'!I99</f>
        <v>16134.2</v>
      </c>
      <c r="AG25" s="488">
        <f>'Exp (Tb13B)'!J99</f>
        <v>17852.5</v>
      </c>
      <c r="AH25" s="488">
        <f>'Exp (Tb13B)'!K99</f>
        <v>19397.8</v>
      </c>
      <c r="AI25" s="488">
        <f>'Exp (Tb13B)'!L99</f>
        <v>20130.7</v>
      </c>
      <c r="AJ25" s="488">
        <f>'Exp (Tb13B)'!M99</f>
        <v>24390</v>
      </c>
      <c r="AK25" s="488">
        <f>'Exp (Tb13B)'!N99</f>
        <v>24614.6</v>
      </c>
      <c r="AL25" s="488">
        <f>'Exp (Tb13B)'!O99</f>
        <v>24757.3</v>
      </c>
      <c r="AM25" s="488">
        <f>'Exp (Tb13B)'!P99</f>
        <v>26115.1</v>
      </c>
      <c r="AN25" s="488">
        <f>'Exp (Tb13B)'!Q99</f>
        <v>30265.200000000001</v>
      </c>
      <c r="AO25" s="488">
        <f>'Exp (Tb13B)'!R99</f>
        <v>31450.5</v>
      </c>
      <c r="AP25" s="488">
        <f>'Exp (Tb13B)'!S99</f>
        <v>32968.9</v>
      </c>
      <c r="AQ25" s="488">
        <f>'Exp (Tb13B)'!T99</f>
        <v>34536.1</v>
      </c>
      <c r="AR25" s="488">
        <f>'Exp (Tb13B)'!U99</f>
        <v>36326.300000000003</v>
      </c>
    </row>
    <row r="26" spans="2:44">
      <c r="B26" t="s">
        <v>214</v>
      </c>
      <c r="C26" s="488"/>
      <c r="D26" s="488"/>
      <c r="E26" s="488"/>
      <c r="F26" s="488"/>
      <c r="G26" s="488"/>
      <c r="H26" s="488"/>
      <c r="I26" s="488"/>
      <c r="J26" s="488"/>
      <c r="K26" s="488"/>
      <c r="L26" s="488"/>
      <c r="M26" s="488"/>
      <c r="N26" s="488"/>
      <c r="O26" s="488"/>
      <c r="P26" s="488"/>
      <c r="Q26" s="488"/>
      <c r="R26" s="488"/>
      <c r="S26" s="488"/>
      <c r="T26" s="488"/>
      <c r="U26" s="488"/>
      <c r="V26" s="488"/>
      <c r="W26" s="488"/>
      <c r="X26" s="488"/>
      <c r="Y26" s="488"/>
      <c r="Z26" s="488">
        <f>SUM('Exp (Tb13B)'!C5,'Exp (Tb13B)'!C28,'Exp (Tb13B)'!C54,'Exp (Tb13B)'!C41,'Exp (Tb13B)'!C89,'Exp (Tb13B)'!C82)</f>
        <v>9943.4000000000015</v>
      </c>
      <c r="AA26" s="488">
        <f>SUM('Exp (Tb13B)'!D5,'Exp (Tb13B)'!D28,'Exp (Tb13B)'!D54,'Exp (Tb13B)'!D41,'Exp (Tb13B)'!D89,'Exp (Tb13B)'!D82)</f>
        <v>13175.8</v>
      </c>
      <c r="AB26" s="1021">
        <f>SUM('Exp (Tb13B)'!E5,'Exp (Tb13B)'!E28,'Exp (Tb13B)'!E54,'Exp (Tb13B)'!E41,'Exp (Tb13B)'!E89,'Exp (Tb13B)'!E82)</f>
        <v>15454.2</v>
      </c>
      <c r="AC26" s="488">
        <f>SUM('Exp (Tb13B)'!F5,'Exp (Tb13B)'!F28,'Exp (Tb13B)'!F54,'Exp (Tb13B)'!F41,'Exp (Tb13B)'!F89,'Exp (Tb13B)'!F82, 'Exp (Tb13B)'!F76)</f>
        <v>13768.800000000001</v>
      </c>
      <c r="AD26" s="488">
        <f>SUM('Exp (Tb13B)'!G5,'Exp (Tb13B)'!G28,'Exp (Tb13B)'!G54,'Exp (Tb13B)'!G41,'Exp (Tb13B)'!G89,'Exp (Tb13B)'!G82, 'Exp (Tb13B)'!G76)</f>
        <v>13218.5</v>
      </c>
      <c r="AE26" s="488">
        <f>SUM('Exp (Tb13B)'!H5,'Exp (Tb13B)'!H28,'Exp (Tb13B)'!H54,'Exp (Tb13B)'!H41,'Exp (Tb13B)'!H89,'Exp (Tb13B)'!H82, 'Exp (Tb13B)'!H76)</f>
        <v>13319.8</v>
      </c>
      <c r="AF26" s="488">
        <f>SUM('Exp (Tb13B)'!I5,'Exp (Tb13B)'!I28,'Exp (Tb13B)'!I54,'Exp (Tb13B)'!I41,'Exp (Tb13B)'!I89,'Exp (Tb13B)'!I82, 'Exp (Tb13B)'!I76)</f>
        <v>16134.200000000003</v>
      </c>
      <c r="AG26" s="488">
        <f>SUM('Exp (Tb13B)'!J5,'Exp (Tb13B)'!J28,'Exp (Tb13B)'!J54,'Exp (Tb13B)'!J41,'Exp (Tb13B)'!J89,'Exp (Tb13B)'!J82, 'Exp (Tb13B)'!J76)</f>
        <v>17852.599999999999</v>
      </c>
      <c r="AH26" s="488">
        <f>SUM('Exp (Tb13B)'!K5,'Exp (Tb13B)'!K28,'Exp (Tb13B)'!K54,'Exp (Tb13B)'!K41,'Exp (Tb13B)'!K89,'Exp (Tb13B)'!K82, 'Exp (Tb13B)'!K76)</f>
        <v>19397.8</v>
      </c>
      <c r="AI26" s="488">
        <f>SUM('Exp (Tb13B)'!L5,'Exp (Tb13B)'!L28,'Exp (Tb13B)'!L54,'Exp (Tb13B)'!L41,'Exp (Tb13B)'!L89,'Exp (Tb13B)'!L82, 'Exp (Tb13B)'!L76)</f>
        <v>20130.800000000003</v>
      </c>
      <c r="AJ26" s="488">
        <f>SUM('Exp (Tb13B)'!M5,'Exp (Tb13B)'!M28,'Exp (Tb13B)'!M54,'Exp (Tb13B)'!M41,'Exp (Tb13B)'!M89,'Exp (Tb13B)'!M82, 'Exp (Tb13B)'!M76)</f>
        <v>24389.9</v>
      </c>
      <c r="AK26" s="488">
        <f>SUM('Exp (Tb13B)'!N5,'Exp (Tb13B)'!N28,'Exp (Tb13B)'!N54,'Exp (Tb13B)'!N41,'Exp (Tb13B)'!N89,'Exp (Tb13B)'!N82, 'Exp (Tb13B)'!N76)</f>
        <v>24614.699999999997</v>
      </c>
      <c r="AL26" s="488">
        <f>SUM('Exp (Tb13B)'!O5,'Exp (Tb13B)'!O28,'Exp (Tb13B)'!O54,'Exp (Tb13B)'!O41,'Exp (Tb13B)'!O89,'Exp (Tb13B)'!O82, 'Exp (Tb13B)'!O76)</f>
        <v>24757</v>
      </c>
      <c r="AM26" s="488">
        <f>SUM('Exp (Tb13B)'!P5,'Exp (Tb13B)'!P28,'Exp (Tb13B)'!P54,'Exp (Tb13B)'!P41,'Exp (Tb13B)'!P89,'Exp (Tb13B)'!P82, 'Exp (Tb13B)'!P76)</f>
        <v>26115.000000000004</v>
      </c>
      <c r="AN26" s="488">
        <f>SUM('Exp (Tb13B)'!Q5,'Exp (Tb13B)'!Q28,'Exp (Tb13B)'!Q54,'Exp (Tb13B)'!Q41,'Exp (Tb13B)'!Q89,'Exp (Tb13B)'!Q82, 'Exp (Tb13B)'!Q76)</f>
        <v>30265.100000000002</v>
      </c>
      <c r="AO26" s="488">
        <f>SUM('Exp (Tb13B)'!R5,'Exp (Tb13B)'!R28,'Exp (Tb13B)'!R54,'Exp (Tb13B)'!R41,'Exp (Tb13B)'!R89,'Exp (Tb13B)'!R82, 'Exp (Tb13B)'!R76)</f>
        <v>31450.399999999998</v>
      </c>
      <c r="AP26" s="488">
        <f>SUM('Exp (Tb13B)'!S5,'Exp (Tb13B)'!S28,'Exp (Tb13B)'!S54,'Exp (Tb13B)'!S41,'Exp (Tb13B)'!S89,'Exp (Tb13B)'!S82, 'Exp (Tb13B)'!S76)</f>
        <v>32969</v>
      </c>
      <c r="AQ26" s="488">
        <f>SUM('Exp (Tb13B)'!T5,'Exp (Tb13B)'!T28,'Exp (Tb13B)'!T54,'Exp (Tb13B)'!T41,'Exp (Tb13B)'!T89,'Exp (Tb13B)'!T82, 'Exp (Tb13B)'!T76)</f>
        <v>34536</v>
      </c>
      <c r="AR26" s="488">
        <f>SUM('Exp (Tb13B)'!U5,'Exp (Tb13B)'!U28,'Exp (Tb13B)'!U54,'Exp (Tb13B)'!U41,'Exp (Tb13B)'!U89,'Exp (Tb13B)'!U82, 'Exp (Tb13B)'!U76)</f>
        <v>36326.299999999996</v>
      </c>
    </row>
    <row r="27" spans="2:44">
      <c r="B27" t="s">
        <v>209</v>
      </c>
      <c r="C27" s="488"/>
      <c r="D27" s="488"/>
      <c r="E27" s="488"/>
      <c r="F27" s="488"/>
      <c r="G27" s="488"/>
      <c r="H27" s="488"/>
      <c r="I27" s="488"/>
      <c r="J27" s="488"/>
      <c r="K27" s="488"/>
      <c r="L27" s="488"/>
      <c r="M27" s="488"/>
      <c r="N27" s="488"/>
      <c r="O27" s="488"/>
      <c r="P27" s="488"/>
      <c r="Q27" s="488"/>
      <c r="R27" s="488"/>
      <c r="S27" s="488"/>
      <c r="T27" s="488"/>
      <c r="U27" s="488"/>
      <c r="V27" s="488"/>
      <c r="W27" s="488"/>
      <c r="X27" s="488"/>
      <c r="Y27" s="488"/>
      <c r="Z27" s="1066">
        <f t="shared" ref="Z27:AC27" si="6">Z26-Z25</f>
        <v>0.10000000000218279</v>
      </c>
      <c r="AA27" s="1066">
        <f t="shared" si="6"/>
        <v>0</v>
      </c>
      <c r="AB27" s="1067">
        <f t="shared" si="6"/>
        <v>0.1000000000003638</v>
      </c>
      <c r="AC27" s="488">
        <f t="shared" si="6"/>
        <v>0</v>
      </c>
      <c r="AD27" s="488">
        <f t="shared" ref="AD27:AE27" si="7">AD26-AD25</f>
        <v>0</v>
      </c>
      <c r="AE27" s="488">
        <f t="shared" si="7"/>
        <v>0</v>
      </c>
      <c r="AF27" s="488">
        <f t="shared" ref="AF27:AR27" si="8">AF26-AF25</f>
        <v>0</v>
      </c>
      <c r="AG27" s="488">
        <f>AG26-AG25</f>
        <v>9.9999999998544808E-2</v>
      </c>
      <c r="AH27" s="488">
        <f t="shared" si="8"/>
        <v>0</v>
      </c>
      <c r="AI27" s="488">
        <f t="shared" si="8"/>
        <v>0.10000000000218279</v>
      </c>
      <c r="AJ27" s="488">
        <f t="shared" si="8"/>
        <v>-9.9999999998544808E-2</v>
      </c>
      <c r="AK27" s="488">
        <f t="shared" si="8"/>
        <v>9.9999999998544808E-2</v>
      </c>
      <c r="AL27" s="488">
        <f t="shared" si="8"/>
        <v>-0.2999999999992724</v>
      </c>
      <c r="AM27" s="488">
        <f t="shared" si="8"/>
        <v>-9.999999999490683E-2</v>
      </c>
      <c r="AN27" s="488">
        <f t="shared" si="8"/>
        <v>-9.9999999998544808E-2</v>
      </c>
      <c r="AO27" s="488">
        <f t="shared" si="8"/>
        <v>-0.10000000000218279</v>
      </c>
      <c r="AP27" s="488">
        <f t="shared" si="8"/>
        <v>9.9999999998544808E-2</v>
      </c>
      <c r="AQ27" s="488">
        <f t="shared" si="8"/>
        <v>-9.9999999998544808E-2</v>
      </c>
      <c r="AR27" s="488">
        <f t="shared" si="8"/>
        <v>0</v>
      </c>
    </row>
    <row r="28" spans="2:44">
      <c r="C28" s="488"/>
      <c r="D28" s="488"/>
      <c r="E28" s="488"/>
      <c r="F28" s="488"/>
      <c r="G28" s="488"/>
      <c r="H28" s="488"/>
      <c r="I28" s="488"/>
      <c r="J28" s="488"/>
      <c r="K28" s="488"/>
      <c r="L28" s="488"/>
      <c r="M28" s="488"/>
      <c r="N28" s="488"/>
      <c r="O28" s="488"/>
      <c r="P28" s="488"/>
      <c r="Q28" s="488"/>
      <c r="R28" s="488"/>
      <c r="S28" s="488"/>
      <c r="T28" s="488"/>
      <c r="U28" s="488"/>
      <c r="V28" s="488"/>
      <c r="W28" s="488"/>
      <c r="X28" s="488"/>
      <c r="Y28" s="488"/>
      <c r="Z28" s="488"/>
      <c r="AA28" s="488"/>
      <c r="AB28" s="1021"/>
      <c r="AC28" s="488"/>
      <c r="AD28" s="488"/>
      <c r="AE28" s="488"/>
      <c r="AF28" s="488"/>
      <c r="AG28" s="488"/>
      <c r="AH28" s="488"/>
      <c r="AI28" s="488"/>
      <c r="AJ28" s="488"/>
      <c r="AK28" s="488"/>
      <c r="AL28" s="488"/>
      <c r="AM28" s="488"/>
      <c r="AN28" s="488"/>
      <c r="AO28" s="488"/>
      <c r="AP28" s="488"/>
      <c r="AQ28" s="488"/>
      <c r="AR28" s="488"/>
    </row>
    <row r="29" spans="2:44">
      <c r="B29" t="s">
        <v>215</v>
      </c>
      <c r="C29" s="488"/>
      <c r="D29" s="488"/>
      <c r="E29" s="488"/>
      <c r="F29" s="488"/>
      <c r="G29" s="488"/>
      <c r="H29" s="488"/>
      <c r="I29" s="488"/>
      <c r="J29" s="488"/>
      <c r="K29" s="488"/>
      <c r="L29" s="488"/>
      <c r="M29" s="488"/>
      <c r="N29" s="488"/>
      <c r="O29" s="488"/>
      <c r="P29" s="488"/>
      <c r="Q29" s="488"/>
      <c r="R29" s="488"/>
      <c r="S29" s="488"/>
      <c r="T29" s="488"/>
      <c r="U29" s="488"/>
      <c r="V29" s="488"/>
      <c r="W29" s="488"/>
      <c r="X29" s="488"/>
      <c r="Y29" s="488"/>
      <c r="Z29" s="488">
        <f>'Exp (Tb13A)'!C5</f>
        <v>9943.2999999999993</v>
      </c>
      <c r="AA29" s="488">
        <f>'Exp (Tb13A)'!D5</f>
        <v>13175.5</v>
      </c>
      <c r="AB29" s="1021">
        <f>'Exp (Tb13A)'!E5</f>
        <v>15453.9</v>
      </c>
      <c r="AC29" s="488">
        <f>'Exp (Tb13A)'!F5</f>
        <v>13788.8</v>
      </c>
      <c r="AD29" s="488">
        <f>'Exp (Tb13A)'!G5</f>
        <v>13572.5</v>
      </c>
      <c r="AE29" s="488">
        <f>'Exp (Tb13A)'!H5</f>
        <v>13319.9</v>
      </c>
      <c r="AF29" s="488">
        <f>'Exp (Tb13A)'!I5</f>
        <v>16134.2</v>
      </c>
      <c r="AG29" s="488">
        <f>'Exp (Tb13A)'!J5</f>
        <v>17852.5</v>
      </c>
      <c r="AH29" s="488">
        <f>'Exp (Tb13A)'!K5</f>
        <v>19397.8</v>
      </c>
      <c r="AI29" s="488">
        <f>'Exp (Tb13A)'!L5</f>
        <v>20130.7</v>
      </c>
      <c r="AJ29" s="488">
        <f>'Exp (Tb13A)'!M5</f>
        <v>24390</v>
      </c>
      <c r="AK29" s="488">
        <f>'Exp (Tb13A)'!N5</f>
        <v>24614.6</v>
      </c>
      <c r="AL29" s="488">
        <f>'Exp (Tb13A)'!O5</f>
        <v>24757.3</v>
      </c>
      <c r="AM29" s="488">
        <f>'Exp (Tb13A)'!P5</f>
        <v>26115.1</v>
      </c>
      <c r="AN29" s="488">
        <f>'Exp (Tb13A)'!Q5</f>
        <v>30265.200000000001</v>
      </c>
      <c r="AO29" s="488">
        <f>'Exp (Tb13A)'!R5</f>
        <v>31450.5</v>
      </c>
      <c r="AP29" s="488">
        <f>'Exp (Tb13A)'!S5</f>
        <v>32968.9</v>
      </c>
      <c r="AQ29" s="488">
        <f>'Exp (Tb13A)'!T5</f>
        <v>34536.1</v>
      </c>
      <c r="AR29" s="488">
        <f>'Exp (Tb13A)'!U5</f>
        <v>36326.300000000003</v>
      </c>
    </row>
    <row r="30" spans="2:44">
      <c r="B30" t="s">
        <v>216</v>
      </c>
      <c r="C30" s="488"/>
      <c r="D30" s="488"/>
      <c r="E30" s="488"/>
      <c r="F30" s="488"/>
      <c r="G30" s="488"/>
      <c r="H30" s="488"/>
      <c r="I30" s="488"/>
      <c r="J30" s="488"/>
      <c r="K30" s="488"/>
      <c r="L30" s="488"/>
      <c r="M30" s="488"/>
      <c r="N30" s="488"/>
      <c r="O30" s="488"/>
      <c r="P30" s="488"/>
      <c r="Q30" s="488"/>
      <c r="R30" s="488"/>
      <c r="S30" s="488"/>
      <c r="T30" s="488"/>
      <c r="U30" s="488"/>
      <c r="V30" s="488"/>
      <c r="W30" s="488"/>
      <c r="X30" s="488"/>
      <c r="Y30" s="488"/>
      <c r="Z30" s="488">
        <f>SUM('Exp (Tb13A)'!C7,'Exp (Tb13A)'!C13,'Exp (Tb13A)'!C15,'Exp (Tb13A)'!C19,'Exp (Tb13A)'!C23,'Exp (Tb13A)'!C25,'Exp (Tb13A)'!C29,'Exp (Tb13A)'!C40)</f>
        <v>9942.7999999999993</v>
      </c>
      <c r="AA30" s="488">
        <f>SUM('Exp (Tb13A)'!D7,'Exp (Tb13A)'!D13,'Exp (Tb13A)'!D15,'Exp (Tb13A)'!D19,'Exp (Tb13A)'!D23,'Exp (Tb13A)'!D25,'Exp (Tb13A)'!D29,'Exp (Tb13A)'!D40)</f>
        <v>13175.500000000002</v>
      </c>
      <c r="AB30" s="1021">
        <f>SUM('Exp (Tb13A)'!E7,'Exp (Tb13A)'!E13,'Exp (Tb13A)'!E15,'Exp (Tb13A)'!E19,'Exp (Tb13A)'!E23,'Exp (Tb13A)'!E25,'Exp (Tb13A)'!E29,'Exp (Tb13A)'!E40)</f>
        <v>15453.9</v>
      </c>
      <c r="AC30" s="488">
        <f>SUM('Exp (Tb13A)'!F7,'Exp (Tb13A)'!F13,'Exp (Tb13A)'!F15,'Exp (Tb13A)'!F19,'Exp (Tb13A)'!F23,'Exp (Tb13A)'!F25,'Exp (Tb13A)'!F29,'Exp (Tb13A)'!F40)</f>
        <v>13788.9</v>
      </c>
      <c r="AD30" s="488">
        <f>SUM('Exp (Tb13A)'!G7,'Exp (Tb13A)'!G13,'Exp (Tb13A)'!G15,'Exp (Tb13A)'!G19,'Exp (Tb13A)'!G23,'Exp (Tb13A)'!G25,'Exp (Tb13A)'!G29,'Exp (Tb13A)'!G40)</f>
        <v>13572.5</v>
      </c>
      <c r="AE30" s="488">
        <f>SUM('Exp (Tb13A)'!H7,'Exp (Tb13A)'!H13,'Exp (Tb13A)'!H15,'Exp (Tb13A)'!H19,'Exp (Tb13A)'!H23,'Exp (Tb13A)'!H25,'Exp (Tb13A)'!H29,'Exp (Tb13A)'!H40)</f>
        <v>13319.9</v>
      </c>
      <c r="AF30" s="488">
        <f>SUM('Exp (Tb13A)'!I7,'Exp (Tb13A)'!I13,'Exp (Tb13A)'!I15,'Exp (Tb13A)'!I19,'Exp (Tb13A)'!I23,'Exp (Tb13A)'!I25,'Exp (Tb13A)'!I29,'Exp (Tb13A)'!I40)</f>
        <v>16134.299999999996</v>
      </c>
      <c r="AG30" s="488">
        <f>SUM('Exp (Tb13A)'!J7,'Exp (Tb13A)'!J13,'Exp (Tb13A)'!J15,'Exp (Tb13A)'!J19,'Exp (Tb13A)'!J23,'Exp (Tb13A)'!J25,'Exp (Tb13A)'!J29,'Exp (Tb13A)'!J40)</f>
        <v>17852.5</v>
      </c>
      <c r="AH30" s="488">
        <f>SUM('Exp (Tb13A)'!K7,'Exp (Tb13A)'!K13,'Exp (Tb13A)'!K15,'Exp (Tb13A)'!K19,'Exp (Tb13A)'!K23,'Exp (Tb13A)'!K25,'Exp (Tb13A)'!K29,'Exp (Tb13A)'!K40)</f>
        <v>19397.7</v>
      </c>
      <c r="AI30" s="488">
        <f>SUM('Exp (Tb13A)'!L7,'Exp (Tb13A)'!L13,'Exp (Tb13A)'!L15,'Exp (Tb13A)'!L19,'Exp (Tb13A)'!L23,'Exp (Tb13A)'!L25,'Exp (Tb13A)'!L29,'Exp (Tb13A)'!L40)</f>
        <v>20130.7</v>
      </c>
      <c r="AJ30" s="488">
        <f>SUM('Exp (Tb13A)'!M7,'Exp (Tb13A)'!M13,'Exp (Tb13A)'!M15,'Exp (Tb13A)'!M19,'Exp (Tb13A)'!M23,'Exp (Tb13A)'!M25,'Exp (Tb13A)'!M29,'Exp (Tb13A)'!M40)</f>
        <v>24389.899999999994</v>
      </c>
      <c r="AK30" s="488">
        <f>SUM('Exp (Tb13A)'!N7,'Exp (Tb13A)'!N13,'Exp (Tb13A)'!N15,'Exp (Tb13A)'!N19,'Exp (Tb13A)'!N23,'Exp (Tb13A)'!N25,'Exp (Tb13A)'!N29,'Exp (Tb13A)'!N40)</f>
        <v>24614.600000000002</v>
      </c>
      <c r="AL30" s="488">
        <f>SUM('Exp (Tb13A)'!O7,'Exp (Tb13A)'!O13,'Exp (Tb13A)'!O15,'Exp (Tb13A)'!O19,'Exp (Tb13A)'!O23,'Exp (Tb13A)'!O25,'Exp (Tb13A)'!O29,'Exp (Tb13A)'!O40)</f>
        <v>24756.899999999998</v>
      </c>
      <c r="AM30" s="488">
        <f>SUM('Exp (Tb13A)'!P7,'Exp (Tb13A)'!P13,'Exp (Tb13A)'!P15,'Exp (Tb13A)'!P19,'Exp (Tb13A)'!P23,'Exp (Tb13A)'!P25,'Exp (Tb13A)'!P29,'Exp (Tb13A)'!P40)</f>
        <v>26115.1</v>
      </c>
      <c r="AN30" s="488">
        <f>SUM('Exp (Tb13A)'!Q7,'Exp (Tb13A)'!Q13,'Exp (Tb13A)'!Q15,'Exp (Tb13A)'!Q19,'Exp (Tb13A)'!Q23,'Exp (Tb13A)'!Q25,'Exp (Tb13A)'!Q29,'Exp (Tb13A)'!Q40)</f>
        <v>30265.200000000001</v>
      </c>
      <c r="AO30" s="488">
        <f>SUM('Exp (Tb13A)'!R7,'Exp (Tb13A)'!R13,'Exp (Tb13A)'!R15,'Exp (Tb13A)'!R19,'Exp (Tb13A)'!R23,'Exp (Tb13A)'!R25,'Exp (Tb13A)'!R29,'Exp (Tb13A)'!R40)</f>
        <v>31450.300000000003</v>
      </c>
      <c r="AP30" s="488">
        <f>SUM('Exp (Tb13A)'!S7,'Exp (Tb13A)'!S13,'Exp (Tb13A)'!S15,'Exp (Tb13A)'!S19,'Exp (Tb13A)'!S23,'Exp (Tb13A)'!S25,'Exp (Tb13A)'!S29,'Exp (Tb13A)'!S40)</f>
        <v>32968.9</v>
      </c>
      <c r="AQ30" s="488">
        <f>SUM('Exp (Tb13A)'!T7,'Exp (Tb13A)'!T13,'Exp (Tb13A)'!T15,'Exp (Tb13A)'!T19,'Exp (Tb13A)'!T23,'Exp (Tb13A)'!T25,'Exp (Tb13A)'!T29,'Exp (Tb13A)'!T40)</f>
        <v>34536.200000000004</v>
      </c>
      <c r="AR30" s="488">
        <f>SUM('Exp (Tb13A)'!U7,'Exp (Tb13A)'!U13,'Exp (Tb13A)'!U15,'Exp (Tb13A)'!U19,'Exp (Tb13A)'!U23,'Exp (Tb13A)'!U25,'Exp (Tb13A)'!U29,'Exp (Tb13A)'!U40)</f>
        <v>36326.200000000004</v>
      </c>
    </row>
    <row r="31" spans="2:44">
      <c r="B31" t="s">
        <v>209</v>
      </c>
      <c r="C31" s="488"/>
      <c r="D31" s="488"/>
      <c r="E31" s="488"/>
      <c r="F31" s="488"/>
      <c r="G31" s="488"/>
      <c r="H31" s="488"/>
      <c r="I31" s="488"/>
      <c r="J31" s="488"/>
      <c r="K31" s="488"/>
      <c r="L31" s="488"/>
      <c r="M31" s="488"/>
      <c r="N31" s="488"/>
      <c r="O31" s="488"/>
      <c r="P31" s="488"/>
      <c r="Q31" s="488"/>
      <c r="R31" s="488"/>
      <c r="S31" s="488"/>
      <c r="T31" s="488"/>
      <c r="U31" s="488"/>
      <c r="V31" s="488"/>
      <c r="W31" s="488"/>
      <c r="X31" s="488"/>
      <c r="Y31" s="488"/>
      <c r="Z31" s="488">
        <f>Z29-Z30</f>
        <v>0.5</v>
      </c>
      <c r="AA31" s="488">
        <f t="shared" ref="AA31:AR31" si="9">AA29-AA30</f>
        <v>0</v>
      </c>
      <c r="AB31" s="1021">
        <f t="shared" si="9"/>
        <v>0</v>
      </c>
      <c r="AC31" s="488">
        <f t="shared" si="9"/>
        <v>-0.1000000000003638</v>
      </c>
      <c r="AD31" s="488">
        <f t="shared" si="9"/>
        <v>0</v>
      </c>
      <c r="AE31" s="488">
        <f t="shared" si="9"/>
        <v>0</v>
      </c>
      <c r="AF31" s="488">
        <f t="shared" si="9"/>
        <v>-9.999999999490683E-2</v>
      </c>
      <c r="AG31" s="488">
        <f t="shared" si="9"/>
        <v>0</v>
      </c>
      <c r="AH31" s="488">
        <f t="shared" si="9"/>
        <v>9.9999999998544808E-2</v>
      </c>
      <c r="AI31" s="488">
        <f t="shared" si="9"/>
        <v>0</v>
      </c>
      <c r="AJ31" s="488">
        <f t="shared" si="9"/>
        <v>0.10000000000582077</v>
      </c>
      <c r="AK31" s="488">
        <f t="shared" si="9"/>
        <v>0</v>
      </c>
      <c r="AL31" s="488">
        <f t="shared" si="9"/>
        <v>0.40000000000145519</v>
      </c>
      <c r="AM31" s="488">
        <f t="shared" si="9"/>
        <v>0</v>
      </c>
      <c r="AN31" s="488">
        <f t="shared" si="9"/>
        <v>0</v>
      </c>
      <c r="AO31" s="488">
        <f t="shared" si="9"/>
        <v>0.19999999999708962</v>
      </c>
      <c r="AP31" s="488">
        <f t="shared" si="9"/>
        <v>0</v>
      </c>
      <c r="AQ31" s="488">
        <f t="shared" si="9"/>
        <v>-0.10000000000582077</v>
      </c>
      <c r="AR31" s="488">
        <f t="shared" si="9"/>
        <v>9.9999999998544808E-2</v>
      </c>
    </row>
    <row r="32" spans="2:44">
      <c r="C32" s="488"/>
      <c r="D32" s="488"/>
      <c r="E32" s="488"/>
      <c r="F32" s="488"/>
      <c r="G32" s="488"/>
      <c r="H32" s="488"/>
      <c r="I32" s="488"/>
      <c r="J32" s="488"/>
      <c r="K32" s="488"/>
      <c r="L32" s="488"/>
      <c r="M32" s="488"/>
      <c r="N32" s="488"/>
      <c r="O32" s="488"/>
      <c r="P32" s="488"/>
      <c r="Q32" s="488"/>
      <c r="R32" s="488"/>
      <c r="S32" s="488"/>
      <c r="T32" s="488"/>
      <c r="U32" s="488"/>
      <c r="V32" s="488"/>
      <c r="W32" s="488"/>
      <c r="X32" s="488"/>
      <c r="Y32" s="488"/>
      <c r="Z32" s="488"/>
      <c r="AA32" s="488"/>
      <c r="AB32" s="1021"/>
      <c r="AC32" s="488"/>
      <c r="AD32" s="488"/>
      <c r="AE32" s="488"/>
      <c r="AF32" s="488"/>
      <c r="AG32" s="488"/>
      <c r="AH32" s="488"/>
      <c r="AI32" s="488"/>
      <c r="AJ32" s="488"/>
      <c r="AK32" s="488"/>
      <c r="AL32" s="488"/>
      <c r="AM32" s="488"/>
      <c r="AN32" s="488"/>
      <c r="AO32" s="488"/>
      <c r="AP32" s="488"/>
      <c r="AQ32" s="488"/>
      <c r="AR32" s="488"/>
    </row>
    <row r="33" spans="1:44">
      <c r="B33" t="s">
        <v>217</v>
      </c>
      <c r="C33" s="488"/>
      <c r="D33" s="488"/>
      <c r="E33" s="488"/>
      <c r="F33" s="488"/>
      <c r="G33" s="488"/>
      <c r="H33" s="488"/>
      <c r="I33" s="488"/>
      <c r="J33" s="488"/>
      <c r="K33" s="488"/>
      <c r="L33" s="488"/>
      <c r="M33" s="488"/>
      <c r="N33" s="488"/>
      <c r="O33" s="488"/>
      <c r="P33" s="488"/>
      <c r="Q33" s="488"/>
      <c r="R33" s="488"/>
      <c r="S33" s="488"/>
      <c r="T33" s="488"/>
      <c r="U33" s="488"/>
      <c r="V33" s="488"/>
      <c r="W33" s="488"/>
      <c r="X33" s="488"/>
      <c r="Y33" s="488"/>
      <c r="Z33" s="1066">
        <f>'Exp compare'!Z8</f>
        <v>6643.9</v>
      </c>
      <c r="AA33" s="1066">
        <f>'Exp compare'!AA8</f>
        <v>8778.2000000000007</v>
      </c>
      <c r="AB33" s="1067">
        <f>'Exp compare'!AB8</f>
        <v>9947.9</v>
      </c>
      <c r="AC33" s="1066">
        <f>'Exp compare'!AC8</f>
        <v>6337.6</v>
      </c>
      <c r="AD33" s="1066">
        <f>'Exp compare'!AD8</f>
        <v>5390.3</v>
      </c>
      <c r="AE33" s="1066">
        <f>'Exp compare'!AE8</f>
        <v>5728.3</v>
      </c>
      <c r="AF33" s="1066">
        <f>'Exp compare'!AF8</f>
        <v>6746.2</v>
      </c>
      <c r="AG33" s="1066">
        <f>'Exp compare'!AG8</f>
        <v>8120.4</v>
      </c>
      <c r="AH33" s="1066">
        <f>'Exp compare'!AH8</f>
        <v>7855.1</v>
      </c>
      <c r="AI33" s="1066">
        <f>'Exp compare'!AI8</f>
        <v>7860.3</v>
      </c>
      <c r="AJ33" s="1066">
        <f>'Exp compare'!AJ8</f>
        <v>11462.7</v>
      </c>
      <c r="AK33" s="1066">
        <f>'Exp compare'!AK8</f>
        <v>9330.7999999999993</v>
      </c>
      <c r="AL33" s="1066">
        <f>'Exp compare'!AL8</f>
        <v>9539.4</v>
      </c>
      <c r="AM33" s="1066">
        <f>'Exp compare'!AM8</f>
        <v>9764.9</v>
      </c>
      <c r="AN33" s="1066">
        <f>'Exp compare'!AN8</f>
        <v>11129.6</v>
      </c>
      <c r="AO33" s="1066">
        <f>'Exp compare'!AO8</f>
        <v>11562</v>
      </c>
      <c r="AP33" s="1066">
        <f>'Exp compare'!AP8</f>
        <v>12184.1</v>
      </c>
      <c r="AQ33" s="1066">
        <f>'Exp compare'!AQ8</f>
        <v>13339.9</v>
      </c>
      <c r="AR33" s="1066">
        <f>'Exp compare'!AR8</f>
        <v>14008.3</v>
      </c>
    </row>
    <row r="34" spans="1:44">
      <c r="B34" t="s">
        <v>218</v>
      </c>
      <c r="C34" s="488"/>
      <c r="D34" s="488"/>
      <c r="E34" s="488"/>
      <c r="F34" s="488"/>
      <c r="G34" s="488"/>
      <c r="H34" s="488"/>
      <c r="I34" s="488"/>
      <c r="J34" s="488"/>
      <c r="K34" s="488"/>
      <c r="L34" s="488"/>
      <c r="M34" s="488"/>
      <c r="N34" s="488"/>
      <c r="O34" s="488"/>
      <c r="P34" s="488"/>
      <c r="Q34" s="488"/>
      <c r="R34" s="488"/>
      <c r="S34" s="488"/>
      <c r="T34" s="488"/>
      <c r="U34" s="488"/>
      <c r="V34" s="488"/>
      <c r="W34" s="488"/>
      <c r="X34" s="488"/>
      <c r="Y34" s="488"/>
      <c r="Z34" s="1068">
        <f>SUM('Exp (Tb13B)'!C6,'Exp (Tb13B)'!C11,'Exp (Tb13B)'!C12,'Exp (Tb13B)'!C13,'Exp (Tb13B)'!C14,'Exp (Tb13B)'!C24,'Exp (Tb13B)'!C26,'Exp (Tb13B)'!C25,'Exp (Tb13B)'!C76)</f>
        <v>6643.8</v>
      </c>
      <c r="AA34" s="1068">
        <f>SUM('Exp (Tb13B)'!D6,'Exp (Tb13B)'!D11,'Exp (Tb13B)'!D12,'Exp (Tb13B)'!D13,'Exp (Tb13B)'!D14,'Exp (Tb13B)'!D24,'Exp (Tb13B)'!D26,'Exp (Tb13B)'!D25,'Exp (Tb13B)'!D76)</f>
        <v>8778.1</v>
      </c>
      <c r="AB34" s="1069">
        <f>SUM('Exp (Tb13B)'!E6,'Exp (Tb13B)'!E11,'Exp (Tb13B)'!E12,'Exp (Tb13B)'!E13,'Exp (Tb13B)'!E14,'Exp (Tb13B)'!E24,'Exp (Tb13B)'!E26,'Exp (Tb13B)'!E25,'Exp (Tb13B)'!E76)</f>
        <v>9947.8000000000011</v>
      </c>
      <c r="AC34" s="1068">
        <f>SUM('Exp (Tb13B)'!F6,'Exp (Tb13B)'!F11,'Exp (Tb13B)'!F12,'Exp (Tb13B)'!F13,'Exp (Tb13B)'!F14,'Exp (Tb13B)'!F24,'Exp (Tb13B)'!F26,'Exp (Tb13B)'!F25)</f>
        <v>6337.6</v>
      </c>
      <c r="AD34" s="1068">
        <f>SUM('Exp (Tb13B)'!G6,'Exp (Tb13B)'!G11,'Exp (Tb13B)'!G12,'Exp (Tb13B)'!G13,'Exp (Tb13B)'!G14,'Exp (Tb13B)'!G24,'Exp (Tb13B)'!G26,'Exp (Tb13B)'!G25)</f>
        <v>5390.3</v>
      </c>
      <c r="AE34" s="1068">
        <f>SUM('Exp (Tb13B)'!H6,'Exp (Tb13B)'!H11,'Exp (Tb13B)'!H12,'Exp (Tb13B)'!H13,'Exp (Tb13B)'!H14,'Exp (Tb13B)'!H24,'Exp (Tb13B)'!H26,'Exp (Tb13B)'!H25)</f>
        <v>5728.2999999999993</v>
      </c>
      <c r="AF34" s="1068">
        <f>SUM('Exp (Tb13B)'!I6,'Exp (Tb13B)'!I11,'Exp (Tb13B)'!I12,'Exp (Tb13B)'!I13,'Exp (Tb13B)'!I14,'Exp (Tb13B)'!I24,'Exp (Tb13B)'!I26,'Exp (Tb13B)'!I25)</f>
        <v>6746.2</v>
      </c>
      <c r="AG34" s="1068">
        <f>SUM('Exp (Tb13B)'!J6,'Exp (Tb13B)'!J11,'Exp (Tb13B)'!J12,'Exp (Tb13B)'!J13,'Exp (Tb13B)'!J14,'Exp (Tb13B)'!J24,'Exp (Tb13B)'!J26,'Exp (Tb13B)'!J25)</f>
        <v>8135.6</v>
      </c>
      <c r="AH34" s="1068">
        <f>SUM('Exp (Tb13B)'!K6,'Exp (Tb13B)'!K11,'Exp (Tb13B)'!K12,'Exp (Tb13B)'!K13,'Exp (Tb13B)'!K14,'Exp (Tb13B)'!K24,'Exp (Tb13B)'!K26,'Exp (Tb13B)'!K25)</f>
        <v>7858.7</v>
      </c>
      <c r="AI34" s="1068">
        <f>SUM('Exp (Tb13B)'!L6,'Exp (Tb13B)'!L11,'Exp (Tb13B)'!L12,'Exp (Tb13B)'!L13,'Exp (Tb13B)'!L14,'Exp (Tb13B)'!L24,'Exp (Tb13B)'!L26,'Exp (Tb13B)'!L25)</f>
        <v>7982.6</v>
      </c>
      <c r="AJ34" s="1068">
        <f>SUM('Exp (Tb13B)'!M6,'Exp (Tb13B)'!M11,'Exp (Tb13B)'!M12,'Exp (Tb13B)'!M13,'Exp (Tb13B)'!M14,'Exp (Tb13B)'!M24,'Exp (Tb13B)'!M26,'Exp (Tb13B)'!M25)</f>
        <v>10949.8</v>
      </c>
      <c r="AK34" s="1068">
        <f>SUM('Exp (Tb13B)'!N6,'Exp (Tb13B)'!N11,'Exp (Tb13B)'!N12,'Exp (Tb13B)'!N13,'Exp (Tb13B)'!N14,'Exp (Tb13B)'!N24,'Exp (Tb13B)'!N26,'Exp (Tb13B)'!N25)</f>
        <v>9330.7000000000007</v>
      </c>
      <c r="AL34" s="1068">
        <f>SUM('Exp (Tb13B)'!O6,'Exp (Tb13B)'!O11,'Exp (Tb13B)'!O12,'Exp (Tb13B)'!O13,'Exp (Tb13B)'!O14,'Exp (Tb13B)'!O24,'Exp (Tb13B)'!O26,'Exp (Tb13B)'!O25)</f>
        <v>9539.5</v>
      </c>
      <c r="AM34" s="1068">
        <f>SUM('Exp (Tb13B)'!P6,'Exp (Tb13B)'!P11,'Exp (Tb13B)'!P12,'Exp (Tb13B)'!P13,'Exp (Tb13B)'!P14,'Exp (Tb13B)'!P24,'Exp (Tb13B)'!P26,'Exp (Tb13B)'!P25)</f>
        <v>9764.7999999999993</v>
      </c>
      <c r="AN34" s="1068">
        <f>SUM('Exp (Tb13B)'!Q6,'Exp (Tb13B)'!Q11,'Exp (Tb13B)'!Q12,'Exp (Tb13B)'!Q13,'Exp (Tb13B)'!Q14,'Exp (Tb13B)'!Q24,'Exp (Tb13B)'!Q26,'Exp (Tb13B)'!Q25)</f>
        <v>11129.499999999998</v>
      </c>
      <c r="AO34" s="1068">
        <f>SUM('Exp (Tb13B)'!R6,'Exp (Tb13B)'!R11,'Exp (Tb13B)'!R12,'Exp (Tb13B)'!R13,'Exp (Tb13B)'!R14,'Exp (Tb13B)'!R24,'Exp (Tb13B)'!R26,'Exp (Tb13B)'!R25)</f>
        <v>11562</v>
      </c>
      <c r="AP34" s="1068">
        <f>SUM('Exp (Tb13B)'!S6,'Exp (Tb13B)'!S11,'Exp (Tb13B)'!S12,'Exp (Tb13B)'!S13,'Exp (Tb13B)'!S14,'Exp (Tb13B)'!S24,'Exp (Tb13B)'!S26,'Exp (Tb13B)'!S25)</f>
        <v>12184.1</v>
      </c>
      <c r="AQ34" s="1068">
        <f>SUM('Exp (Tb13B)'!T6,'Exp (Tb13B)'!T11,'Exp (Tb13B)'!T12,'Exp (Tb13B)'!T13,'Exp (Tb13B)'!T14,'Exp (Tb13B)'!T24,'Exp (Tb13B)'!T26,'Exp (Tb13B)'!T25)</f>
        <v>13340</v>
      </c>
      <c r="AR34" s="1068">
        <f>SUM('Exp (Tb13B)'!U6,'Exp (Tb13B)'!U11,'Exp (Tb13B)'!U12,'Exp (Tb13B)'!U13,'Exp (Tb13B)'!U14,'Exp (Tb13B)'!U24,'Exp (Tb13B)'!U26,'Exp (Tb13B)'!U25)</f>
        <v>14008.2</v>
      </c>
    </row>
    <row r="35" spans="1:44">
      <c r="B35" t="s">
        <v>209</v>
      </c>
      <c r="C35" s="488"/>
      <c r="D35" s="488"/>
      <c r="E35" s="488"/>
      <c r="F35" s="488"/>
      <c r="G35" s="488"/>
      <c r="H35" s="488"/>
      <c r="I35" s="488"/>
      <c r="J35" s="488"/>
      <c r="K35" s="488"/>
      <c r="L35" s="488"/>
      <c r="M35" s="488"/>
      <c r="N35" s="488"/>
      <c r="O35" s="488"/>
      <c r="P35" s="488"/>
      <c r="Q35" s="488"/>
      <c r="R35" s="488"/>
      <c r="S35" s="488"/>
      <c r="T35" s="488"/>
      <c r="U35" s="488"/>
      <c r="V35" s="488"/>
      <c r="W35" s="488"/>
      <c r="X35" s="488"/>
      <c r="Y35" s="488"/>
      <c r="Z35" s="1066">
        <f>Z33-Z34</f>
        <v>9.9999999999454303E-2</v>
      </c>
      <c r="AA35" s="1066">
        <f t="shared" ref="AA35:AR35" si="10">AA33-AA34</f>
        <v>0.1000000000003638</v>
      </c>
      <c r="AB35" s="1067">
        <f t="shared" si="10"/>
        <v>9.9999999998544808E-2</v>
      </c>
      <c r="AC35" s="488">
        <f t="shared" si="10"/>
        <v>0</v>
      </c>
      <c r="AD35" s="488">
        <f t="shared" si="10"/>
        <v>0</v>
      </c>
      <c r="AE35" s="488">
        <f t="shared" si="10"/>
        <v>0</v>
      </c>
      <c r="AF35" s="488">
        <f t="shared" si="10"/>
        <v>0</v>
      </c>
      <c r="AG35" s="488">
        <f>AG33-AG34</f>
        <v>-15.200000000000728</v>
      </c>
      <c r="AH35" s="488">
        <f t="shared" si="10"/>
        <v>-3.5999999999994543</v>
      </c>
      <c r="AI35" s="488">
        <f t="shared" si="10"/>
        <v>-122.30000000000018</v>
      </c>
      <c r="AJ35" s="488">
        <f>AJ33-AJ34</f>
        <v>512.90000000000146</v>
      </c>
      <c r="AK35" s="488">
        <f t="shared" si="10"/>
        <v>9.9999999998544808E-2</v>
      </c>
      <c r="AL35" s="488">
        <f t="shared" si="10"/>
        <v>-0.1000000000003638</v>
      </c>
      <c r="AM35" s="488">
        <f t="shared" si="10"/>
        <v>0.1000000000003638</v>
      </c>
      <c r="AN35" s="488">
        <f t="shared" si="10"/>
        <v>0.10000000000218279</v>
      </c>
      <c r="AO35" s="488">
        <f t="shared" si="10"/>
        <v>0</v>
      </c>
      <c r="AP35" s="488">
        <f t="shared" si="10"/>
        <v>0</v>
      </c>
      <c r="AQ35" s="488">
        <f t="shared" si="10"/>
        <v>-0.1000000000003638</v>
      </c>
      <c r="AR35" s="488">
        <f t="shared" si="10"/>
        <v>9.9999999998544808E-2</v>
      </c>
    </row>
    <row r="36" spans="1:44">
      <c r="B36" t="s">
        <v>219</v>
      </c>
      <c r="C36" s="488"/>
      <c r="D36" s="488"/>
      <c r="E36" s="488"/>
      <c r="F36" s="488"/>
      <c r="G36" s="488"/>
      <c r="H36" s="488"/>
      <c r="I36" s="488"/>
      <c r="J36" s="488"/>
      <c r="K36" s="488"/>
      <c r="L36" s="488"/>
      <c r="M36" s="488"/>
      <c r="N36" s="488"/>
      <c r="O36" s="488"/>
      <c r="P36" s="488"/>
      <c r="Q36" s="488"/>
      <c r="R36" s="488"/>
      <c r="S36" s="488"/>
      <c r="T36" s="488"/>
      <c r="U36" s="488"/>
      <c r="V36" s="488"/>
      <c r="W36" s="488"/>
      <c r="X36" s="488"/>
      <c r="Y36" s="488"/>
      <c r="Z36" s="488">
        <f>'Exp compare'!Z100</f>
        <v>452.3</v>
      </c>
      <c r="AA36" s="488">
        <f>'Exp compare'!AA100</f>
        <v>521.1</v>
      </c>
      <c r="AB36" s="1021">
        <f>'Exp compare'!AB100</f>
        <v>933.1</v>
      </c>
      <c r="AC36" s="488">
        <f>'Exp compare'!AC100</f>
        <v>1074.7</v>
      </c>
      <c r="AD36" s="488">
        <f>'Exp compare'!AD100</f>
        <v>1264.3</v>
      </c>
      <c r="AE36" s="488">
        <f>'Exp compare'!AE100</f>
        <v>1633.9</v>
      </c>
      <c r="AF36" s="488">
        <f>'Exp compare'!AF100</f>
        <v>1934.7</v>
      </c>
      <c r="AG36" s="488">
        <f>'Exp compare'!AG100</f>
        <v>2147.1999999999998</v>
      </c>
      <c r="AH36" s="488">
        <f>'Exp compare'!AH100</f>
        <v>2165.1</v>
      </c>
      <c r="AI36" s="488">
        <f>'Exp compare'!AI100</f>
        <v>2254.6999999999998</v>
      </c>
      <c r="AJ36" s="488">
        <f>'Exp compare'!AJ100</f>
        <v>2578.6999999999998</v>
      </c>
      <c r="AK36" s="488">
        <f>'Exp compare'!AK100</f>
        <v>2769.7</v>
      </c>
      <c r="AL36" s="488">
        <f>'Exp compare'!AL100</f>
        <v>2963.5</v>
      </c>
      <c r="AM36" s="488">
        <f>'Exp compare'!AM100</f>
        <v>3403.4</v>
      </c>
      <c r="AN36" s="488">
        <f>'Exp compare'!AN100</f>
        <v>3723</v>
      </c>
      <c r="AO36" s="488">
        <f>'Exp compare'!AO100</f>
        <v>4048.8</v>
      </c>
      <c r="AP36" s="488">
        <f>'Exp compare'!AP100</f>
        <v>4104.1000000000004</v>
      </c>
      <c r="AQ36" s="488">
        <f>'Exp compare'!AQ100</f>
        <v>3502.5</v>
      </c>
      <c r="AR36" s="488">
        <f>'Exp compare'!AR100</f>
        <v>3818.9</v>
      </c>
    </row>
    <row r="37" spans="1:44">
      <c r="C37" s="488"/>
      <c r="D37" s="488"/>
      <c r="E37" s="488"/>
      <c r="F37" s="488"/>
      <c r="G37" s="488"/>
      <c r="H37" s="488"/>
      <c r="I37" s="488"/>
      <c r="J37" s="488"/>
      <c r="K37" s="488"/>
      <c r="L37" s="488"/>
      <c r="M37" s="488"/>
      <c r="N37" s="488"/>
      <c r="O37" s="488"/>
      <c r="P37" s="488"/>
      <c r="Q37" s="488"/>
      <c r="R37" s="488"/>
      <c r="S37" s="488"/>
      <c r="T37" s="488"/>
      <c r="U37" s="488"/>
      <c r="V37" s="488"/>
      <c r="W37" s="488"/>
      <c r="X37" s="488"/>
      <c r="Y37" s="488"/>
      <c r="Z37" s="488"/>
      <c r="AA37" s="488"/>
      <c r="AB37" s="1021"/>
      <c r="AC37" s="488"/>
      <c r="AD37" s="488"/>
      <c r="AE37" s="488"/>
      <c r="AF37" s="488"/>
      <c r="AG37" s="488"/>
      <c r="AH37" s="488"/>
      <c r="AI37" s="488"/>
      <c r="AJ37" s="488"/>
      <c r="AK37" s="488"/>
      <c r="AL37" s="488"/>
      <c r="AM37" s="488"/>
      <c r="AN37" s="488"/>
      <c r="AO37" s="488"/>
      <c r="AP37" s="488"/>
      <c r="AQ37" s="488"/>
      <c r="AR37" s="488"/>
    </row>
    <row r="38" spans="1:44">
      <c r="B38" t="s">
        <v>220</v>
      </c>
      <c r="C38" s="488"/>
      <c r="D38" s="488">
        <f>-'Fin compare'!C55</f>
        <v>-100.2</v>
      </c>
      <c r="E38" s="488">
        <f>-'Fin compare'!D55</f>
        <v>-161.6</v>
      </c>
      <c r="F38" s="488">
        <f>-'Fin compare'!E55</f>
        <v>-232.8</v>
      </c>
      <c r="G38" s="488">
        <f>-'Fin compare'!F55</f>
        <v>-296.5</v>
      </c>
      <c r="H38" s="488">
        <f>-'Fin compare'!G55</f>
        <v>-153.80000000000001</v>
      </c>
      <c r="I38" s="488">
        <f>-'Fin compare'!H55</f>
        <v>-33.5</v>
      </c>
      <c r="J38" s="488">
        <f>-'Fin compare'!I55</f>
        <v>36.9</v>
      </c>
      <c r="K38" s="488">
        <f>-'Fin compare'!J55</f>
        <v>9.6</v>
      </c>
      <c r="L38" s="488">
        <f>-'Fin compare'!K55</f>
        <v>-122.7</v>
      </c>
      <c r="M38" s="488">
        <f>-'Fin compare'!L55</f>
        <v>-232.4</v>
      </c>
      <c r="N38" s="488">
        <f>-'Fin compare'!M55</f>
        <v>-87.5</v>
      </c>
      <c r="O38" s="488">
        <f>-'Fin compare'!N55</f>
        <v>-359.4</v>
      </c>
      <c r="P38" s="488">
        <f>-'Fin compare'!O55</f>
        <v>-450</v>
      </c>
      <c r="Q38" s="488">
        <f>-'Fin compare'!P55</f>
        <v>-124.3</v>
      </c>
      <c r="R38" s="488">
        <f>-'Fin compare'!Q55</f>
        <v>201.9</v>
      </c>
      <c r="S38" s="488">
        <f>-'Fin compare'!R55</f>
        <v>7.6</v>
      </c>
      <c r="T38" s="488">
        <f>-'Fin compare'!S55</f>
        <v>535.79999999999995</v>
      </c>
      <c r="U38" s="488">
        <f>-'Fin compare'!T55</f>
        <v>451.5</v>
      </c>
      <c r="V38" s="488">
        <f>-'Fin compare'!U55</f>
        <v>-478.5</v>
      </c>
      <c r="W38" s="488">
        <f>-'Fin compare'!V55</f>
        <v>-35.9</v>
      </c>
      <c r="X38" s="488">
        <f>-'Fin compare'!W55</f>
        <v>186.3</v>
      </c>
      <c r="Y38" s="488">
        <f>-'Fin compare'!X55</f>
        <v>-65.7</v>
      </c>
      <c r="Z38" s="488">
        <f>-'Fin compare'!Y55</f>
        <v>-1377.9</v>
      </c>
      <c r="AA38" s="488">
        <f>-'Fin compare'!Z55</f>
        <v>-2672.3</v>
      </c>
      <c r="AB38" s="1021">
        <f>-'Fin compare'!AA55</f>
        <v>-3231.3</v>
      </c>
      <c r="AC38" s="488">
        <f>-'Fin compare'!AB55</f>
        <v>-2532.6999999999998</v>
      </c>
      <c r="AD38" s="488"/>
      <c r="AE38" s="488"/>
      <c r="AF38" s="488"/>
      <c r="AG38" s="488"/>
      <c r="AH38" s="488"/>
      <c r="AI38" s="488"/>
      <c r="AJ38" s="488"/>
      <c r="AK38" s="488"/>
      <c r="AL38" s="488"/>
      <c r="AM38" s="488"/>
      <c r="AN38" s="488"/>
      <c r="AO38" s="488"/>
      <c r="AP38" s="488"/>
      <c r="AQ38" s="488"/>
      <c r="AR38" s="488"/>
    </row>
    <row r="39" spans="1:44">
      <c r="B39" t="s">
        <v>221</v>
      </c>
      <c r="C39" s="488"/>
      <c r="D39" s="488">
        <f>'Rev compare'!C6-'Exp compare'!D6</f>
        <v>-100.19999999999993</v>
      </c>
      <c r="E39" s="488">
        <f>'Rev compare'!D6-'Exp compare'!E6</f>
        <v>-161.59999999999991</v>
      </c>
      <c r="F39" s="488">
        <f>'Rev compare'!E6-'Exp compare'!F6</f>
        <v>-232.79999999999995</v>
      </c>
      <c r="G39" s="488">
        <f>'Rev compare'!F6-'Exp compare'!G6</f>
        <v>-296.39999999999986</v>
      </c>
      <c r="H39" s="488">
        <f>'Rev compare'!G6-'Exp compare'!H6</f>
        <v>-153.79999999999995</v>
      </c>
      <c r="I39" s="488">
        <f>'Rev compare'!H6-'Exp compare'!I6</f>
        <v>-33.400000000000091</v>
      </c>
      <c r="J39" s="488">
        <f>'Rev compare'!I6-'Exp compare'!J6</f>
        <v>36.900000000000091</v>
      </c>
      <c r="K39" s="488">
        <f>'Rev compare'!J6-'Exp compare'!K6</f>
        <v>9.6000000000003638</v>
      </c>
      <c r="L39" s="488">
        <f>'Rev compare'!K6-'Exp compare'!L6</f>
        <v>-122.29999999999973</v>
      </c>
      <c r="M39" s="488">
        <f>'Rev compare'!L6-'Exp compare'!M6</f>
        <v>-232.30000000000018</v>
      </c>
      <c r="N39" s="488">
        <f>'Rev compare'!M6-'Exp compare'!N6</f>
        <v>-230.39999999999964</v>
      </c>
      <c r="O39" s="488">
        <f>'Rev compare'!N6-'Exp compare'!O6</f>
        <v>-359.39999999999964</v>
      </c>
      <c r="P39" s="488">
        <f>'Rev compare'!O6-'Exp compare'!P6</f>
        <v>-488</v>
      </c>
      <c r="Q39" s="488">
        <f>'Rev compare'!P6-'Exp compare'!Q6</f>
        <v>-124.30000000000018</v>
      </c>
      <c r="R39" s="488">
        <f>'Rev compare'!Q6-'Exp compare'!R6</f>
        <v>201.80000000000018</v>
      </c>
      <c r="S39" s="488">
        <f>'Rev compare'!R6-'Exp compare'!S6</f>
        <v>7.6999999999998181</v>
      </c>
      <c r="T39" s="488">
        <f>'Rev compare'!S6-'Exp compare'!T6</f>
        <v>535.80000000000018</v>
      </c>
      <c r="U39" s="488">
        <f>'Rev compare'!T6-'Exp compare'!U6</f>
        <v>476.20000000000073</v>
      </c>
      <c r="V39" s="488">
        <f>'Rev compare'!U6-'Exp compare'!V6</f>
        <v>-478.5</v>
      </c>
      <c r="W39" s="488">
        <f>'Rev compare'!V6-'Exp compare'!W6</f>
        <v>-35.899999999999636</v>
      </c>
      <c r="X39" s="488">
        <f>'Rev compare'!W6-'Exp compare'!X6</f>
        <v>186.29999999999927</v>
      </c>
      <c r="Y39" s="488">
        <f>'Rev compare'!X6-'Exp compare'!Y6</f>
        <v>716.10000000000036</v>
      </c>
      <c r="Z39" s="488">
        <f>'Rev compare'!Y6-'Exp compare'!Z6</f>
        <v>-1377.8999999999996</v>
      </c>
      <c r="AA39" s="488">
        <f>'Rev compare'!Z6-'Exp compare'!AA6</f>
        <v>-2672.3999999999996</v>
      </c>
      <c r="AB39" s="1021">
        <f>'Rev compare'!AA6-'Exp compare'!AB6</f>
        <v>-2992.1999999999989</v>
      </c>
      <c r="AC39" s="488">
        <f>'Rev compare'!AB6-'Exp compare'!AC6</f>
        <v>-2532.6000000000004</v>
      </c>
      <c r="AD39" s="488"/>
      <c r="AE39" s="488"/>
      <c r="AF39" s="488"/>
      <c r="AG39" s="488"/>
      <c r="AH39" s="488"/>
      <c r="AI39" s="488"/>
      <c r="AJ39" s="488"/>
      <c r="AK39" s="488"/>
      <c r="AL39" s="488"/>
      <c r="AM39" s="488"/>
      <c r="AN39" s="488"/>
      <c r="AO39" s="488"/>
      <c r="AP39" s="488"/>
      <c r="AQ39" s="488"/>
      <c r="AR39" s="488"/>
    </row>
    <row r="40" spans="1:44">
      <c r="B40" t="s">
        <v>209</v>
      </c>
      <c r="C40" s="488"/>
      <c r="D40" s="488">
        <f>D38-D39</f>
        <v>0</v>
      </c>
      <c r="E40" s="488">
        <f t="shared" ref="E40:AC40" si="11">E38-E39</f>
        <v>0</v>
      </c>
      <c r="F40" s="488">
        <f t="shared" si="11"/>
        <v>0</v>
      </c>
      <c r="G40" s="488">
        <f t="shared" si="11"/>
        <v>-0.10000000000013642</v>
      </c>
      <c r="H40" s="488">
        <f t="shared" si="11"/>
        <v>0</v>
      </c>
      <c r="I40" s="488">
        <f t="shared" si="11"/>
        <v>-9.9999999999909051E-2</v>
      </c>
      <c r="J40" s="488">
        <f t="shared" si="11"/>
        <v>-9.2370555648813024E-14</v>
      </c>
      <c r="K40" s="488">
        <f t="shared" si="11"/>
        <v>-3.6415315207705135E-13</v>
      </c>
      <c r="L40" s="488">
        <f t="shared" si="11"/>
        <v>-0.40000000000027569</v>
      </c>
      <c r="M40" s="488">
        <f t="shared" si="11"/>
        <v>-9.9999999999823785E-2</v>
      </c>
      <c r="N40" s="488">
        <f t="shared" si="11"/>
        <v>142.89999999999964</v>
      </c>
      <c r="O40" s="488">
        <f t="shared" si="11"/>
        <v>0</v>
      </c>
      <c r="P40" s="488">
        <f t="shared" si="11"/>
        <v>38</v>
      </c>
      <c r="Q40" s="488">
        <f t="shared" si="11"/>
        <v>1.8474111129762605E-13</v>
      </c>
      <c r="R40" s="488">
        <f t="shared" si="11"/>
        <v>9.9999999999823785E-2</v>
      </c>
      <c r="S40" s="488">
        <f t="shared" si="11"/>
        <v>-9.9999999999818456E-2</v>
      </c>
      <c r="T40" s="488">
        <f t="shared" si="11"/>
        <v>0</v>
      </c>
      <c r="U40" s="488">
        <f t="shared" si="11"/>
        <v>-24.700000000000728</v>
      </c>
      <c r="V40" s="488">
        <f t="shared" si="11"/>
        <v>0</v>
      </c>
      <c r="W40" s="488">
        <f t="shared" si="11"/>
        <v>-3.6237679523765109E-13</v>
      </c>
      <c r="X40" s="488">
        <f t="shared" si="11"/>
        <v>7.3896444519050419E-13</v>
      </c>
      <c r="Y40" s="488">
        <f t="shared" si="11"/>
        <v>-781.80000000000041</v>
      </c>
      <c r="Z40" s="488">
        <f t="shared" si="11"/>
        <v>0</v>
      </c>
      <c r="AA40" s="488">
        <f t="shared" si="11"/>
        <v>9.9999999999454303E-2</v>
      </c>
      <c r="AB40" s="1021">
        <f t="shared" si="11"/>
        <v>-239.10000000000127</v>
      </c>
      <c r="AC40" s="488">
        <f t="shared" si="11"/>
        <v>-9.9999999999454303E-2</v>
      </c>
      <c r="AD40" s="488"/>
      <c r="AE40" s="488"/>
      <c r="AF40" s="488"/>
      <c r="AG40" s="488"/>
      <c r="AH40" s="488"/>
      <c r="AI40" s="488"/>
      <c r="AJ40" s="488"/>
      <c r="AK40" s="488"/>
      <c r="AL40" s="488"/>
      <c r="AM40" s="488"/>
      <c r="AN40" s="488"/>
      <c r="AO40" s="488"/>
      <c r="AP40" s="488"/>
      <c r="AQ40" s="488"/>
      <c r="AR40" s="488"/>
    </row>
    <row r="41" spans="1:44">
      <c r="C41" s="488"/>
      <c r="D41" s="488"/>
      <c r="E41" s="488"/>
      <c r="F41" s="488"/>
      <c r="G41" s="488"/>
      <c r="H41" s="488"/>
      <c r="I41" s="488"/>
      <c r="J41" s="488"/>
      <c r="K41" s="488"/>
      <c r="L41" s="488"/>
      <c r="M41" s="488"/>
      <c r="N41" s="488"/>
      <c r="O41" s="488"/>
      <c r="P41" s="488"/>
      <c r="Q41" s="488"/>
      <c r="R41" s="488"/>
      <c r="S41" s="488"/>
      <c r="T41" s="488"/>
      <c r="U41" s="488"/>
      <c r="V41" s="488"/>
      <c r="W41" s="488"/>
      <c r="X41" s="488"/>
      <c r="Y41" s="488"/>
      <c r="Z41" s="488"/>
      <c r="AA41" s="488"/>
      <c r="AB41" s="1021"/>
      <c r="AC41" s="488"/>
      <c r="AD41" s="488"/>
      <c r="AE41" s="488"/>
      <c r="AF41" s="488"/>
      <c r="AG41" s="488"/>
      <c r="AH41" s="488"/>
      <c r="AI41" s="488"/>
      <c r="AJ41" s="488"/>
      <c r="AK41" s="488"/>
      <c r="AL41" s="488"/>
      <c r="AM41" s="488"/>
      <c r="AN41" s="488"/>
      <c r="AO41" s="488"/>
      <c r="AP41" s="488"/>
      <c r="AQ41" s="488"/>
      <c r="AR41" s="488"/>
    </row>
    <row r="42" spans="1:44">
      <c r="B42" t="s">
        <v>222</v>
      </c>
      <c r="C42" s="488"/>
      <c r="D42" s="488"/>
      <c r="E42" s="488"/>
      <c r="F42" s="488"/>
      <c r="G42" s="488"/>
      <c r="H42" s="488"/>
      <c r="I42" s="488"/>
      <c r="J42" s="488"/>
      <c r="K42" s="488"/>
      <c r="L42" s="488"/>
      <c r="M42" s="488"/>
      <c r="N42" s="488"/>
      <c r="O42" s="488"/>
      <c r="P42" s="488"/>
      <c r="Q42" s="488"/>
      <c r="R42" s="488"/>
      <c r="S42" s="488"/>
      <c r="T42" s="488"/>
      <c r="U42" s="488"/>
      <c r="V42" s="488"/>
      <c r="W42" s="488"/>
      <c r="X42" s="488"/>
      <c r="Y42" s="488"/>
      <c r="Z42" s="488">
        <f>'Fin compare'!Y73</f>
        <v>-523.95220999999992</v>
      </c>
      <c r="AA42" s="488">
        <f>'Fin compare'!Z73</f>
        <v>-3278.0487400000002</v>
      </c>
      <c r="AB42" s="1021">
        <f>'Fin compare'!AA73</f>
        <v>-3579.0405000000001</v>
      </c>
      <c r="AC42" s="488">
        <f>'Fin compare'!AB73</f>
        <v>-3012.4</v>
      </c>
      <c r="AD42" s="488">
        <f>'Fin compare'!AC73</f>
        <v>-3086.8</v>
      </c>
      <c r="AE42" s="488">
        <f>'Fin compare'!AD73</f>
        <v>-1794.6</v>
      </c>
      <c r="AF42" s="488">
        <f>'Fin compare'!AE73</f>
        <v>-2048.3000000000002</v>
      </c>
      <c r="AG42" s="488">
        <f>'Fin compare'!AF73</f>
        <v>-4172</v>
      </c>
      <c r="AH42" s="488">
        <f>'Fin compare'!AG73</f>
        <v>-7304.4</v>
      </c>
      <c r="AI42" s="488">
        <f>'Fin compare'!AH73</f>
        <v>-9640.7000000000007</v>
      </c>
      <c r="AJ42" s="488">
        <f>'Fin compare'!AI73</f>
        <v>-5851.6</v>
      </c>
      <c r="AK42" s="488">
        <f>'Fin compare'!AJ73</f>
        <v>-4804.6000000000004</v>
      </c>
      <c r="AL42" s="488">
        <f>'Fin compare'!AK73</f>
        <v>-3930.9</v>
      </c>
      <c r="AM42" s="488">
        <f>'Fin compare'!AL73</f>
        <v>-2879.7</v>
      </c>
      <c r="AN42" s="488">
        <f>'Fin compare'!AM73</f>
        <v>-1608.2</v>
      </c>
      <c r="AO42" s="488">
        <f>'Fin compare'!AN73</f>
        <v>13</v>
      </c>
      <c r="AP42" s="488">
        <f>'Fin compare'!AO73</f>
        <v>1379</v>
      </c>
      <c r="AQ42" s="488">
        <f>'Fin compare'!AP73</f>
        <v>4704</v>
      </c>
      <c r="AR42" s="488">
        <f>'Fin compare'!AQ73</f>
        <v>6755</v>
      </c>
    </row>
    <row r="43" spans="1:44">
      <c r="B43" t="s">
        <v>223</v>
      </c>
      <c r="C43" s="488"/>
      <c r="D43" s="488"/>
      <c r="E43" s="488"/>
      <c r="F43" s="488"/>
      <c r="G43" s="488"/>
      <c r="H43" s="488"/>
      <c r="I43" s="488"/>
      <c r="J43" s="488"/>
      <c r="K43" s="488"/>
      <c r="L43" s="488"/>
      <c r="M43" s="488"/>
      <c r="N43" s="488"/>
      <c r="O43" s="488"/>
      <c r="P43" s="488"/>
      <c r="Q43" s="488"/>
      <c r="R43" s="488"/>
      <c r="S43" s="488"/>
      <c r="T43" s="488"/>
      <c r="U43" s="488"/>
      <c r="V43" s="488"/>
      <c r="W43" s="488"/>
      <c r="X43" s="488"/>
      <c r="Y43" s="488"/>
      <c r="Z43" s="488">
        <f>'Rev compare'!Y5-'Exp compare'!Z5</f>
        <v>-524.39999999999964</v>
      </c>
      <c r="AA43" s="488">
        <f>'Rev compare'!Z5-'Exp compare'!AA5</f>
        <v>-3278.2999999999993</v>
      </c>
      <c r="AB43" s="1021">
        <f>'Rev compare'!AA5-'Exp compare'!AB5</f>
        <v>-3579.2000000000007</v>
      </c>
      <c r="AC43" s="488">
        <f>'Rev compare'!AB5-'Exp compare'!AC5</f>
        <v>-2765.7000000000007</v>
      </c>
      <c r="AD43" s="488">
        <f>'Rev compare'!AC5-'Exp compare'!AD5</f>
        <v>-2733</v>
      </c>
      <c r="AE43" s="488">
        <f>'Rev compare'!AD5-'Exp compare'!AE5</f>
        <v>-1794.6999999999989</v>
      </c>
      <c r="AF43" s="488">
        <f>'Rev compare'!AE5-'Exp compare'!AF5</f>
        <v>-2049.1000000000004</v>
      </c>
      <c r="AG43" s="488">
        <f>'Rev compare'!AF5-'Exp compare'!AG5</f>
        <v>-4172</v>
      </c>
      <c r="AH43" s="488">
        <f>'Rev compare'!AG5-'Exp compare'!AH5</f>
        <v>-7304.5</v>
      </c>
      <c r="AI43" s="488">
        <f>'Rev compare'!AH5-'Exp compare'!AI5</f>
        <v>-6270.3000000000011</v>
      </c>
      <c r="AJ43" s="488">
        <f>'Rev compare'!AI5-'Exp compare'!AJ5</f>
        <v>-5851.7999999999993</v>
      </c>
      <c r="AK43" s="488">
        <f>'Rev compare'!AJ5-'Exp compare'!AK5</f>
        <v>-4804.5</v>
      </c>
      <c r="AL43" s="488">
        <f>'Rev compare'!AK5-'Exp compare'!AL5</f>
        <v>-3931.0999999999985</v>
      </c>
      <c r="AM43" s="488">
        <f>'Rev compare'!AL5-'Exp compare'!AM5</f>
        <v>-2880.5</v>
      </c>
      <c r="AN43" s="488">
        <f>'Rev compare'!AM5-'Exp compare'!AN5</f>
        <v>-1608.1000000000022</v>
      </c>
      <c r="AO43" s="488">
        <f>'Rev compare'!AN5-'Exp compare'!AO5</f>
        <v>13</v>
      </c>
      <c r="AP43" s="488">
        <f>'Rev compare'!AO5-'Exp compare'!AP5</f>
        <v>1379</v>
      </c>
      <c r="AQ43" s="488">
        <f>'Rev compare'!AP5-'Exp compare'!AQ5</f>
        <v>4704</v>
      </c>
      <c r="AR43" s="488">
        <f>'Rev compare'!AQ5-'Exp compare'!AR5</f>
        <v>6754.5999999999985</v>
      </c>
    </row>
    <row r="44" spans="1:44">
      <c r="B44" t="s">
        <v>209</v>
      </c>
      <c r="C44" s="488"/>
      <c r="D44" s="488"/>
      <c r="E44" s="488"/>
      <c r="F44" s="488"/>
      <c r="G44" s="488"/>
      <c r="H44" s="488"/>
      <c r="I44" s="488"/>
      <c r="J44" s="488"/>
      <c r="K44" s="488"/>
      <c r="L44" s="488"/>
      <c r="M44" s="488"/>
      <c r="N44" s="488"/>
      <c r="O44" s="488"/>
      <c r="P44" s="488"/>
      <c r="Q44" s="488"/>
      <c r="R44" s="488"/>
      <c r="S44" s="488"/>
      <c r="T44" s="488"/>
      <c r="U44" s="488"/>
      <c r="V44" s="488"/>
      <c r="W44" s="488"/>
      <c r="X44" s="488"/>
      <c r="Y44" s="488"/>
      <c r="Z44" s="488">
        <f>Z42-Z43</f>
        <v>0.44778999999971347</v>
      </c>
      <c r="AA44" s="488">
        <f t="shared" ref="AA44:AD44" si="12">AA42-AA43</f>
        <v>0.25125999999909254</v>
      </c>
      <c r="AB44" s="1021">
        <f t="shared" si="12"/>
        <v>0.15950000000066211</v>
      </c>
      <c r="AC44" s="488">
        <f t="shared" si="12"/>
        <v>-246.69999999999936</v>
      </c>
      <c r="AD44" s="488">
        <f t="shared" si="12"/>
        <v>-353.80000000000018</v>
      </c>
      <c r="AE44" s="488">
        <f t="shared" ref="AE44:AR44" si="13">AE42-AE43</f>
        <v>9.9999999998999556E-2</v>
      </c>
      <c r="AF44" s="488">
        <f t="shared" si="13"/>
        <v>0.8000000000001819</v>
      </c>
      <c r="AG44" s="488">
        <f t="shared" si="13"/>
        <v>0</v>
      </c>
      <c r="AH44" s="488">
        <f t="shared" si="13"/>
        <v>0.1000000000003638</v>
      </c>
      <c r="AI44" s="488">
        <f t="shared" si="13"/>
        <v>-3370.3999999999996</v>
      </c>
      <c r="AJ44" s="488">
        <f t="shared" si="13"/>
        <v>0.19999999999890861</v>
      </c>
      <c r="AK44" s="488">
        <f t="shared" si="13"/>
        <v>-0.1000000000003638</v>
      </c>
      <c r="AL44" s="488">
        <f t="shared" si="13"/>
        <v>0.19999999999845386</v>
      </c>
      <c r="AM44" s="488">
        <f t="shared" si="13"/>
        <v>0.8000000000001819</v>
      </c>
      <c r="AN44" s="488">
        <f t="shared" si="13"/>
        <v>-9.9999999997862687E-2</v>
      </c>
      <c r="AO44" s="488">
        <f t="shared" si="13"/>
        <v>0</v>
      </c>
      <c r="AP44" s="488">
        <f t="shared" si="13"/>
        <v>0</v>
      </c>
      <c r="AQ44" s="488">
        <f t="shared" si="13"/>
        <v>0</v>
      </c>
      <c r="AR44" s="488">
        <f t="shared" si="13"/>
        <v>0.40000000000145519</v>
      </c>
    </row>
    <row r="45" spans="1:44">
      <c r="B45" s="458"/>
      <c r="AA45" s="488"/>
      <c r="AB45" s="488"/>
      <c r="AC45" s="488"/>
      <c r="AD45" s="488"/>
      <c r="AE45" s="488"/>
      <c r="AF45" s="488"/>
      <c r="AG45" s="488"/>
      <c r="AH45" s="488"/>
      <c r="AI45" s="488"/>
      <c r="AJ45" s="488"/>
    </row>
    <row r="46" spans="1:44">
      <c r="B46" s="458" t="s">
        <v>224</v>
      </c>
      <c r="AC46" s="488"/>
    </row>
    <row r="47" spans="1:44">
      <c r="A47" t="s">
        <v>225</v>
      </c>
      <c r="B47" t="s">
        <v>226</v>
      </c>
    </row>
    <row r="48" spans="1:44">
      <c r="A48" t="s">
        <v>227</v>
      </c>
      <c r="B48" t="s">
        <v>228</v>
      </c>
    </row>
    <row r="51" spans="26:41">
      <c r="Z51" s="545"/>
    </row>
    <row r="52" spans="26:41">
      <c r="Z52" s="545"/>
    </row>
    <row r="53" spans="26:41">
      <c r="Z53" s="545"/>
    </row>
    <row r="54" spans="26:41">
      <c r="Z54" s="545"/>
      <c r="AA54" s="488"/>
    </row>
    <row r="55" spans="26:41">
      <c r="Z55" s="545"/>
      <c r="AC55" s="661"/>
      <c r="AD55" s="661"/>
      <c r="AE55" s="661"/>
      <c r="AF55" s="661"/>
      <c r="AG55" s="661"/>
      <c r="AH55" s="661"/>
      <c r="AI55" s="661"/>
      <c r="AJ55" s="661"/>
      <c r="AK55" s="661"/>
      <c r="AL55" s="661"/>
      <c r="AM55" s="661"/>
      <c r="AN55" s="661"/>
      <c r="AO55" s="661"/>
    </row>
    <row r="56" spans="26:41">
      <c r="Z56" s="545"/>
    </row>
    <row r="57" spans="26:41">
      <c r="Z57" s="545"/>
    </row>
    <row r="58" spans="26:41">
      <c r="Z58" s="545"/>
    </row>
    <row r="59" spans="26:41">
      <c r="Z59" s="545"/>
    </row>
    <row r="60" spans="26:41">
      <c r="Z60" s="545"/>
    </row>
    <row r="61" spans="26:41">
      <c r="Z61" s="545"/>
    </row>
    <row r="62" spans="26:41">
      <c r="Z62" s="545"/>
      <c r="AC62" s="452"/>
      <c r="AD62" s="452"/>
      <c r="AE62" s="452"/>
      <c r="AF62" s="452"/>
      <c r="AG62" s="452"/>
      <c r="AH62" s="452"/>
      <c r="AI62" s="452"/>
      <c r="AJ62" s="452"/>
      <c r="AK62" s="452"/>
      <c r="AL62" s="452"/>
      <c r="AM62" s="452"/>
      <c r="AN62" s="452"/>
      <c r="AO62" s="452"/>
    </row>
    <row r="63" spans="26:41">
      <c r="Z63" s="545"/>
      <c r="AC63" s="452"/>
      <c r="AD63" s="452"/>
      <c r="AE63" s="452"/>
      <c r="AF63" s="452"/>
      <c r="AG63" s="452"/>
      <c r="AH63" s="452"/>
      <c r="AI63" s="452"/>
      <c r="AJ63" s="452"/>
      <c r="AK63" s="452"/>
      <c r="AL63" s="452"/>
      <c r="AM63" s="452"/>
      <c r="AN63" s="452"/>
      <c r="AO63" s="452"/>
    </row>
    <row r="64" spans="26:41">
      <c r="Z64" s="545"/>
    </row>
    <row r="65" spans="26:41">
      <c r="Z65" s="545"/>
    </row>
    <row r="66" spans="26:41">
      <c r="Z66" s="545"/>
      <c r="AB66" s="452"/>
      <c r="AC66" s="452"/>
      <c r="AD66" s="452"/>
      <c r="AE66" s="452"/>
      <c r="AF66" s="452"/>
      <c r="AG66" s="452"/>
      <c r="AH66" s="452"/>
      <c r="AI66" s="452"/>
      <c r="AJ66" s="452"/>
      <c r="AK66" s="452"/>
      <c r="AL66" s="452"/>
      <c r="AM66" s="452"/>
      <c r="AN66" s="452"/>
      <c r="AO66" s="452"/>
    </row>
    <row r="67" spans="26:41">
      <c r="Z67" s="545"/>
      <c r="AB67" s="452"/>
      <c r="AC67" s="452"/>
      <c r="AD67" s="452"/>
      <c r="AE67" s="452"/>
      <c r="AF67" s="452"/>
      <c r="AG67" s="452"/>
      <c r="AH67" s="452"/>
      <c r="AI67" s="452"/>
      <c r="AJ67" s="452"/>
      <c r="AK67" s="452"/>
      <c r="AL67" s="452"/>
      <c r="AM67" s="452"/>
      <c r="AN67" s="452"/>
      <c r="AO67" s="452"/>
    </row>
    <row r="68" spans="26:41">
      <c r="Z68" s="545"/>
      <c r="AB68" s="452"/>
      <c r="AC68" s="452"/>
      <c r="AD68" s="452"/>
      <c r="AE68" s="452"/>
      <c r="AF68" s="452"/>
      <c r="AG68" s="452"/>
      <c r="AH68" s="452"/>
      <c r="AI68" s="452"/>
      <c r="AJ68" s="452"/>
      <c r="AK68" s="452"/>
      <c r="AL68" s="452"/>
      <c r="AM68" s="452"/>
      <c r="AN68" s="452"/>
      <c r="AO68" s="452"/>
    </row>
  </sheetData>
  <pageMargins left="0.7" right="0.7" top="0.75" bottom="0.75" header="0.3" footer="0.3"/>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
    <tabColor theme="6" tint="0.79998168889431442"/>
  </sheetPr>
  <dimension ref="A1:AQ1339"/>
  <sheetViews>
    <sheetView zoomScale="85" zoomScaleNormal="85" workbookViewId="0">
      <pane xSplit="1" ySplit="1" topLeftCell="V445" activePane="bottomRight" state="frozen"/>
      <selection pane="topRight" activeCell="AA10" sqref="AA10"/>
      <selection pane="bottomLeft" activeCell="AA10" sqref="AA10"/>
      <selection pane="bottomRight" activeCell="A149" sqref="A149:XFD149"/>
    </sheetView>
  </sheetViews>
  <sheetFormatPr defaultColWidth="11.85546875" defaultRowHeight="20.25" customHeight="1"/>
  <cols>
    <col min="1" max="1" width="45" style="1" customWidth="1"/>
    <col min="2" max="6" width="8.140625" style="1" bestFit="1" customWidth="1"/>
    <col min="7" max="19" width="8.140625" style="17" bestFit="1" customWidth="1"/>
    <col min="20" max="26" width="11.42578125" style="17" bestFit="1" customWidth="1"/>
    <col min="27" max="27" width="12.5703125" style="35" bestFit="1" customWidth="1"/>
    <col min="28" max="40" width="12.5703125" style="17" bestFit="1" customWidth="1"/>
    <col min="41" max="43" width="12.5703125" style="1" bestFit="1" customWidth="1"/>
    <col min="44" max="246" width="11.85546875" style="1"/>
    <col min="247" max="247" width="36.140625" style="1" bestFit="1" customWidth="1"/>
    <col min="248" max="249" width="11.85546875" style="1" customWidth="1"/>
    <col min="250" max="251" width="11.42578125" style="1" customWidth="1"/>
    <col min="252" max="252" width="13.42578125" style="1" customWidth="1"/>
    <col min="253" max="253" width="12" style="1" bestFit="1" customWidth="1"/>
    <col min="254" max="254" width="13.42578125" style="1" customWidth="1"/>
    <col min="255" max="255" width="11.42578125" style="1" customWidth="1"/>
    <col min="256" max="256" width="12.140625" style="1" customWidth="1"/>
    <col min="257" max="259" width="11.42578125" style="1" customWidth="1"/>
    <col min="260" max="502" width="11.85546875" style="1"/>
    <col min="503" max="503" width="36.140625" style="1" bestFit="1" customWidth="1"/>
    <col min="504" max="505" width="11.85546875" style="1" customWidth="1"/>
    <col min="506" max="507" width="11.42578125" style="1" customWidth="1"/>
    <col min="508" max="508" width="13.42578125" style="1" customWidth="1"/>
    <col min="509" max="509" width="12" style="1" bestFit="1" customWidth="1"/>
    <col min="510" max="510" width="13.42578125" style="1" customWidth="1"/>
    <col min="511" max="511" width="11.42578125" style="1" customWidth="1"/>
    <col min="512" max="512" width="12.140625" style="1" customWidth="1"/>
    <col min="513" max="515" width="11.42578125" style="1" customWidth="1"/>
    <col min="516" max="758" width="11.85546875" style="1"/>
    <col min="759" max="759" width="36.140625" style="1" bestFit="1" customWidth="1"/>
    <col min="760" max="761" width="11.85546875" style="1" customWidth="1"/>
    <col min="762" max="763" width="11.42578125" style="1" customWidth="1"/>
    <col min="764" max="764" width="13.42578125" style="1" customWidth="1"/>
    <col min="765" max="765" width="12" style="1" bestFit="1" customWidth="1"/>
    <col min="766" max="766" width="13.42578125" style="1" customWidth="1"/>
    <col min="767" max="767" width="11.42578125" style="1" customWidth="1"/>
    <col min="768" max="768" width="12.140625" style="1" customWidth="1"/>
    <col min="769" max="771" width="11.42578125" style="1" customWidth="1"/>
    <col min="772" max="1014" width="11.85546875" style="1"/>
    <col min="1015" max="1015" width="36.140625" style="1" bestFit="1" customWidth="1"/>
    <col min="1016" max="1017" width="11.85546875" style="1" customWidth="1"/>
    <col min="1018" max="1019" width="11.42578125" style="1" customWidth="1"/>
    <col min="1020" max="1020" width="13.42578125" style="1" customWidth="1"/>
    <col min="1021" max="1021" width="12" style="1" bestFit="1" customWidth="1"/>
    <col min="1022" max="1022" width="13.42578125" style="1" customWidth="1"/>
    <col min="1023" max="1023" width="11.42578125" style="1" customWidth="1"/>
    <col min="1024" max="1024" width="12.140625" style="1" customWidth="1"/>
    <col min="1025" max="1027" width="11.42578125" style="1" customWidth="1"/>
    <col min="1028" max="1270" width="11.85546875" style="1"/>
    <col min="1271" max="1271" width="36.140625" style="1" bestFit="1" customWidth="1"/>
    <col min="1272" max="1273" width="11.85546875" style="1" customWidth="1"/>
    <col min="1274" max="1275" width="11.42578125" style="1" customWidth="1"/>
    <col min="1276" max="1276" width="13.42578125" style="1" customWidth="1"/>
    <col min="1277" max="1277" width="12" style="1" bestFit="1" customWidth="1"/>
    <col min="1278" max="1278" width="13.42578125" style="1" customWidth="1"/>
    <col min="1279" max="1279" width="11.42578125" style="1" customWidth="1"/>
    <col min="1280" max="1280" width="12.140625" style="1" customWidth="1"/>
    <col min="1281" max="1283" width="11.42578125" style="1" customWidth="1"/>
    <col min="1284" max="1526" width="11.85546875" style="1"/>
    <col min="1527" max="1527" width="36.140625" style="1" bestFit="1" customWidth="1"/>
    <col min="1528" max="1529" width="11.85546875" style="1" customWidth="1"/>
    <col min="1530" max="1531" width="11.42578125" style="1" customWidth="1"/>
    <col min="1532" max="1532" width="13.42578125" style="1" customWidth="1"/>
    <col min="1533" max="1533" width="12" style="1" bestFit="1" customWidth="1"/>
    <col min="1534" max="1534" width="13.42578125" style="1" customWidth="1"/>
    <col min="1535" max="1535" width="11.42578125" style="1" customWidth="1"/>
    <col min="1536" max="1536" width="12.140625" style="1" customWidth="1"/>
    <col min="1537" max="1539" width="11.42578125" style="1" customWidth="1"/>
    <col min="1540" max="1782" width="11.85546875" style="1"/>
    <col min="1783" max="1783" width="36.140625" style="1" bestFit="1" customWidth="1"/>
    <col min="1784" max="1785" width="11.85546875" style="1" customWidth="1"/>
    <col min="1786" max="1787" width="11.42578125" style="1" customWidth="1"/>
    <col min="1788" max="1788" width="13.42578125" style="1" customWidth="1"/>
    <col min="1789" max="1789" width="12" style="1" bestFit="1" customWidth="1"/>
    <col min="1790" max="1790" width="13.42578125" style="1" customWidth="1"/>
    <col min="1791" max="1791" width="11.42578125" style="1" customWidth="1"/>
    <col min="1792" max="1792" width="12.140625" style="1" customWidth="1"/>
    <col min="1793" max="1795" width="11.42578125" style="1" customWidth="1"/>
    <col min="1796" max="2038" width="11.85546875" style="1"/>
    <col min="2039" max="2039" width="36.140625" style="1" bestFit="1" customWidth="1"/>
    <col min="2040" max="2041" width="11.85546875" style="1" customWidth="1"/>
    <col min="2042" max="2043" width="11.42578125" style="1" customWidth="1"/>
    <col min="2044" max="2044" width="13.42578125" style="1" customWidth="1"/>
    <col min="2045" max="2045" width="12" style="1" bestFit="1" customWidth="1"/>
    <col min="2046" max="2046" width="13.42578125" style="1" customWidth="1"/>
    <col min="2047" max="2047" width="11.42578125" style="1" customWidth="1"/>
    <col min="2048" max="2048" width="12.140625" style="1" customWidth="1"/>
    <col min="2049" max="2051" width="11.42578125" style="1" customWidth="1"/>
    <col min="2052" max="2294" width="11.85546875" style="1"/>
    <col min="2295" max="2295" width="36.140625" style="1" bestFit="1" customWidth="1"/>
    <col min="2296" max="2297" width="11.85546875" style="1" customWidth="1"/>
    <col min="2298" max="2299" width="11.42578125" style="1" customWidth="1"/>
    <col min="2300" max="2300" width="13.42578125" style="1" customWidth="1"/>
    <col min="2301" max="2301" width="12" style="1" bestFit="1" customWidth="1"/>
    <col min="2302" max="2302" width="13.42578125" style="1" customWidth="1"/>
    <col min="2303" max="2303" width="11.42578125" style="1" customWidth="1"/>
    <col min="2304" max="2304" width="12.140625" style="1" customWidth="1"/>
    <col min="2305" max="2307" width="11.42578125" style="1" customWidth="1"/>
    <col min="2308" max="2550" width="11.85546875" style="1"/>
    <col min="2551" max="2551" width="36.140625" style="1" bestFit="1" customWidth="1"/>
    <col min="2552" max="2553" width="11.85546875" style="1" customWidth="1"/>
    <col min="2554" max="2555" width="11.42578125" style="1" customWidth="1"/>
    <col min="2556" max="2556" width="13.42578125" style="1" customWidth="1"/>
    <col min="2557" max="2557" width="12" style="1" bestFit="1" customWidth="1"/>
    <col min="2558" max="2558" width="13.42578125" style="1" customWidth="1"/>
    <col min="2559" max="2559" width="11.42578125" style="1" customWidth="1"/>
    <col min="2560" max="2560" width="12.140625" style="1" customWidth="1"/>
    <col min="2561" max="2563" width="11.42578125" style="1" customWidth="1"/>
    <col min="2564" max="2806" width="11.85546875" style="1"/>
    <col min="2807" max="2807" width="36.140625" style="1" bestFit="1" customWidth="1"/>
    <col min="2808" max="2809" width="11.85546875" style="1" customWidth="1"/>
    <col min="2810" max="2811" width="11.42578125" style="1" customWidth="1"/>
    <col min="2812" max="2812" width="13.42578125" style="1" customWidth="1"/>
    <col min="2813" max="2813" width="12" style="1" bestFit="1" customWidth="1"/>
    <col min="2814" max="2814" width="13.42578125" style="1" customWidth="1"/>
    <col min="2815" max="2815" width="11.42578125" style="1" customWidth="1"/>
    <col min="2816" max="2816" width="12.140625" style="1" customWidth="1"/>
    <col min="2817" max="2819" width="11.42578125" style="1" customWidth="1"/>
    <col min="2820" max="3062" width="11.85546875" style="1"/>
    <col min="3063" max="3063" width="36.140625" style="1" bestFit="1" customWidth="1"/>
    <col min="3064" max="3065" width="11.85546875" style="1" customWidth="1"/>
    <col min="3066" max="3067" width="11.42578125" style="1" customWidth="1"/>
    <col min="3068" max="3068" width="13.42578125" style="1" customWidth="1"/>
    <col min="3069" max="3069" width="12" style="1" bestFit="1" customWidth="1"/>
    <col min="3070" max="3070" width="13.42578125" style="1" customWidth="1"/>
    <col min="3071" max="3071" width="11.42578125" style="1" customWidth="1"/>
    <col min="3072" max="3072" width="12.140625" style="1" customWidth="1"/>
    <col min="3073" max="3075" width="11.42578125" style="1" customWidth="1"/>
    <col min="3076" max="3318" width="11.85546875" style="1"/>
    <col min="3319" max="3319" width="36.140625" style="1" bestFit="1" customWidth="1"/>
    <col min="3320" max="3321" width="11.85546875" style="1" customWidth="1"/>
    <col min="3322" max="3323" width="11.42578125" style="1" customWidth="1"/>
    <col min="3324" max="3324" width="13.42578125" style="1" customWidth="1"/>
    <col min="3325" max="3325" width="12" style="1" bestFit="1" customWidth="1"/>
    <col min="3326" max="3326" width="13.42578125" style="1" customWidth="1"/>
    <col min="3327" max="3327" width="11.42578125" style="1" customWidth="1"/>
    <col min="3328" max="3328" width="12.140625" style="1" customWidth="1"/>
    <col min="3329" max="3331" width="11.42578125" style="1" customWidth="1"/>
    <col min="3332" max="3574" width="11.85546875" style="1"/>
    <col min="3575" max="3575" width="36.140625" style="1" bestFit="1" customWidth="1"/>
    <col min="3576" max="3577" width="11.85546875" style="1" customWidth="1"/>
    <col min="3578" max="3579" width="11.42578125" style="1" customWidth="1"/>
    <col min="3580" max="3580" width="13.42578125" style="1" customWidth="1"/>
    <col min="3581" max="3581" width="12" style="1" bestFit="1" customWidth="1"/>
    <col min="3582" max="3582" width="13.42578125" style="1" customWidth="1"/>
    <col min="3583" max="3583" width="11.42578125" style="1" customWidth="1"/>
    <col min="3584" max="3584" width="12.140625" style="1" customWidth="1"/>
    <col min="3585" max="3587" width="11.42578125" style="1" customWidth="1"/>
    <col min="3588" max="3830" width="11.85546875" style="1"/>
    <col min="3831" max="3831" width="36.140625" style="1" bestFit="1" customWidth="1"/>
    <col min="3832" max="3833" width="11.85546875" style="1" customWidth="1"/>
    <col min="3834" max="3835" width="11.42578125" style="1" customWidth="1"/>
    <col min="3836" max="3836" width="13.42578125" style="1" customWidth="1"/>
    <col min="3837" max="3837" width="12" style="1" bestFit="1" customWidth="1"/>
    <col min="3838" max="3838" width="13.42578125" style="1" customWidth="1"/>
    <col min="3839" max="3839" width="11.42578125" style="1" customWidth="1"/>
    <col min="3840" max="3840" width="12.140625" style="1" customWidth="1"/>
    <col min="3841" max="3843" width="11.42578125" style="1" customWidth="1"/>
    <col min="3844" max="4086" width="11.85546875" style="1"/>
    <col min="4087" max="4087" width="36.140625" style="1" bestFit="1" customWidth="1"/>
    <col min="4088" max="4089" width="11.85546875" style="1" customWidth="1"/>
    <col min="4090" max="4091" width="11.42578125" style="1" customWidth="1"/>
    <col min="4092" max="4092" width="13.42578125" style="1" customWidth="1"/>
    <col min="4093" max="4093" width="12" style="1" bestFit="1" customWidth="1"/>
    <col min="4094" max="4094" width="13.42578125" style="1" customWidth="1"/>
    <col min="4095" max="4095" width="11.42578125" style="1" customWidth="1"/>
    <col min="4096" max="4096" width="12.140625" style="1" customWidth="1"/>
    <col min="4097" max="4099" width="11.42578125" style="1" customWidth="1"/>
    <col min="4100" max="4342" width="11.85546875" style="1"/>
    <col min="4343" max="4343" width="36.140625" style="1" bestFit="1" customWidth="1"/>
    <col min="4344" max="4345" width="11.85546875" style="1" customWidth="1"/>
    <col min="4346" max="4347" width="11.42578125" style="1" customWidth="1"/>
    <col min="4348" max="4348" width="13.42578125" style="1" customWidth="1"/>
    <col min="4349" max="4349" width="12" style="1" bestFit="1" customWidth="1"/>
    <col min="4350" max="4350" width="13.42578125" style="1" customWidth="1"/>
    <col min="4351" max="4351" width="11.42578125" style="1" customWidth="1"/>
    <col min="4352" max="4352" width="12.140625" style="1" customWidth="1"/>
    <col min="4353" max="4355" width="11.42578125" style="1" customWidth="1"/>
    <col min="4356" max="4598" width="11.85546875" style="1"/>
    <col min="4599" max="4599" width="36.140625" style="1" bestFit="1" customWidth="1"/>
    <col min="4600" max="4601" width="11.85546875" style="1" customWidth="1"/>
    <col min="4602" max="4603" width="11.42578125" style="1" customWidth="1"/>
    <col min="4604" max="4604" width="13.42578125" style="1" customWidth="1"/>
    <col min="4605" max="4605" width="12" style="1" bestFit="1" customWidth="1"/>
    <col min="4606" max="4606" width="13.42578125" style="1" customWidth="1"/>
    <col min="4607" max="4607" width="11.42578125" style="1" customWidth="1"/>
    <col min="4608" max="4608" width="12.140625" style="1" customWidth="1"/>
    <col min="4609" max="4611" width="11.42578125" style="1" customWidth="1"/>
    <col min="4612" max="4854" width="11.85546875" style="1"/>
    <col min="4855" max="4855" width="36.140625" style="1" bestFit="1" customWidth="1"/>
    <col min="4856" max="4857" width="11.85546875" style="1" customWidth="1"/>
    <col min="4858" max="4859" width="11.42578125" style="1" customWidth="1"/>
    <col min="4860" max="4860" width="13.42578125" style="1" customWidth="1"/>
    <col min="4861" max="4861" width="12" style="1" bestFit="1" customWidth="1"/>
    <col min="4862" max="4862" width="13.42578125" style="1" customWidth="1"/>
    <col min="4863" max="4863" width="11.42578125" style="1" customWidth="1"/>
    <col min="4864" max="4864" width="12.140625" style="1" customWidth="1"/>
    <col min="4865" max="4867" width="11.42578125" style="1" customWidth="1"/>
    <col min="4868" max="5110" width="11.85546875" style="1"/>
    <col min="5111" max="5111" width="36.140625" style="1" bestFit="1" customWidth="1"/>
    <col min="5112" max="5113" width="11.85546875" style="1" customWidth="1"/>
    <col min="5114" max="5115" width="11.42578125" style="1" customWidth="1"/>
    <col min="5116" max="5116" width="13.42578125" style="1" customWidth="1"/>
    <col min="5117" max="5117" width="12" style="1" bestFit="1" customWidth="1"/>
    <col min="5118" max="5118" width="13.42578125" style="1" customWidth="1"/>
    <col min="5119" max="5119" width="11.42578125" style="1" customWidth="1"/>
    <col min="5120" max="5120" width="12.140625" style="1" customWidth="1"/>
    <col min="5121" max="5123" width="11.42578125" style="1" customWidth="1"/>
    <col min="5124" max="5366" width="11.85546875" style="1"/>
    <col min="5367" max="5367" width="36.140625" style="1" bestFit="1" customWidth="1"/>
    <col min="5368" max="5369" width="11.85546875" style="1" customWidth="1"/>
    <col min="5370" max="5371" width="11.42578125" style="1" customWidth="1"/>
    <col min="5372" max="5372" width="13.42578125" style="1" customWidth="1"/>
    <col min="5373" max="5373" width="12" style="1" bestFit="1" customWidth="1"/>
    <col min="5374" max="5374" width="13.42578125" style="1" customWidth="1"/>
    <col min="5375" max="5375" width="11.42578125" style="1" customWidth="1"/>
    <col min="5376" max="5376" width="12.140625" style="1" customWidth="1"/>
    <col min="5377" max="5379" width="11.42578125" style="1" customWidth="1"/>
    <col min="5380" max="5622" width="11.85546875" style="1"/>
    <col min="5623" max="5623" width="36.140625" style="1" bestFit="1" customWidth="1"/>
    <col min="5624" max="5625" width="11.85546875" style="1" customWidth="1"/>
    <col min="5626" max="5627" width="11.42578125" style="1" customWidth="1"/>
    <col min="5628" max="5628" width="13.42578125" style="1" customWidth="1"/>
    <col min="5629" max="5629" width="12" style="1" bestFit="1" customWidth="1"/>
    <col min="5630" max="5630" width="13.42578125" style="1" customWidth="1"/>
    <col min="5631" max="5631" width="11.42578125" style="1" customWidth="1"/>
    <col min="5632" max="5632" width="12.140625" style="1" customWidth="1"/>
    <col min="5633" max="5635" width="11.42578125" style="1" customWidth="1"/>
    <col min="5636" max="5878" width="11.85546875" style="1"/>
    <col min="5879" max="5879" width="36.140625" style="1" bestFit="1" customWidth="1"/>
    <col min="5880" max="5881" width="11.85546875" style="1" customWidth="1"/>
    <col min="5882" max="5883" width="11.42578125" style="1" customWidth="1"/>
    <col min="5884" max="5884" width="13.42578125" style="1" customWidth="1"/>
    <col min="5885" max="5885" width="12" style="1" bestFit="1" customWidth="1"/>
    <col min="5886" max="5886" width="13.42578125" style="1" customWidth="1"/>
    <col min="5887" max="5887" width="11.42578125" style="1" customWidth="1"/>
    <col min="5888" max="5888" width="12.140625" style="1" customWidth="1"/>
    <col min="5889" max="5891" width="11.42578125" style="1" customWidth="1"/>
    <col min="5892" max="6134" width="11.85546875" style="1"/>
    <col min="6135" max="6135" width="36.140625" style="1" bestFit="1" customWidth="1"/>
    <col min="6136" max="6137" width="11.85546875" style="1" customWidth="1"/>
    <col min="6138" max="6139" width="11.42578125" style="1" customWidth="1"/>
    <col min="6140" max="6140" width="13.42578125" style="1" customWidth="1"/>
    <col min="6141" max="6141" width="12" style="1" bestFit="1" customWidth="1"/>
    <col min="6142" max="6142" width="13.42578125" style="1" customWidth="1"/>
    <col min="6143" max="6143" width="11.42578125" style="1" customWidth="1"/>
    <col min="6144" max="6144" width="12.140625" style="1" customWidth="1"/>
    <col min="6145" max="6147" width="11.42578125" style="1" customWidth="1"/>
    <col min="6148" max="6390" width="11.85546875" style="1"/>
    <col min="6391" max="6391" width="36.140625" style="1" bestFit="1" customWidth="1"/>
    <col min="6392" max="6393" width="11.85546875" style="1" customWidth="1"/>
    <col min="6394" max="6395" width="11.42578125" style="1" customWidth="1"/>
    <col min="6396" max="6396" width="13.42578125" style="1" customWidth="1"/>
    <col min="6397" max="6397" width="12" style="1" bestFit="1" customWidth="1"/>
    <col min="6398" max="6398" width="13.42578125" style="1" customWidth="1"/>
    <col min="6399" max="6399" width="11.42578125" style="1" customWidth="1"/>
    <col min="6400" max="6400" width="12.140625" style="1" customWidth="1"/>
    <col min="6401" max="6403" width="11.42578125" style="1" customWidth="1"/>
    <col min="6404" max="6646" width="11.85546875" style="1"/>
    <col min="6647" max="6647" width="36.140625" style="1" bestFit="1" customWidth="1"/>
    <col min="6648" max="6649" width="11.85546875" style="1" customWidth="1"/>
    <col min="6650" max="6651" width="11.42578125" style="1" customWidth="1"/>
    <col min="6652" max="6652" width="13.42578125" style="1" customWidth="1"/>
    <col min="6653" max="6653" width="12" style="1" bestFit="1" customWidth="1"/>
    <col min="6654" max="6654" width="13.42578125" style="1" customWidth="1"/>
    <col min="6655" max="6655" width="11.42578125" style="1" customWidth="1"/>
    <col min="6656" max="6656" width="12.140625" style="1" customWidth="1"/>
    <col min="6657" max="6659" width="11.42578125" style="1" customWidth="1"/>
    <col min="6660" max="6902" width="11.85546875" style="1"/>
    <col min="6903" max="6903" width="36.140625" style="1" bestFit="1" customWidth="1"/>
    <col min="6904" max="6905" width="11.85546875" style="1" customWidth="1"/>
    <col min="6906" max="6907" width="11.42578125" style="1" customWidth="1"/>
    <col min="6908" max="6908" width="13.42578125" style="1" customWidth="1"/>
    <col min="6909" max="6909" width="12" style="1" bestFit="1" customWidth="1"/>
    <col min="6910" max="6910" width="13.42578125" style="1" customWidth="1"/>
    <col min="6911" max="6911" width="11.42578125" style="1" customWidth="1"/>
    <col min="6912" max="6912" width="12.140625" style="1" customWidth="1"/>
    <col min="6913" max="6915" width="11.42578125" style="1" customWidth="1"/>
    <col min="6916" max="7158" width="11.85546875" style="1"/>
    <col min="7159" max="7159" width="36.140625" style="1" bestFit="1" customWidth="1"/>
    <col min="7160" max="7161" width="11.85546875" style="1" customWidth="1"/>
    <col min="7162" max="7163" width="11.42578125" style="1" customWidth="1"/>
    <col min="7164" max="7164" width="13.42578125" style="1" customWidth="1"/>
    <col min="7165" max="7165" width="12" style="1" bestFit="1" customWidth="1"/>
    <col min="7166" max="7166" width="13.42578125" style="1" customWidth="1"/>
    <col min="7167" max="7167" width="11.42578125" style="1" customWidth="1"/>
    <col min="7168" max="7168" width="12.140625" style="1" customWidth="1"/>
    <col min="7169" max="7171" width="11.42578125" style="1" customWidth="1"/>
    <col min="7172" max="7414" width="11.85546875" style="1"/>
    <col min="7415" max="7415" width="36.140625" style="1" bestFit="1" customWidth="1"/>
    <col min="7416" max="7417" width="11.85546875" style="1" customWidth="1"/>
    <col min="7418" max="7419" width="11.42578125" style="1" customWidth="1"/>
    <col min="7420" max="7420" width="13.42578125" style="1" customWidth="1"/>
    <col min="7421" max="7421" width="12" style="1" bestFit="1" customWidth="1"/>
    <col min="7422" max="7422" width="13.42578125" style="1" customWidth="1"/>
    <col min="7423" max="7423" width="11.42578125" style="1" customWidth="1"/>
    <col min="7424" max="7424" width="12.140625" style="1" customWidth="1"/>
    <col min="7425" max="7427" width="11.42578125" style="1" customWidth="1"/>
    <col min="7428" max="7670" width="11.85546875" style="1"/>
    <col min="7671" max="7671" width="36.140625" style="1" bestFit="1" customWidth="1"/>
    <col min="7672" max="7673" width="11.85546875" style="1" customWidth="1"/>
    <col min="7674" max="7675" width="11.42578125" style="1" customWidth="1"/>
    <col min="7676" max="7676" width="13.42578125" style="1" customWidth="1"/>
    <col min="7677" max="7677" width="12" style="1" bestFit="1" customWidth="1"/>
    <col min="7678" max="7678" width="13.42578125" style="1" customWidth="1"/>
    <col min="7679" max="7679" width="11.42578125" style="1" customWidth="1"/>
    <col min="7680" max="7680" width="12.140625" style="1" customWidth="1"/>
    <col min="7681" max="7683" width="11.42578125" style="1" customWidth="1"/>
    <col min="7684" max="7926" width="11.85546875" style="1"/>
    <col min="7927" max="7927" width="36.140625" style="1" bestFit="1" customWidth="1"/>
    <col min="7928" max="7929" width="11.85546875" style="1" customWidth="1"/>
    <col min="7930" max="7931" width="11.42578125" style="1" customWidth="1"/>
    <col min="7932" max="7932" width="13.42578125" style="1" customWidth="1"/>
    <col min="7933" max="7933" width="12" style="1" bestFit="1" customWidth="1"/>
    <col min="7934" max="7934" width="13.42578125" style="1" customWidth="1"/>
    <col min="7935" max="7935" width="11.42578125" style="1" customWidth="1"/>
    <col min="7936" max="7936" width="12.140625" style="1" customWidth="1"/>
    <col min="7937" max="7939" width="11.42578125" style="1" customWidth="1"/>
    <col min="7940" max="8182" width="11.85546875" style="1"/>
    <col min="8183" max="8183" width="36.140625" style="1" bestFit="1" customWidth="1"/>
    <col min="8184" max="8185" width="11.85546875" style="1" customWidth="1"/>
    <col min="8186" max="8187" width="11.42578125" style="1" customWidth="1"/>
    <col min="8188" max="8188" width="13.42578125" style="1" customWidth="1"/>
    <col min="8189" max="8189" width="12" style="1" bestFit="1" customWidth="1"/>
    <col min="8190" max="8190" width="13.42578125" style="1" customWidth="1"/>
    <col min="8191" max="8191" width="11.42578125" style="1" customWidth="1"/>
    <col min="8192" max="8192" width="12.140625" style="1" customWidth="1"/>
    <col min="8193" max="8195" width="11.42578125" style="1" customWidth="1"/>
    <col min="8196" max="8438" width="11.85546875" style="1"/>
    <col min="8439" max="8439" width="36.140625" style="1" bestFit="1" customWidth="1"/>
    <col min="8440" max="8441" width="11.85546875" style="1" customWidth="1"/>
    <col min="8442" max="8443" width="11.42578125" style="1" customWidth="1"/>
    <col min="8444" max="8444" width="13.42578125" style="1" customWidth="1"/>
    <col min="8445" max="8445" width="12" style="1" bestFit="1" customWidth="1"/>
    <col min="8446" max="8446" width="13.42578125" style="1" customWidth="1"/>
    <col min="8447" max="8447" width="11.42578125" style="1" customWidth="1"/>
    <col min="8448" max="8448" width="12.140625" style="1" customWidth="1"/>
    <col min="8449" max="8451" width="11.42578125" style="1" customWidth="1"/>
    <col min="8452" max="8694" width="11.85546875" style="1"/>
    <col min="8695" max="8695" width="36.140625" style="1" bestFit="1" customWidth="1"/>
    <col min="8696" max="8697" width="11.85546875" style="1" customWidth="1"/>
    <col min="8698" max="8699" width="11.42578125" style="1" customWidth="1"/>
    <col min="8700" max="8700" width="13.42578125" style="1" customWidth="1"/>
    <col min="8701" max="8701" width="12" style="1" bestFit="1" customWidth="1"/>
    <col min="8702" max="8702" width="13.42578125" style="1" customWidth="1"/>
    <col min="8703" max="8703" width="11.42578125" style="1" customWidth="1"/>
    <col min="8704" max="8704" width="12.140625" style="1" customWidth="1"/>
    <col min="8705" max="8707" width="11.42578125" style="1" customWidth="1"/>
    <col min="8708" max="8950" width="11.85546875" style="1"/>
    <col min="8951" max="8951" width="36.140625" style="1" bestFit="1" customWidth="1"/>
    <col min="8952" max="8953" width="11.85546875" style="1" customWidth="1"/>
    <col min="8954" max="8955" width="11.42578125" style="1" customWidth="1"/>
    <col min="8956" max="8956" width="13.42578125" style="1" customWidth="1"/>
    <col min="8957" max="8957" width="12" style="1" bestFit="1" customWidth="1"/>
    <col min="8958" max="8958" width="13.42578125" style="1" customWidth="1"/>
    <col min="8959" max="8959" width="11.42578125" style="1" customWidth="1"/>
    <col min="8960" max="8960" width="12.140625" style="1" customWidth="1"/>
    <col min="8961" max="8963" width="11.42578125" style="1" customWidth="1"/>
    <col min="8964" max="9206" width="11.85546875" style="1"/>
    <col min="9207" max="9207" width="36.140625" style="1" bestFit="1" customWidth="1"/>
    <col min="9208" max="9209" width="11.85546875" style="1" customWidth="1"/>
    <col min="9210" max="9211" width="11.42578125" style="1" customWidth="1"/>
    <col min="9212" max="9212" width="13.42578125" style="1" customWidth="1"/>
    <col min="9213" max="9213" width="12" style="1" bestFit="1" customWidth="1"/>
    <col min="9214" max="9214" width="13.42578125" style="1" customWidth="1"/>
    <col min="9215" max="9215" width="11.42578125" style="1" customWidth="1"/>
    <col min="9216" max="9216" width="12.140625" style="1" customWidth="1"/>
    <col min="9217" max="9219" width="11.42578125" style="1" customWidth="1"/>
    <col min="9220" max="9462" width="11.85546875" style="1"/>
    <col min="9463" max="9463" width="36.140625" style="1" bestFit="1" customWidth="1"/>
    <col min="9464" max="9465" width="11.85546875" style="1" customWidth="1"/>
    <col min="9466" max="9467" width="11.42578125" style="1" customWidth="1"/>
    <col min="9468" max="9468" width="13.42578125" style="1" customWidth="1"/>
    <col min="9469" max="9469" width="12" style="1" bestFit="1" customWidth="1"/>
    <col min="9470" max="9470" width="13.42578125" style="1" customWidth="1"/>
    <col min="9471" max="9471" width="11.42578125" style="1" customWidth="1"/>
    <col min="9472" max="9472" width="12.140625" style="1" customWidth="1"/>
    <col min="9473" max="9475" width="11.42578125" style="1" customWidth="1"/>
    <col min="9476" max="9718" width="11.85546875" style="1"/>
    <col min="9719" max="9719" width="36.140625" style="1" bestFit="1" customWidth="1"/>
    <col min="9720" max="9721" width="11.85546875" style="1" customWidth="1"/>
    <col min="9722" max="9723" width="11.42578125" style="1" customWidth="1"/>
    <col min="9724" max="9724" width="13.42578125" style="1" customWidth="1"/>
    <col min="9725" max="9725" width="12" style="1" bestFit="1" customWidth="1"/>
    <col min="9726" max="9726" width="13.42578125" style="1" customWidth="1"/>
    <col min="9727" max="9727" width="11.42578125" style="1" customWidth="1"/>
    <col min="9728" max="9728" width="12.140625" style="1" customWidth="1"/>
    <col min="9729" max="9731" width="11.42578125" style="1" customWidth="1"/>
    <col min="9732" max="9974" width="11.85546875" style="1"/>
    <col min="9975" max="9975" width="36.140625" style="1" bestFit="1" customWidth="1"/>
    <col min="9976" max="9977" width="11.85546875" style="1" customWidth="1"/>
    <col min="9978" max="9979" width="11.42578125" style="1" customWidth="1"/>
    <col min="9980" max="9980" width="13.42578125" style="1" customWidth="1"/>
    <col min="9981" max="9981" width="12" style="1" bestFit="1" customWidth="1"/>
    <col min="9982" max="9982" width="13.42578125" style="1" customWidth="1"/>
    <col min="9983" max="9983" width="11.42578125" style="1" customWidth="1"/>
    <col min="9984" max="9984" width="12.140625" style="1" customWidth="1"/>
    <col min="9985" max="9987" width="11.42578125" style="1" customWidth="1"/>
    <col min="9988" max="10230" width="11.85546875" style="1"/>
    <col min="10231" max="10231" width="36.140625" style="1" bestFit="1" customWidth="1"/>
    <col min="10232" max="10233" width="11.85546875" style="1" customWidth="1"/>
    <col min="10234" max="10235" width="11.42578125" style="1" customWidth="1"/>
    <col min="10236" max="10236" width="13.42578125" style="1" customWidth="1"/>
    <col min="10237" max="10237" width="12" style="1" bestFit="1" customWidth="1"/>
    <col min="10238" max="10238" width="13.42578125" style="1" customWidth="1"/>
    <col min="10239" max="10239" width="11.42578125" style="1" customWidth="1"/>
    <col min="10240" max="10240" width="12.140625" style="1" customWidth="1"/>
    <col min="10241" max="10243" width="11.42578125" style="1" customWidth="1"/>
    <col min="10244" max="10486" width="11.85546875" style="1"/>
    <col min="10487" max="10487" width="36.140625" style="1" bestFit="1" customWidth="1"/>
    <col min="10488" max="10489" width="11.85546875" style="1" customWidth="1"/>
    <col min="10490" max="10491" width="11.42578125" style="1" customWidth="1"/>
    <col min="10492" max="10492" width="13.42578125" style="1" customWidth="1"/>
    <col min="10493" max="10493" width="12" style="1" bestFit="1" customWidth="1"/>
    <col min="10494" max="10494" width="13.42578125" style="1" customWidth="1"/>
    <col min="10495" max="10495" width="11.42578125" style="1" customWidth="1"/>
    <col min="10496" max="10496" width="12.140625" style="1" customWidth="1"/>
    <col min="10497" max="10499" width="11.42578125" style="1" customWidth="1"/>
    <col min="10500" max="10742" width="11.85546875" style="1"/>
    <col min="10743" max="10743" width="36.140625" style="1" bestFit="1" customWidth="1"/>
    <col min="10744" max="10745" width="11.85546875" style="1" customWidth="1"/>
    <col min="10746" max="10747" width="11.42578125" style="1" customWidth="1"/>
    <col min="10748" max="10748" width="13.42578125" style="1" customWidth="1"/>
    <col min="10749" max="10749" width="12" style="1" bestFit="1" customWidth="1"/>
    <col min="10750" max="10750" width="13.42578125" style="1" customWidth="1"/>
    <col min="10751" max="10751" width="11.42578125" style="1" customWidth="1"/>
    <col min="10752" max="10752" width="12.140625" style="1" customWidth="1"/>
    <col min="10753" max="10755" width="11.42578125" style="1" customWidth="1"/>
    <col min="10756" max="10998" width="11.85546875" style="1"/>
    <col min="10999" max="10999" width="36.140625" style="1" bestFit="1" customWidth="1"/>
    <col min="11000" max="11001" width="11.85546875" style="1" customWidth="1"/>
    <col min="11002" max="11003" width="11.42578125" style="1" customWidth="1"/>
    <col min="11004" max="11004" width="13.42578125" style="1" customWidth="1"/>
    <col min="11005" max="11005" width="12" style="1" bestFit="1" customWidth="1"/>
    <col min="11006" max="11006" width="13.42578125" style="1" customWidth="1"/>
    <col min="11007" max="11007" width="11.42578125" style="1" customWidth="1"/>
    <col min="11008" max="11008" width="12.140625" style="1" customWidth="1"/>
    <col min="11009" max="11011" width="11.42578125" style="1" customWidth="1"/>
    <col min="11012" max="11254" width="11.85546875" style="1"/>
    <col min="11255" max="11255" width="36.140625" style="1" bestFit="1" customWidth="1"/>
    <col min="11256" max="11257" width="11.85546875" style="1" customWidth="1"/>
    <col min="11258" max="11259" width="11.42578125" style="1" customWidth="1"/>
    <col min="11260" max="11260" width="13.42578125" style="1" customWidth="1"/>
    <col min="11261" max="11261" width="12" style="1" bestFit="1" customWidth="1"/>
    <col min="11262" max="11262" width="13.42578125" style="1" customWidth="1"/>
    <col min="11263" max="11263" width="11.42578125" style="1" customWidth="1"/>
    <col min="11264" max="11264" width="12.140625" style="1" customWidth="1"/>
    <col min="11265" max="11267" width="11.42578125" style="1" customWidth="1"/>
    <col min="11268" max="11510" width="11.85546875" style="1"/>
    <col min="11511" max="11511" width="36.140625" style="1" bestFit="1" customWidth="1"/>
    <col min="11512" max="11513" width="11.85546875" style="1" customWidth="1"/>
    <col min="11514" max="11515" width="11.42578125" style="1" customWidth="1"/>
    <col min="11516" max="11516" width="13.42578125" style="1" customWidth="1"/>
    <col min="11517" max="11517" width="12" style="1" bestFit="1" customWidth="1"/>
    <col min="11518" max="11518" width="13.42578125" style="1" customWidth="1"/>
    <col min="11519" max="11519" width="11.42578125" style="1" customWidth="1"/>
    <col min="11520" max="11520" width="12.140625" style="1" customWidth="1"/>
    <col min="11521" max="11523" width="11.42578125" style="1" customWidth="1"/>
    <col min="11524" max="11766" width="11.85546875" style="1"/>
    <col min="11767" max="11767" width="36.140625" style="1" bestFit="1" customWidth="1"/>
    <col min="11768" max="11769" width="11.85546875" style="1" customWidth="1"/>
    <col min="11770" max="11771" width="11.42578125" style="1" customWidth="1"/>
    <col min="11772" max="11772" width="13.42578125" style="1" customWidth="1"/>
    <col min="11773" max="11773" width="12" style="1" bestFit="1" customWidth="1"/>
    <col min="11774" max="11774" width="13.42578125" style="1" customWidth="1"/>
    <col min="11775" max="11775" width="11.42578125" style="1" customWidth="1"/>
    <col min="11776" max="11776" width="12.140625" style="1" customWidth="1"/>
    <col min="11777" max="11779" width="11.42578125" style="1" customWidth="1"/>
    <col min="11780" max="12022" width="11.85546875" style="1"/>
    <col min="12023" max="12023" width="36.140625" style="1" bestFit="1" customWidth="1"/>
    <col min="12024" max="12025" width="11.85546875" style="1" customWidth="1"/>
    <col min="12026" max="12027" width="11.42578125" style="1" customWidth="1"/>
    <col min="12028" max="12028" width="13.42578125" style="1" customWidth="1"/>
    <col min="12029" max="12029" width="12" style="1" bestFit="1" customWidth="1"/>
    <col min="12030" max="12030" width="13.42578125" style="1" customWidth="1"/>
    <col min="12031" max="12031" width="11.42578125" style="1" customWidth="1"/>
    <col min="12032" max="12032" width="12.140625" style="1" customWidth="1"/>
    <col min="12033" max="12035" width="11.42578125" style="1" customWidth="1"/>
    <col min="12036" max="12278" width="11.85546875" style="1"/>
    <col min="12279" max="12279" width="36.140625" style="1" bestFit="1" customWidth="1"/>
    <col min="12280" max="12281" width="11.85546875" style="1" customWidth="1"/>
    <col min="12282" max="12283" width="11.42578125" style="1" customWidth="1"/>
    <col min="12284" max="12284" width="13.42578125" style="1" customWidth="1"/>
    <col min="12285" max="12285" width="12" style="1" bestFit="1" customWidth="1"/>
    <col min="12286" max="12286" width="13.42578125" style="1" customWidth="1"/>
    <col min="12287" max="12287" width="11.42578125" style="1" customWidth="1"/>
    <col min="12288" max="12288" width="12.140625" style="1" customWidth="1"/>
    <col min="12289" max="12291" width="11.42578125" style="1" customWidth="1"/>
    <col min="12292" max="12534" width="11.85546875" style="1"/>
    <col min="12535" max="12535" width="36.140625" style="1" bestFit="1" customWidth="1"/>
    <col min="12536" max="12537" width="11.85546875" style="1" customWidth="1"/>
    <col min="12538" max="12539" width="11.42578125" style="1" customWidth="1"/>
    <col min="12540" max="12540" width="13.42578125" style="1" customWidth="1"/>
    <col min="12541" max="12541" width="12" style="1" bestFit="1" customWidth="1"/>
    <col min="12542" max="12542" width="13.42578125" style="1" customWidth="1"/>
    <col min="12543" max="12543" width="11.42578125" style="1" customWidth="1"/>
    <col min="12544" max="12544" width="12.140625" style="1" customWidth="1"/>
    <col min="12545" max="12547" width="11.42578125" style="1" customWidth="1"/>
    <col min="12548" max="12790" width="11.85546875" style="1"/>
    <col min="12791" max="12791" width="36.140625" style="1" bestFit="1" customWidth="1"/>
    <col min="12792" max="12793" width="11.85546875" style="1" customWidth="1"/>
    <col min="12794" max="12795" width="11.42578125" style="1" customWidth="1"/>
    <col min="12796" max="12796" width="13.42578125" style="1" customWidth="1"/>
    <col min="12797" max="12797" width="12" style="1" bestFit="1" customWidth="1"/>
    <col min="12798" max="12798" width="13.42578125" style="1" customWidth="1"/>
    <col min="12799" max="12799" width="11.42578125" style="1" customWidth="1"/>
    <col min="12800" max="12800" width="12.140625" style="1" customWidth="1"/>
    <col min="12801" max="12803" width="11.42578125" style="1" customWidth="1"/>
    <col min="12804" max="13046" width="11.85546875" style="1"/>
    <col min="13047" max="13047" width="36.140625" style="1" bestFit="1" customWidth="1"/>
    <col min="13048" max="13049" width="11.85546875" style="1" customWidth="1"/>
    <col min="13050" max="13051" width="11.42578125" style="1" customWidth="1"/>
    <col min="13052" max="13052" width="13.42578125" style="1" customWidth="1"/>
    <col min="13053" max="13053" width="12" style="1" bestFit="1" customWidth="1"/>
    <col min="13054" max="13054" width="13.42578125" style="1" customWidth="1"/>
    <col min="13055" max="13055" width="11.42578125" style="1" customWidth="1"/>
    <col min="13056" max="13056" width="12.140625" style="1" customWidth="1"/>
    <col min="13057" max="13059" width="11.42578125" style="1" customWidth="1"/>
    <col min="13060" max="13302" width="11.85546875" style="1"/>
    <col min="13303" max="13303" width="36.140625" style="1" bestFit="1" customWidth="1"/>
    <col min="13304" max="13305" width="11.85546875" style="1" customWidth="1"/>
    <col min="13306" max="13307" width="11.42578125" style="1" customWidth="1"/>
    <col min="13308" max="13308" width="13.42578125" style="1" customWidth="1"/>
    <col min="13309" max="13309" width="12" style="1" bestFit="1" customWidth="1"/>
    <col min="13310" max="13310" width="13.42578125" style="1" customWidth="1"/>
    <col min="13311" max="13311" width="11.42578125" style="1" customWidth="1"/>
    <col min="13312" max="13312" width="12.140625" style="1" customWidth="1"/>
    <col min="13313" max="13315" width="11.42578125" style="1" customWidth="1"/>
    <col min="13316" max="13558" width="11.85546875" style="1"/>
    <col min="13559" max="13559" width="36.140625" style="1" bestFit="1" customWidth="1"/>
    <col min="13560" max="13561" width="11.85546875" style="1" customWidth="1"/>
    <col min="13562" max="13563" width="11.42578125" style="1" customWidth="1"/>
    <col min="13564" max="13564" width="13.42578125" style="1" customWidth="1"/>
    <col min="13565" max="13565" width="12" style="1" bestFit="1" customWidth="1"/>
    <col min="13566" max="13566" width="13.42578125" style="1" customWidth="1"/>
    <col min="13567" max="13567" width="11.42578125" style="1" customWidth="1"/>
    <col min="13568" max="13568" width="12.140625" style="1" customWidth="1"/>
    <col min="13569" max="13571" width="11.42578125" style="1" customWidth="1"/>
    <col min="13572" max="13814" width="11.85546875" style="1"/>
    <col min="13815" max="13815" width="36.140625" style="1" bestFit="1" customWidth="1"/>
    <col min="13816" max="13817" width="11.85546875" style="1" customWidth="1"/>
    <col min="13818" max="13819" width="11.42578125" style="1" customWidth="1"/>
    <col min="13820" max="13820" width="13.42578125" style="1" customWidth="1"/>
    <col min="13821" max="13821" width="12" style="1" bestFit="1" customWidth="1"/>
    <col min="13822" max="13822" width="13.42578125" style="1" customWidth="1"/>
    <col min="13823" max="13823" width="11.42578125" style="1" customWidth="1"/>
    <col min="13824" max="13824" width="12.140625" style="1" customWidth="1"/>
    <col min="13825" max="13827" width="11.42578125" style="1" customWidth="1"/>
    <col min="13828" max="14070" width="11.85546875" style="1"/>
    <col min="14071" max="14071" width="36.140625" style="1" bestFit="1" customWidth="1"/>
    <col min="14072" max="14073" width="11.85546875" style="1" customWidth="1"/>
    <col min="14074" max="14075" width="11.42578125" style="1" customWidth="1"/>
    <col min="14076" max="14076" width="13.42578125" style="1" customWidth="1"/>
    <col min="14077" max="14077" width="12" style="1" bestFit="1" customWidth="1"/>
    <col min="14078" max="14078" width="13.42578125" style="1" customWidth="1"/>
    <col min="14079" max="14079" width="11.42578125" style="1" customWidth="1"/>
    <col min="14080" max="14080" width="12.140625" style="1" customWidth="1"/>
    <col min="14081" max="14083" width="11.42578125" style="1" customWidth="1"/>
    <col min="14084" max="14326" width="11.85546875" style="1"/>
    <col min="14327" max="14327" width="36.140625" style="1" bestFit="1" customWidth="1"/>
    <col min="14328" max="14329" width="11.85546875" style="1" customWidth="1"/>
    <col min="14330" max="14331" width="11.42578125" style="1" customWidth="1"/>
    <col min="14332" max="14332" width="13.42578125" style="1" customWidth="1"/>
    <col min="14333" max="14333" width="12" style="1" bestFit="1" customWidth="1"/>
    <col min="14334" max="14334" width="13.42578125" style="1" customWidth="1"/>
    <col min="14335" max="14335" width="11.42578125" style="1" customWidth="1"/>
    <col min="14336" max="14336" width="12.140625" style="1" customWidth="1"/>
    <col min="14337" max="14339" width="11.42578125" style="1" customWidth="1"/>
    <col min="14340" max="14582" width="11.85546875" style="1"/>
    <col min="14583" max="14583" width="36.140625" style="1" bestFit="1" customWidth="1"/>
    <col min="14584" max="14585" width="11.85546875" style="1" customWidth="1"/>
    <col min="14586" max="14587" width="11.42578125" style="1" customWidth="1"/>
    <col min="14588" max="14588" width="13.42578125" style="1" customWidth="1"/>
    <col min="14589" max="14589" width="12" style="1" bestFit="1" customWidth="1"/>
    <col min="14590" max="14590" width="13.42578125" style="1" customWidth="1"/>
    <col min="14591" max="14591" width="11.42578125" style="1" customWidth="1"/>
    <col min="14592" max="14592" width="12.140625" style="1" customWidth="1"/>
    <col min="14593" max="14595" width="11.42578125" style="1" customWidth="1"/>
    <col min="14596" max="14838" width="11.85546875" style="1"/>
    <col min="14839" max="14839" width="36.140625" style="1" bestFit="1" customWidth="1"/>
    <col min="14840" max="14841" width="11.85546875" style="1" customWidth="1"/>
    <col min="14842" max="14843" width="11.42578125" style="1" customWidth="1"/>
    <col min="14844" max="14844" width="13.42578125" style="1" customWidth="1"/>
    <col min="14845" max="14845" width="12" style="1" bestFit="1" customWidth="1"/>
    <col min="14846" max="14846" width="13.42578125" style="1" customWidth="1"/>
    <col min="14847" max="14847" width="11.42578125" style="1" customWidth="1"/>
    <col min="14848" max="14848" width="12.140625" style="1" customWidth="1"/>
    <col min="14849" max="14851" width="11.42578125" style="1" customWidth="1"/>
    <col min="14852" max="15094" width="11.85546875" style="1"/>
    <col min="15095" max="15095" width="36.140625" style="1" bestFit="1" customWidth="1"/>
    <col min="15096" max="15097" width="11.85546875" style="1" customWidth="1"/>
    <col min="15098" max="15099" width="11.42578125" style="1" customWidth="1"/>
    <col min="15100" max="15100" width="13.42578125" style="1" customWidth="1"/>
    <col min="15101" max="15101" width="12" style="1" bestFit="1" customWidth="1"/>
    <col min="15102" max="15102" width="13.42578125" style="1" customWidth="1"/>
    <col min="15103" max="15103" width="11.42578125" style="1" customWidth="1"/>
    <col min="15104" max="15104" width="12.140625" style="1" customWidth="1"/>
    <col min="15105" max="15107" width="11.42578125" style="1" customWidth="1"/>
    <col min="15108" max="15350" width="11.85546875" style="1"/>
    <col min="15351" max="15351" width="36.140625" style="1" bestFit="1" customWidth="1"/>
    <col min="15352" max="15353" width="11.85546875" style="1" customWidth="1"/>
    <col min="15354" max="15355" width="11.42578125" style="1" customWidth="1"/>
    <col min="15356" max="15356" width="13.42578125" style="1" customWidth="1"/>
    <col min="15357" max="15357" width="12" style="1" bestFit="1" customWidth="1"/>
    <col min="15358" max="15358" width="13.42578125" style="1" customWidth="1"/>
    <col min="15359" max="15359" width="11.42578125" style="1" customWidth="1"/>
    <col min="15360" max="15360" width="12.140625" style="1" customWidth="1"/>
    <col min="15361" max="15363" width="11.42578125" style="1" customWidth="1"/>
    <col min="15364" max="15606" width="11.85546875" style="1"/>
    <col min="15607" max="15607" width="36.140625" style="1" bestFit="1" customWidth="1"/>
    <col min="15608" max="15609" width="11.85546875" style="1" customWidth="1"/>
    <col min="15610" max="15611" width="11.42578125" style="1" customWidth="1"/>
    <col min="15612" max="15612" width="13.42578125" style="1" customWidth="1"/>
    <col min="15613" max="15613" width="12" style="1" bestFit="1" customWidth="1"/>
    <col min="15614" max="15614" width="13.42578125" style="1" customWidth="1"/>
    <col min="15615" max="15615" width="11.42578125" style="1" customWidth="1"/>
    <col min="15616" max="15616" width="12.140625" style="1" customWidth="1"/>
    <col min="15617" max="15619" width="11.42578125" style="1" customWidth="1"/>
    <col min="15620" max="15862" width="11.85546875" style="1"/>
    <col min="15863" max="15863" width="36.140625" style="1" bestFit="1" customWidth="1"/>
    <col min="15864" max="15865" width="11.85546875" style="1" customWidth="1"/>
    <col min="15866" max="15867" width="11.42578125" style="1" customWidth="1"/>
    <col min="15868" max="15868" width="13.42578125" style="1" customWidth="1"/>
    <col min="15869" max="15869" width="12" style="1" bestFit="1" customWidth="1"/>
    <col min="15870" max="15870" width="13.42578125" style="1" customWidth="1"/>
    <col min="15871" max="15871" width="11.42578125" style="1" customWidth="1"/>
    <col min="15872" max="15872" width="12.140625" style="1" customWidth="1"/>
    <col min="15873" max="15875" width="11.42578125" style="1" customWidth="1"/>
    <col min="15876" max="16118" width="11.85546875" style="1"/>
    <col min="16119" max="16119" width="36.140625" style="1" bestFit="1" customWidth="1"/>
    <col min="16120" max="16121" width="11.85546875" style="1" customWidth="1"/>
    <col min="16122" max="16123" width="11.42578125" style="1" customWidth="1"/>
    <col min="16124" max="16124" width="13.42578125" style="1" customWidth="1"/>
    <col min="16125" max="16125" width="12" style="1" bestFit="1" customWidth="1"/>
    <col min="16126" max="16126" width="13.42578125" style="1" customWidth="1"/>
    <col min="16127" max="16127" width="11.42578125" style="1" customWidth="1"/>
    <col min="16128" max="16128" width="12.140625" style="1" customWidth="1"/>
    <col min="16129" max="16131" width="11.42578125" style="1" customWidth="1"/>
    <col min="16132" max="16384" width="11.85546875" style="1"/>
  </cols>
  <sheetData>
    <row r="1" spans="1:43" ht="34.5" customHeight="1">
      <c r="A1" s="112" t="s">
        <v>229</v>
      </c>
      <c r="B1" s="1085">
        <f>C1-1</f>
        <v>1989</v>
      </c>
      <c r="C1" s="1085">
        <f>D1-1</f>
        <v>1990</v>
      </c>
      <c r="D1" s="1085">
        <f>E1-1</f>
        <v>1991</v>
      </c>
      <c r="E1" s="1085">
        <f>F1-1</f>
        <v>1992</v>
      </c>
      <c r="F1" s="1085">
        <f>G1-1</f>
        <v>1993</v>
      </c>
      <c r="G1" s="1085">
        <v>1994</v>
      </c>
      <c r="H1" s="1085">
        <v>1995</v>
      </c>
      <c r="I1" s="1085">
        <v>1996</v>
      </c>
      <c r="J1" s="1085">
        <v>1997</v>
      </c>
      <c r="K1" s="1085">
        <v>1998</v>
      </c>
      <c r="L1" s="1085">
        <v>1999</v>
      </c>
      <c r="M1" s="1085">
        <v>2000</v>
      </c>
      <c r="N1" s="1085">
        <v>2001</v>
      </c>
      <c r="O1" s="1086">
        <v>2002</v>
      </c>
      <c r="P1" s="1087">
        <v>2003</v>
      </c>
      <c r="Q1" s="1087">
        <v>2004</v>
      </c>
      <c r="R1" s="1087">
        <v>2005</v>
      </c>
      <c r="S1" s="1087">
        <f>R1+1</f>
        <v>2006</v>
      </c>
      <c r="T1" s="1086">
        <f>S1+1</f>
        <v>2007</v>
      </c>
      <c r="U1" s="1087">
        <v>2008</v>
      </c>
      <c r="V1" s="1087">
        <f>U1+1</f>
        <v>2009</v>
      </c>
      <c r="W1" s="1087">
        <f>V1+1</f>
        <v>2010</v>
      </c>
      <c r="X1" s="1087">
        <f>W1+1</f>
        <v>2011</v>
      </c>
      <c r="Y1" s="1087">
        <v>2012</v>
      </c>
      <c r="Z1" s="1087">
        <v>2013</v>
      </c>
      <c r="AA1" s="1088">
        <v>2014</v>
      </c>
      <c r="AB1" s="1087">
        <v>2015</v>
      </c>
      <c r="AC1" s="1087">
        <v>2016</v>
      </c>
      <c r="AD1" s="1087">
        <v>2017</v>
      </c>
      <c r="AE1" s="1087">
        <v>2018</v>
      </c>
      <c r="AF1" s="1087">
        <v>2019</v>
      </c>
      <c r="AG1" s="1087">
        <v>2020</v>
      </c>
      <c r="AH1" s="1087">
        <v>2021</v>
      </c>
      <c r="AI1" s="1087">
        <v>2022</v>
      </c>
      <c r="AJ1" s="1087">
        <v>2023</v>
      </c>
      <c r="AK1" s="1089">
        <v>2024</v>
      </c>
      <c r="AL1" s="1089">
        <v>2025</v>
      </c>
      <c r="AM1" s="1089">
        <v>2026</v>
      </c>
      <c r="AN1" s="1089">
        <v>2027</v>
      </c>
      <c r="AO1" s="1089">
        <v>2028</v>
      </c>
      <c r="AP1" s="1089">
        <v>2029</v>
      </c>
      <c r="AQ1" s="1090">
        <v>2030</v>
      </c>
    </row>
    <row r="2" spans="1:43" ht="15" customHeight="1">
      <c r="A2" s="112" t="s">
        <v>230</v>
      </c>
      <c r="B2" s="34" t="s">
        <v>231</v>
      </c>
      <c r="C2" s="34" t="s">
        <v>231</v>
      </c>
      <c r="D2" s="34" t="s">
        <v>231</v>
      </c>
      <c r="E2" s="34" t="s">
        <v>231</v>
      </c>
      <c r="F2" s="34" t="s">
        <v>231</v>
      </c>
      <c r="G2" s="34" t="s">
        <v>231</v>
      </c>
      <c r="H2" s="34" t="s">
        <v>231</v>
      </c>
      <c r="I2" s="34" t="s">
        <v>231</v>
      </c>
      <c r="J2" s="34" t="s">
        <v>231</v>
      </c>
      <c r="K2" s="34" t="s">
        <v>231</v>
      </c>
      <c r="L2" s="34" t="s">
        <v>231</v>
      </c>
      <c r="M2" s="34" t="s">
        <v>231</v>
      </c>
      <c r="N2" s="34" t="s">
        <v>231</v>
      </c>
      <c r="O2" s="564" t="s">
        <v>231</v>
      </c>
      <c r="P2" s="34" t="s">
        <v>231</v>
      </c>
      <c r="Q2" s="34" t="s">
        <v>231</v>
      </c>
      <c r="R2" s="34" t="s">
        <v>231</v>
      </c>
      <c r="S2" s="34" t="s">
        <v>231</v>
      </c>
      <c r="T2" s="564" t="s">
        <v>231</v>
      </c>
      <c r="U2" s="34" t="s">
        <v>231</v>
      </c>
      <c r="V2" s="34" t="s">
        <v>231</v>
      </c>
      <c r="W2" s="34" t="s">
        <v>231</v>
      </c>
      <c r="X2" s="34" t="s">
        <v>231</v>
      </c>
      <c r="Y2" s="34" t="s">
        <v>231</v>
      </c>
      <c r="Z2" s="34" t="s">
        <v>231</v>
      </c>
      <c r="AA2" s="297" t="s">
        <v>231</v>
      </c>
      <c r="AB2" s="34" t="s">
        <v>231</v>
      </c>
      <c r="AC2" s="34" t="s">
        <v>231</v>
      </c>
      <c r="AD2" s="34" t="s">
        <v>231</v>
      </c>
      <c r="AE2" s="34" t="s">
        <v>231</v>
      </c>
      <c r="AF2" s="34" t="s">
        <v>231</v>
      </c>
      <c r="AG2" s="34" t="s">
        <v>231</v>
      </c>
      <c r="AH2" s="34" t="s">
        <v>231</v>
      </c>
      <c r="AI2" s="34" t="s">
        <v>231</v>
      </c>
      <c r="AJ2" s="34" t="s">
        <v>231</v>
      </c>
      <c r="AK2" s="780" t="s">
        <v>232</v>
      </c>
      <c r="AL2" s="780" t="s">
        <v>233</v>
      </c>
      <c r="AM2" s="780" t="s">
        <v>233</v>
      </c>
      <c r="AN2" s="780" t="s">
        <v>233</v>
      </c>
      <c r="AO2" s="780" t="s">
        <v>233</v>
      </c>
      <c r="AP2" s="780" t="s">
        <v>233</v>
      </c>
      <c r="AQ2" s="780" t="s">
        <v>233</v>
      </c>
    </row>
    <row r="3" spans="1:43" ht="14.25" customHeight="1">
      <c r="A3" s="113"/>
      <c r="B3" s="106" t="s">
        <v>234</v>
      </c>
      <c r="C3" s="106" t="s">
        <v>234</v>
      </c>
      <c r="D3" s="106" t="s">
        <v>234</v>
      </c>
      <c r="E3" s="106" t="s">
        <v>234</v>
      </c>
      <c r="F3" s="106" t="s">
        <v>234</v>
      </c>
      <c r="G3" s="106" t="s">
        <v>234</v>
      </c>
      <c r="H3" s="106" t="s">
        <v>234</v>
      </c>
      <c r="I3" s="106" t="s">
        <v>234</v>
      </c>
      <c r="J3" s="106" t="s">
        <v>234</v>
      </c>
      <c r="K3" s="106" t="s">
        <v>234</v>
      </c>
      <c r="L3" s="106" t="s">
        <v>234</v>
      </c>
      <c r="M3" s="106" t="s">
        <v>234</v>
      </c>
      <c r="N3" s="106" t="s">
        <v>234</v>
      </c>
      <c r="O3" s="565" t="s">
        <v>49</v>
      </c>
      <c r="P3" s="106" t="s">
        <v>49</v>
      </c>
      <c r="Q3" s="106" t="s">
        <v>49</v>
      </c>
      <c r="R3" s="106" t="s">
        <v>49</v>
      </c>
      <c r="S3" s="106" t="s">
        <v>49</v>
      </c>
      <c r="T3" s="68" t="s">
        <v>170</v>
      </c>
      <c r="U3" s="68" t="s">
        <v>170</v>
      </c>
      <c r="V3" s="68" t="s">
        <v>170</v>
      </c>
      <c r="W3" s="68" t="s">
        <v>170</v>
      </c>
      <c r="X3" s="68" t="s">
        <v>170</v>
      </c>
      <c r="Y3" s="68" t="s">
        <v>170</v>
      </c>
      <c r="Z3" s="68" t="s">
        <v>170</v>
      </c>
      <c r="AA3" s="68" t="s">
        <v>170</v>
      </c>
      <c r="AB3" s="68" t="s">
        <v>170</v>
      </c>
      <c r="AC3" s="68" t="s">
        <v>145</v>
      </c>
      <c r="AD3" s="68" t="s">
        <v>145</v>
      </c>
      <c r="AE3" s="68" t="s">
        <v>902</v>
      </c>
      <c r="AF3" s="68" t="s">
        <v>902</v>
      </c>
      <c r="AG3" s="68" t="s">
        <v>902</v>
      </c>
      <c r="AH3" s="68" t="s">
        <v>902</v>
      </c>
      <c r="AI3" s="68" t="s">
        <v>902</v>
      </c>
      <c r="AJ3" s="68" t="s">
        <v>902</v>
      </c>
      <c r="AK3" s="781" t="s">
        <v>902</v>
      </c>
      <c r="AL3" s="781" t="s">
        <v>902</v>
      </c>
      <c r="AM3" s="781" t="s">
        <v>902</v>
      </c>
      <c r="AN3" s="781" t="s">
        <v>902</v>
      </c>
      <c r="AO3" s="781" t="s">
        <v>902</v>
      </c>
      <c r="AP3" s="781" t="s">
        <v>902</v>
      </c>
      <c r="AQ3" s="781" t="s">
        <v>902</v>
      </c>
    </row>
    <row r="4" spans="1:43" ht="19.5" customHeight="1">
      <c r="A4" s="114" t="s">
        <v>236</v>
      </c>
      <c r="B4" s="114"/>
      <c r="C4" s="114"/>
      <c r="D4" s="114"/>
      <c r="E4" s="114"/>
      <c r="F4" s="114"/>
      <c r="G4" s="106"/>
      <c r="H4" s="106"/>
      <c r="I4" s="106"/>
      <c r="J4" s="106"/>
      <c r="K4" s="106"/>
      <c r="L4" s="106"/>
      <c r="M4" s="106"/>
      <c r="N4" s="106"/>
      <c r="O4" s="565"/>
      <c r="P4" s="106"/>
      <c r="Q4" s="106"/>
      <c r="R4" s="106"/>
      <c r="S4" s="106"/>
      <c r="T4" s="565"/>
      <c r="U4" s="106"/>
      <c r="V4" s="106"/>
      <c r="W4" s="106"/>
      <c r="X4" s="106"/>
      <c r="Y4" s="106"/>
      <c r="Z4" s="68"/>
      <c r="AA4" s="303"/>
      <c r="AB4" s="68"/>
      <c r="AC4" s="68"/>
      <c r="AD4" s="68"/>
      <c r="AE4" s="68"/>
      <c r="AF4" s="68"/>
      <c r="AG4" s="68"/>
      <c r="AH4" s="68"/>
      <c r="AI4" s="68"/>
      <c r="AJ4" s="68"/>
      <c r="AK4" s="781"/>
      <c r="AL4" s="781"/>
      <c r="AM4" s="781"/>
      <c r="AN4" s="781"/>
      <c r="AO4" s="781"/>
      <c r="AP4" s="781"/>
      <c r="AQ4" s="781"/>
    </row>
    <row r="5" spans="1:43" ht="13.5" customHeight="1">
      <c r="A5" s="115" t="s">
        <v>237</v>
      </c>
      <c r="B5" s="115"/>
      <c r="C5" s="115"/>
      <c r="D5" s="115"/>
      <c r="E5" s="115"/>
      <c r="F5" s="115"/>
      <c r="G5" s="107"/>
      <c r="H5" s="107"/>
      <c r="I5" s="107"/>
      <c r="J5" s="107"/>
      <c r="K5" s="107"/>
      <c r="L5" s="107"/>
      <c r="M5" s="107"/>
      <c r="N5" s="107"/>
      <c r="O5" s="566"/>
      <c r="P5" s="53"/>
      <c r="Q5" s="53"/>
      <c r="R5" s="53"/>
      <c r="S5" s="53"/>
      <c r="T5" s="566"/>
      <c r="U5" s="53"/>
      <c r="V5" s="53"/>
      <c r="W5" s="53"/>
      <c r="X5" s="53"/>
      <c r="Y5" s="53"/>
      <c r="Z5" s="53"/>
      <c r="AA5" s="303"/>
      <c r="AB5" s="53"/>
      <c r="AC5" s="53"/>
      <c r="AD5" s="53"/>
      <c r="AE5" s="53"/>
      <c r="AF5" s="53"/>
      <c r="AG5" s="53"/>
      <c r="AH5" s="53"/>
      <c r="AI5" s="53"/>
      <c r="AJ5" s="53"/>
      <c r="AK5" s="782"/>
      <c r="AL5" s="782"/>
      <c r="AM5" s="782"/>
      <c r="AN5" s="782"/>
      <c r="AO5" s="782"/>
      <c r="AP5" s="782"/>
      <c r="AQ5" s="782"/>
    </row>
    <row r="6" spans="1:43" ht="13.5" customHeight="1">
      <c r="A6" s="116" t="s">
        <v>238</v>
      </c>
      <c r="B6" s="109">
        <v>856.3</v>
      </c>
      <c r="C6" s="109">
        <v>891.3</v>
      </c>
      <c r="D6" s="109">
        <v>936.5</v>
      </c>
      <c r="E6" s="109">
        <v>1033.5</v>
      </c>
      <c r="F6" s="109">
        <v>1328.7</v>
      </c>
      <c r="G6" s="109">
        <v>1532.1</v>
      </c>
      <c r="H6" s="109">
        <v>1692.6</v>
      </c>
      <c r="I6" s="109">
        <v>1831.9</v>
      </c>
      <c r="J6" s="109">
        <v>1874.2</v>
      </c>
      <c r="K6" s="109">
        <v>3105.2</v>
      </c>
      <c r="L6" s="109">
        <v>2707.2</v>
      </c>
      <c r="M6" s="109">
        <v>2638</v>
      </c>
      <c r="N6" s="109">
        <v>2847</v>
      </c>
      <c r="O6" s="567">
        <v>4428</v>
      </c>
      <c r="P6" s="109">
        <v>4819.3999999999996</v>
      </c>
      <c r="Q6" s="109">
        <v>4550.8</v>
      </c>
      <c r="R6" s="109">
        <v>5019.8999999999996</v>
      </c>
      <c r="S6" s="109">
        <v>5327.3</v>
      </c>
      <c r="T6" s="567">
        <v>5550</v>
      </c>
      <c r="U6" s="109">
        <v>6358</v>
      </c>
      <c r="V6" s="109">
        <v>6929</v>
      </c>
      <c r="W6" s="109">
        <v>7599</v>
      </c>
      <c r="X6" s="109">
        <v>8187</v>
      </c>
      <c r="Y6" s="109">
        <v>8552</v>
      </c>
      <c r="Z6" s="109">
        <v>9191</v>
      </c>
      <c r="AA6" s="302">
        <v>10106</v>
      </c>
      <c r="AB6" s="69">
        <v>10911.5</v>
      </c>
      <c r="AC6" s="69">
        <v>11619.9</v>
      </c>
      <c r="AD6" s="69">
        <v>12799.8</v>
      </c>
      <c r="AE6" s="69">
        <v>13478</v>
      </c>
      <c r="AF6" s="69">
        <v>14234.5</v>
      </c>
      <c r="AG6" s="69">
        <v>15476</v>
      </c>
      <c r="AH6" s="40">
        <v>17399.7</v>
      </c>
      <c r="AI6" s="40">
        <v>18835.3</v>
      </c>
      <c r="AJ6" s="977">
        <v>18760.599999999999</v>
      </c>
      <c r="AK6" s="975">
        <v>22085.5</v>
      </c>
      <c r="AL6" s="975">
        <v>24588</v>
      </c>
      <c r="AM6" s="975">
        <v>26274.9</v>
      </c>
      <c r="AN6" s="975">
        <v>27804.6</v>
      </c>
      <c r="AO6" s="975">
        <v>29705.9</v>
      </c>
      <c r="AP6" s="975">
        <v>31861.200000000001</v>
      </c>
      <c r="AQ6" s="975">
        <v>33865</v>
      </c>
    </row>
    <row r="7" spans="1:43" ht="13.5" customHeight="1">
      <c r="A7" s="116" t="s">
        <v>239</v>
      </c>
      <c r="B7" s="109"/>
      <c r="C7" s="109"/>
      <c r="D7" s="109"/>
      <c r="E7" s="109"/>
      <c r="F7" s="109"/>
      <c r="G7" s="109"/>
      <c r="H7" s="109"/>
      <c r="I7" s="109"/>
      <c r="J7" s="109"/>
      <c r="K7" s="109"/>
      <c r="L7" s="109"/>
      <c r="M7" s="109"/>
      <c r="N7" s="109"/>
      <c r="O7" s="567">
        <v>158.80000000000001</v>
      </c>
      <c r="P7" s="109">
        <v>164.6</v>
      </c>
      <c r="Q7" s="109">
        <v>148.6</v>
      </c>
      <c r="R7" s="109">
        <v>152.9</v>
      </c>
      <c r="S7" s="109">
        <v>160.5</v>
      </c>
      <c r="T7" s="567">
        <v>74.5</v>
      </c>
      <c r="U7" s="109">
        <v>84.2</v>
      </c>
      <c r="V7" s="109">
        <v>86.7</v>
      </c>
      <c r="W7" s="109">
        <v>92.5</v>
      </c>
      <c r="X7" s="109">
        <v>98.8</v>
      </c>
      <c r="Y7" s="109">
        <v>97.4</v>
      </c>
      <c r="Z7" s="109">
        <v>100</v>
      </c>
      <c r="AA7" s="302">
        <v>106.4</v>
      </c>
      <c r="AB7" s="302">
        <v>112.5</v>
      </c>
      <c r="AC7" s="302">
        <v>122.4</v>
      </c>
      <c r="AD7" s="302">
        <v>131.69999999999999</v>
      </c>
      <c r="AE7" s="302">
        <v>132.6</v>
      </c>
      <c r="AF7" s="302">
        <v>136.9</v>
      </c>
      <c r="AG7" s="302">
        <v>146.19999999999999</v>
      </c>
      <c r="AH7" s="302">
        <v>162.6</v>
      </c>
      <c r="AI7" s="302">
        <v>170.7</v>
      </c>
      <c r="AJ7" s="977">
        <v>168.4</v>
      </c>
      <c r="AK7" s="975">
        <v>191.6</v>
      </c>
      <c r="AL7" s="975">
        <v>206.5</v>
      </c>
      <c r="AM7" s="975">
        <v>213.9</v>
      </c>
      <c r="AN7" s="975">
        <v>219.9</v>
      </c>
      <c r="AO7" s="975">
        <v>228.3</v>
      </c>
      <c r="AP7" s="975">
        <v>237.7</v>
      </c>
      <c r="AQ7" s="975">
        <v>195.5</v>
      </c>
    </row>
    <row r="8" spans="1:43" ht="13.5" customHeight="1">
      <c r="A8" s="116" t="s">
        <v>240</v>
      </c>
      <c r="B8" s="109"/>
      <c r="C8" s="109"/>
      <c r="D8" s="109"/>
      <c r="E8" s="109"/>
      <c r="F8" s="109"/>
      <c r="G8" s="109"/>
      <c r="H8" s="109"/>
      <c r="I8" s="109"/>
      <c r="J8" s="109"/>
      <c r="K8" s="109"/>
      <c r="L8" s="109"/>
      <c r="M8" s="109"/>
      <c r="N8" s="109"/>
      <c r="O8" s="567">
        <v>2788.8</v>
      </c>
      <c r="P8" s="109">
        <v>2927.2</v>
      </c>
      <c r="Q8" s="109">
        <v>3062.1</v>
      </c>
      <c r="R8" s="109">
        <v>3284</v>
      </c>
      <c r="S8" s="109">
        <v>3318.2</v>
      </c>
      <c r="T8" s="567">
        <v>7453</v>
      </c>
      <c r="U8" s="109">
        <v>7553</v>
      </c>
      <c r="V8" s="109">
        <v>7992</v>
      </c>
      <c r="W8" s="109">
        <v>8217</v>
      </c>
      <c r="X8" s="109">
        <v>8287</v>
      </c>
      <c r="Y8" s="109">
        <v>8781</v>
      </c>
      <c r="Z8" s="109">
        <v>9191</v>
      </c>
      <c r="AA8" s="302">
        <v>9494</v>
      </c>
      <c r="AB8" s="69">
        <v>9701.2999999999993</v>
      </c>
      <c r="AC8" s="69">
        <v>9496.7999999999993</v>
      </c>
      <c r="AD8" s="69">
        <v>9720.4</v>
      </c>
      <c r="AE8" s="69">
        <v>10164.700000000001</v>
      </c>
      <c r="AF8" s="69">
        <v>10394.4</v>
      </c>
      <c r="AG8" s="69">
        <v>10588.1</v>
      </c>
      <c r="AH8" s="40">
        <v>10702.6</v>
      </c>
      <c r="AI8" s="40">
        <v>11035.3</v>
      </c>
      <c r="AJ8" s="977">
        <v>11141.3</v>
      </c>
      <c r="AK8" s="975">
        <v>11526.8</v>
      </c>
      <c r="AL8" s="975">
        <v>11907.6</v>
      </c>
      <c r="AM8" s="975">
        <v>12281.7</v>
      </c>
      <c r="AN8" s="975">
        <v>12642</v>
      </c>
      <c r="AO8" s="975">
        <v>13013.8</v>
      </c>
      <c r="AP8" s="975">
        <v>13405.7</v>
      </c>
      <c r="AQ8" s="975">
        <v>13774.5</v>
      </c>
    </row>
    <row r="9" spans="1:43" ht="13.5" customHeight="1">
      <c r="A9" s="116" t="s">
        <v>241</v>
      </c>
      <c r="B9" s="109"/>
      <c r="C9" s="109"/>
      <c r="D9" s="109"/>
      <c r="E9" s="109"/>
      <c r="F9" s="109"/>
      <c r="G9" s="109"/>
      <c r="H9" s="109"/>
      <c r="I9" s="109"/>
      <c r="J9" s="109"/>
      <c r="K9" s="109"/>
      <c r="L9" s="109"/>
      <c r="M9" s="109"/>
      <c r="N9" s="109"/>
      <c r="O9" s="567">
        <v>-4.0999999999999996</v>
      </c>
      <c r="P9" s="109">
        <v>5</v>
      </c>
      <c r="Q9" s="109">
        <v>4.5999999999999996</v>
      </c>
      <c r="R9" s="109">
        <v>5.6</v>
      </c>
      <c r="S9" s="109">
        <v>1</v>
      </c>
      <c r="T9" s="567">
        <v>-1.1000000000000001</v>
      </c>
      <c r="U9" s="109">
        <v>1.3</v>
      </c>
      <c r="V9" s="109">
        <v>5.8</v>
      </c>
      <c r="W9" s="109">
        <v>2.8</v>
      </c>
      <c r="X9" s="109">
        <v>0.9</v>
      </c>
      <c r="Y9" s="109">
        <v>6</v>
      </c>
      <c r="Z9" s="109">
        <v>4.7</v>
      </c>
      <c r="AA9" s="302">
        <v>3.3</v>
      </c>
      <c r="AB9" s="69">
        <v>2.2000000000000002</v>
      </c>
      <c r="AC9" s="69">
        <v>2.7</v>
      </c>
      <c r="AD9" s="69">
        <v>2.4</v>
      </c>
      <c r="AE9" s="69">
        <v>4.5999999999999996</v>
      </c>
      <c r="AF9" s="69">
        <v>2.2999999999999998</v>
      </c>
      <c r="AG9" s="69">
        <v>1.9</v>
      </c>
      <c r="AH9" s="40">
        <v>1.1000000000000001</v>
      </c>
      <c r="AI9" s="40">
        <v>3.1</v>
      </c>
      <c r="AJ9" s="977">
        <v>1</v>
      </c>
      <c r="AK9" s="975">
        <v>3.5</v>
      </c>
      <c r="AL9" s="975">
        <v>3.3</v>
      </c>
      <c r="AM9" s="975">
        <v>3.1</v>
      </c>
      <c r="AN9" s="975">
        <v>2.9</v>
      </c>
      <c r="AO9" s="975">
        <v>2.9</v>
      </c>
      <c r="AP9" s="975">
        <v>3</v>
      </c>
      <c r="AQ9" s="975">
        <v>2.8</v>
      </c>
    </row>
    <row r="10" spans="1:43" ht="13.5" customHeight="1">
      <c r="A10" s="116"/>
      <c r="B10" s="109"/>
      <c r="C10" s="109"/>
      <c r="D10" s="109"/>
      <c r="E10" s="109"/>
      <c r="F10" s="109"/>
      <c r="G10" s="109"/>
      <c r="H10" s="109"/>
      <c r="I10" s="109"/>
      <c r="J10" s="109"/>
      <c r="K10" s="109"/>
      <c r="L10" s="109"/>
      <c r="M10" s="109"/>
      <c r="N10" s="109"/>
      <c r="O10" s="567"/>
      <c r="P10" s="109"/>
      <c r="Q10" s="109"/>
      <c r="R10" s="109"/>
      <c r="S10" s="109"/>
      <c r="T10" s="567"/>
      <c r="U10" s="109"/>
      <c r="V10" s="109"/>
      <c r="W10" s="109"/>
      <c r="X10" s="109"/>
      <c r="Y10" s="109"/>
      <c r="Z10" s="55"/>
      <c r="AA10" s="302"/>
      <c r="AB10" s="69"/>
      <c r="AC10" s="69"/>
      <c r="AD10" s="69"/>
      <c r="AE10" s="69"/>
      <c r="AF10" s="69"/>
      <c r="AG10" s="69"/>
      <c r="AH10" s="40"/>
      <c r="AI10" s="40"/>
      <c r="AJ10" s="977"/>
      <c r="AK10" s="975"/>
      <c r="AL10" s="975"/>
      <c r="AM10" s="975"/>
      <c r="AN10" s="975"/>
      <c r="AO10" s="975"/>
      <c r="AP10" s="975"/>
      <c r="AQ10" s="975"/>
    </row>
    <row r="11" spans="1:43" ht="12.75">
      <c r="A11" s="115" t="s">
        <v>242</v>
      </c>
      <c r="B11" s="109"/>
      <c r="C11" s="109"/>
      <c r="D11" s="109"/>
      <c r="E11" s="109"/>
      <c r="F11" s="109"/>
      <c r="G11" s="109"/>
      <c r="H11" s="109"/>
      <c r="I11" s="109"/>
      <c r="J11" s="109"/>
      <c r="K11" s="109"/>
      <c r="L11" s="109"/>
      <c r="M11" s="109"/>
      <c r="N11" s="109"/>
      <c r="O11" s="567"/>
      <c r="P11" s="109"/>
      <c r="Q11" s="109"/>
      <c r="R11" s="109"/>
      <c r="S11" s="109"/>
      <c r="T11" s="567"/>
      <c r="U11" s="109"/>
      <c r="V11" s="109"/>
      <c r="W11" s="109"/>
      <c r="X11" s="109"/>
      <c r="Y11" s="109"/>
      <c r="Z11" s="109"/>
      <c r="AA11" s="302"/>
      <c r="AB11" s="53"/>
      <c r="AC11" s="53"/>
      <c r="AD11" s="53"/>
      <c r="AE11" s="53"/>
      <c r="AF11" s="53"/>
      <c r="AG11" s="53"/>
      <c r="AH11" s="53"/>
      <c r="AI11" s="53"/>
      <c r="AJ11" s="978"/>
      <c r="AK11" s="976"/>
      <c r="AL11" s="976"/>
      <c r="AM11" s="976"/>
      <c r="AN11" s="976"/>
      <c r="AO11" s="976"/>
      <c r="AP11" s="976"/>
      <c r="AQ11" s="976"/>
    </row>
    <row r="12" spans="1:43" ht="15">
      <c r="A12" s="116" t="s">
        <v>238</v>
      </c>
      <c r="B12" s="109"/>
      <c r="C12" s="109"/>
      <c r="D12" s="109"/>
      <c r="E12" s="109"/>
      <c r="F12" s="109"/>
      <c r="G12" s="109"/>
      <c r="H12" s="109"/>
      <c r="I12" s="109"/>
      <c r="J12" s="109"/>
      <c r="K12" s="109"/>
      <c r="L12" s="109"/>
      <c r="M12" s="109"/>
      <c r="N12" s="109"/>
      <c r="O12" s="567">
        <v>1096.7</v>
      </c>
      <c r="P12" s="109">
        <v>853</v>
      </c>
      <c r="Q12" s="109">
        <v>738.4</v>
      </c>
      <c r="R12" s="109">
        <v>2038.1</v>
      </c>
      <c r="S12" s="109">
        <v>2269.5</v>
      </c>
      <c r="T12" s="567">
        <v>1977</v>
      </c>
      <c r="U12" s="109">
        <v>2347</v>
      </c>
      <c r="V12" s="109">
        <v>1094</v>
      </c>
      <c r="W12" s="109">
        <v>1490</v>
      </c>
      <c r="X12" s="109">
        <v>1674</v>
      </c>
      <c r="Y12" s="109">
        <v>1399</v>
      </c>
      <c r="Z12" s="109">
        <v>1515</v>
      </c>
      <c r="AA12" s="302">
        <v>6403</v>
      </c>
      <c r="AB12" s="53">
        <v>9800.4</v>
      </c>
      <c r="AC12" s="53">
        <v>9657.7999999999993</v>
      </c>
      <c r="AD12" s="53">
        <v>11953.9</v>
      </c>
      <c r="AE12" s="53">
        <v>13888.2</v>
      </c>
      <c r="AF12" s="53">
        <v>14719.8</v>
      </c>
      <c r="AG12" s="53">
        <v>11663.3</v>
      </c>
      <c r="AH12" s="53">
        <v>15675.2</v>
      </c>
      <c r="AI12" s="53">
        <v>26397.7</v>
      </c>
      <c r="AJ12" s="977">
        <v>20917.2</v>
      </c>
      <c r="AK12" s="975">
        <v>22198.5</v>
      </c>
      <c r="AL12" s="975">
        <v>19578.8</v>
      </c>
      <c r="AM12" s="975">
        <v>19390.400000000001</v>
      </c>
      <c r="AN12" s="975">
        <v>19857.400000000001</v>
      </c>
      <c r="AO12" s="975">
        <v>22133.9</v>
      </c>
      <c r="AP12" s="975">
        <v>22706.799999999999</v>
      </c>
      <c r="AQ12" s="975">
        <v>24275.7</v>
      </c>
    </row>
    <row r="13" spans="1:43" ht="15">
      <c r="A13" s="116" t="s">
        <v>239</v>
      </c>
      <c r="B13" s="109"/>
      <c r="C13" s="109"/>
      <c r="D13" s="109"/>
      <c r="E13" s="109"/>
      <c r="F13" s="109"/>
      <c r="G13" s="109"/>
      <c r="H13" s="109"/>
      <c r="I13" s="109"/>
      <c r="J13" s="109"/>
      <c r="K13" s="109"/>
      <c r="L13" s="109"/>
      <c r="M13" s="109"/>
      <c r="N13" s="109"/>
      <c r="O13" s="567">
        <v>402.3</v>
      </c>
      <c r="P13" s="109">
        <v>317.8</v>
      </c>
      <c r="Q13" s="109">
        <v>300.5</v>
      </c>
      <c r="R13" s="109">
        <v>591.79999999999995</v>
      </c>
      <c r="S13" s="109">
        <v>681.9</v>
      </c>
      <c r="T13" s="567">
        <v>88.3</v>
      </c>
      <c r="U13" s="109">
        <v>119.1</v>
      </c>
      <c r="V13" s="109">
        <v>66.900000000000006</v>
      </c>
      <c r="W13" s="109">
        <v>86.9</v>
      </c>
      <c r="X13" s="109">
        <v>112.4</v>
      </c>
      <c r="Y13" s="109">
        <v>95.6</v>
      </c>
      <c r="Z13" s="109">
        <v>100</v>
      </c>
      <c r="AA13" s="302">
        <v>109.1</v>
      </c>
      <c r="AB13" s="69">
        <v>86.4</v>
      </c>
      <c r="AC13" s="69">
        <v>70.599999999999994</v>
      </c>
      <c r="AD13" s="69">
        <v>83.9</v>
      </c>
      <c r="AE13" s="69">
        <v>122.5</v>
      </c>
      <c r="AF13" s="69">
        <v>112.7</v>
      </c>
      <c r="AG13" s="40">
        <v>90</v>
      </c>
      <c r="AH13" s="53">
        <v>130.30000000000001</v>
      </c>
      <c r="AI13" s="53">
        <v>216.4</v>
      </c>
      <c r="AJ13" s="977">
        <v>169.4</v>
      </c>
      <c r="AK13" s="975">
        <v>182.3</v>
      </c>
      <c r="AL13" s="975">
        <v>160.19999999999999</v>
      </c>
      <c r="AM13" s="975">
        <v>159.80000000000001</v>
      </c>
      <c r="AN13" s="975">
        <v>163.80000000000001</v>
      </c>
      <c r="AO13" s="975">
        <v>182.8</v>
      </c>
      <c r="AP13" s="975">
        <v>187.7</v>
      </c>
      <c r="AQ13" s="975">
        <v>200.8</v>
      </c>
    </row>
    <row r="14" spans="1:43" ht="15">
      <c r="A14" s="116" t="s">
        <v>240</v>
      </c>
      <c r="B14" s="109"/>
      <c r="C14" s="109"/>
      <c r="D14" s="109"/>
      <c r="E14" s="109"/>
      <c r="F14" s="109"/>
      <c r="G14" s="109"/>
      <c r="H14" s="109"/>
      <c r="I14" s="109"/>
      <c r="J14" s="109"/>
      <c r="K14" s="109"/>
      <c r="L14" s="109"/>
      <c r="M14" s="109"/>
      <c r="N14" s="109"/>
      <c r="O14" s="567">
        <v>272.60000000000002</v>
      </c>
      <c r="P14" s="109">
        <v>268.39999999999998</v>
      </c>
      <c r="Q14" s="109">
        <v>245.7</v>
      </c>
      <c r="R14" s="109">
        <v>344.4</v>
      </c>
      <c r="S14" s="109">
        <v>332.8</v>
      </c>
      <c r="T14" s="567">
        <v>2239</v>
      </c>
      <c r="U14" s="109">
        <v>1970</v>
      </c>
      <c r="V14" s="109">
        <v>1636</v>
      </c>
      <c r="W14" s="109">
        <v>1715</v>
      </c>
      <c r="X14" s="109">
        <v>1489</v>
      </c>
      <c r="Y14" s="109">
        <v>1463</v>
      </c>
      <c r="Z14" s="109">
        <v>1515</v>
      </c>
      <c r="AA14" s="302">
        <v>5870</v>
      </c>
      <c r="AB14" s="69">
        <v>11349.3</v>
      </c>
      <c r="AC14" s="69">
        <v>13683</v>
      </c>
      <c r="AD14" s="69">
        <v>14244.1</v>
      </c>
      <c r="AE14" s="69">
        <v>11339.6</v>
      </c>
      <c r="AF14" s="69">
        <v>13056.7</v>
      </c>
      <c r="AG14" s="40">
        <v>12960.5</v>
      </c>
      <c r="AH14" s="40">
        <v>12034.6</v>
      </c>
      <c r="AI14" s="40">
        <v>12198.5</v>
      </c>
      <c r="AJ14" s="977">
        <v>12347.3</v>
      </c>
      <c r="AK14" s="975">
        <v>12176.5</v>
      </c>
      <c r="AL14" s="975">
        <v>12221.6</v>
      </c>
      <c r="AM14" s="975">
        <v>12133.1</v>
      </c>
      <c r="AN14" s="975">
        <v>12119.4</v>
      </c>
      <c r="AO14" s="975">
        <v>12108.3</v>
      </c>
      <c r="AP14" s="975">
        <v>12100.3</v>
      </c>
      <c r="AQ14" s="975">
        <v>12086.9</v>
      </c>
    </row>
    <row r="15" spans="1:43" ht="15">
      <c r="A15" s="116" t="s">
        <v>241</v>
      </c>
      <c r="B15" s="109"/>
      <c r="C15" s="109"/>
      <c r="D15" s="109"/>
      <c r="E15" s="109"/>
      <c r="F15" s="109"/>
      <c r="G15" s="109"/>
      <c r="H15" s="109"/>
      <c r="I15" s="109"/>
      <c r="J15" s="109"/>
      <c r="K15" s="109"/>
      <c r="L15" s="109"/>
      <c r="M15" s="109"/>
      <c r="N15" s="109"/>
      <c r="O15" s="567">
        <v>-36.1</v>
      </c>
      <c r="P15" s="109">
        <v>-1.5</v>
      </c>
      <c r="Q15" s="109">
        <v>-8.5</v>
      </c>
      <c r="R15" s="109">
        <v>13</v>
      </c>
      <c r="S15" s="109">
        <v>-3.4</v>
      </c>
      <c r="T15" s="567">
        <v>4</v>
      </c>
      <c r="U15" s="109">
        <v>-12</v>
      </c>
      <c r="V15" s="109">
        <v>-17</v>
      </c>
      <c r="W15" s="109">
        <v>4.8</v>
      </c>
      <c r="X15" s="109">
        <v>-13.2</v>
      </c>
      <c r="Y15" s="109">
        <v>-1.7</v>
      </c>
      <c r="Z15" s="109">
        <v>3.6</v>
      </c>
      <c r="AA15" s="302">
        <v>287.5</v>
      </c>
      <c r="AB15" s="69">
        <v>93.3</v>
      </c>
      <c r="AC15" s="69">
        <v>6.7</v>
      </c>
      <c r="AD15" s="69">
        <v>4.0999999999999996</v>
      </c>
      <c r="AE15" s="69">
        <v>-15.3</v>
      </c>
      <c r="AF15" s="69">
        <v>15.1</v>
      </c>
      <c r="AG15" s="40">
        <v>-0.7</v>
      </c>
      <c r="AH15" s="40">
        <v>-7.1</v>
      </c>
      <c r="AI15" s="40">
        <v>1.4</v>
      </c>
      <c r="AJ15" s="977">
        <v>1.2</v>
      </c>
      <c r="AK15" s="975">
        <v>-1.4</v>
      </c>
      <c r="AL15" s="975">
        <v>0.4</v>
      </c>
      <c r="AM15" s="975">
        <v>-0.7</v>
      </c>
      <c r="AN15" s="975">
        <v>-0.1</v>
      </c>
      <c r="AO15" s="975">
        <v>-0.1</v>
      </c>
      <c r="AP15" s="975">
        <v>-0.1</v>
      </c>
      <c r="AQ15" s="975">
        <v>-0.1</v>
      </c>
    </row>
    <row r="16" spans="1:43" ht="15">
      <c r="A16" s="116"/>
      <c r="B16" s="109"/>
      <c r="C16" s="109"/>
      <c r="D16" s="109"/>
      <c r="E16" s="109"/>
      <c r="F16" s="109"/>
      <c r="G16" s="109"/>
      <c r="H16" s="109"/>
      <c r="I16" s="109"/>
      <c r="J16" s="109"/>
      <c r="K16" s="109"/>
      <c r="L16" s="109"/>
      <c r="M16" s="109"/>
      <c r="N16" s="109"/>
      <c r="O16" s="567"/>
      <c r="P16" s="109"/>
      <c r="Q16" s="109"/>
      <c r="R16" s="109"/>
      <c r="S16" s="109"/>
      <c r="T16" s="567"/>
      <c r="U16" s="109"/>
      <c r="V16" s="109"/>
      <c r="W16" s="109"/>
      <c r="X16" s="109"/>
      <c r="Y16" s="109"/>
      <c r="Z16" s="55"/>
      <c r="AA16" s="302"/>
      <c r="AB16" s="53"/>
      <c r="AC16" s="53"/>
      <c r="AD16" s="53"/>
      <c r="AE16" s="53"/>
      <c r="AF16" s="53"/>
      <c r="AG16" s="686"/>
      <c r="AH16" s="40"/>
      <c r="AI16" s="40"/>
      <c r="AJ16" s="977"/>
      <c r="AK16" s="975"/>
      <c r="AL16" s="975"/>
      <c r="AM16" s="975"/>
      <c r="AN16" s="975"/>
      <c r="AO16" s="975"/>
      <c r="AP16" s="975"/>
      <c r="AQ16" s="975"/>
    </row>
    <row r="17" spans="1:43" ht="12.75">
      <c r="A17" s="115" t="s">
        <v>243</v>
      </c>
      <c r="B17" s="109"/>
      <c r="C17" s="109"/>
      <c r="D17" s="109"/>
      <c r="E17" s="109"/>
      <c r="F17" s="109"/>
      <c r="G17" s="109"/>
      <c r="H17" s="109"/>
      <c r="I17" s="109"/>
      <c r="J17" s="109"/>
      <c r="K17" s="109"/>
      <c r="L17" s="109"/>
      <c r="M17" s="109"/>
      <c r="N17" s="109"/>
      <c r="O17" s="567"/>
      <c r="P17" s="109"/>
      <c r="Q17" s="109"/>
      <c r="R17" s="109"/>
      <c r="S17" s="109"/>
      <c r="T17" s="567"/>
      <c r="U17" s="109"/>
      <c r="V17" s="109"/>
      <c r="W17" s="109"/>
      <c r="X17" s="109"/>
      <c r="Y17" s="109"/>
      <c r="Z17" s="55"/>
      <c r="AA17" s="302"/>
      <c r="AB17" s="53"/>
      <c r="AC17" s="53"/>
      <c r="AD17" s="53"/>
      <c r="AE17" s="53"/>
      <c r="AF17" s="53"/>
      <c r="AG17" s="686"/>
      <c r="AH17" s="53"/>
      <c r="AI17" s="53"/>
      <c r="AJ17" s="978"/>
      <c r="AK17" s="976"/>
      <c r="AL17" s="976"/>
      <c r="AM17" s="976"/>
      <c r="AN17" s="976"/>
      <c r="AO17" s="976"/>
      <c r="AP17" s="976"/>
      <c r="AQ17" s="976"/>
    </row>
    <row r="18" spans="1:43" ht="15">
      <c r="A18" s="116" t="s">
        <v>238</v>
      </c>
      <c r="B18" s="109">
        <v>352.7</v>
      </c>
      <c r="C18" s="109">
        <v>452.2</v>
      </c>
      <c r="D18" s="109">
        <v>612.9</v>
      </c>
      <c r="E18" s="109">
        <v>1012.6</v>
      </c>
      <c r="F18" s="109">
        <v>1294.8</v>
      </c>
      <c r="G18" s="109">
        <v>1276.9000000000001</v>
      </c>
      <c r="H18" s="109">
        <v>1793.6</v>
      </c>
      <c r="I18" s="109">
        <v>1752.5</v>
      </c>
      <c r="J18" s="109">
        <v>1288.3</v>
      </c>
      <c r="K18" s="109">
        <v>1868.3</v>
      </c>
      <c r="L18" s="109">
        <v>2355.5</v>
      </c>
      <c r="M18" s="109">
        <v>2662.7</v>
      </c>
      <c r="N18" s="109">
        <v>2745.1</v>
      </c>
      <c r="O18" s="567">
        <v>1252.0999999999999</v>
      </c>
      <c r="P18" s="109">
        <v>1398.8</v>
      </c>
      <c r="Q18" s="109">
        <v>1652.7</v>
      </c>
      <c r="R18" s="109">
        <v>2023.6</v>
      </c>
      <c r="S18" s="109">
        <v>2773.2</v>
      </c>
      <c r="T18" s="567">
        <v>5253</v>
      </c>
      <c r="U18" s="109">
        <v>5607</v>
      </c>
      <c r="V18" s="109">
        <v>5016</v>
      </c>
      <c r="W18" s="109">
        <v>6415</v>
      </c>
      <c r="X18" s="109">
        <v>6281</v>
      </c>
      <c r="Y18" s="109">
        <v>4856</v>
      </c>
      <c r="Z18" s="109">
        <v>4963</v>
      </c>
      <c r="AA18" s="302">
        <v>5179</v>
      </c>
      <c r="AB18" s="69">
        <v>4716.8</v>
      </c>
      <c r="AC18" s="69">
        <v>5862.3</v>
      </c>
      <c r="AD18" s="69">
        <v>7428.5</v>
      </c>
      <c r="AE18" s="69">
        <v>8237</v>
      </c>
      <c r="AF18" s="69">
        <v>9038.7000000000007</v>
      </c>
      <c r="AG18" s="40">
        <v>8377.9</v>
      </c>
      <c r="AH18" s="53">
        <v>7517.1</v>
      </c>
      <c r="AI18" s="53">
        <v>9126.1</v>
      </c>
      <c r="AJ18" s="977">
        <v>9389.2000000000007</v>
      </c>
      <c r="AK18" s="975">
        <v>12068.9</v>
      </c>
      <c r="AL18" s="975">
        <v>18573.3</v>
      </c>
      <c r="AM18" s="975">
        <v>22816.2</v>
      </c>
      <c r="AN18" s="975">
        <v>24783.4</v>
      </c>
      <c r="AO18" s="975">
        <v>26482</v>
      </c>
      <c r="AP18" s="975">
        <v>27902.5</v>
      </c>
      <c r="AQ18" s="975">
        <v>27902.5</v>
      </c>
    </row>
    <row r="19" spans="1:43" ht="15">
      <c r="A19" s="116" t="s">
        <v>239</v>
      </c>
      <c r="B19" s="109"/>
      <c r="C19" s="109"/>
      <c r="D19" s="109"/>
      <c r="E19" s="109"/>
      <c r="F19" s="109"/>
      <c r="G19" s="109"/>
      <c r="H19" s="109"/>
      <c r="I19" s="109"/>
      <c r="J19" s="109"/>
      <c r="K19" s="109"/>
      <c r="L19" s="109"/>
      <c r="M19" s="109"/>
      <c r="N19" s="109"/>
      <c r="O19" s="567">
        <v>186.9</v>
      </c>
      <c r="P19" s="109">
        <v>199.6</v>
      </c>
      <c r="Q19" s="109">
        <v>227.7</v>
      </c>
      <c r="R19" s="109">
        <v>259</v>
      </c>
      <c r="S19" s="109">
        <v>397.5</v>
      </c>
      <c r="T19" s="567"/>
      <c r="U19" s="109"/>
      <c r="V19" s="109"/>
      <c r="W19" s="109"/>
      <c r="X19" s="109"/>
      <c r="Y19" s="109"/>
      <c r="Z19" s="109"/>
      <c r="AA19" s="302"/>
      <c r="AB19" s="69"/>
      <c r="AC19" s="69">
        <v>93.6</v>
      </c>
      <c r="AD19" s="69">
        <v>102.1</v>
      </c>
      <c r="AE19" s="69">
        <v>110.8</v>
      </c>
      <c r="AF19" s="69">
        <v>115.4</v>
      </c>
      <c r="AG19" s="40">
        <v>139.30000000000001</v>
      </c>
      <c r="AH19" s="53">
        <v>158.6</v>
      </c>
      <c r="AI19" s="53">
        <v>167.8</v>
      </c>
      <c r="AJ19" s="977">
        <v>170.1</v>
      </c>
      <c r="AK19" s="975">
        <v>201.1</v>
      </c>
      <c r="AL19" s="975">
        <v>275.8</v>
      </c>
      <c r="AM19" s="975">
        <v>312.8</v>
      </c>
      <c r="AN19" s="975">
        <v>344.3</v>
      </c>
      <c r="AO19" s="975">
        <v>357.5</v>
      </c>
      <c r="AP19" s="975">
        <v>357.5</v>
      </c>
      <c r="AQ19" s="975">
        <v>357.5</v>
      </c>
    </row>
    <row r="20" spans="1:43" ht="15">
      <c r="A20" s="116" t="s">
        <v>240</v>
      </c>
      <c r="B20" s="109"/>
      <c r="C20" s="109"/>
      <c r="D20" s="109"/>
      <c r="E20" s="109"/>
      <c r="F20" s="109"/>
      <c r="G20" s="109"/>
      <c r="H20" s="109"/>
      <c r="I20" s="109"/>
      <c r="J20" s="109"/>
      <c r="K20" s="109"/>
      <c r="L20" s="109"/>
      <c r="M20" s="109"/>
      <c r="N20" s="109"/>
      <c r="O20" s="567">
        <v>669.9</v>
      </c>
      <c r="P20" s="109">
        <v>700.7</v>
      </c>
      <c r="Q20" s="109">
        <v>725.9</v>
      </c>
      <c r="R20" s="109">
        <v>781.3</v>
      </c>
      <c r="S20" s="109">
        <v>697.6</v>
      </c>
      <c r="T20" s="567"/>
      <c r="U20" s="109"/>
      <c r="V20" s="109"/>
      <c r="W20" s="109"/>
      <c r="X20" s="109"/>
      <c r="Y20" s="109"/>
      <c r="Z20" s="109"/>
      <c r="AA20" s="302"/>
      <c r="AB20" s="69"/>
      <c r="AC20" s="69">
        <v>6264</v>
      </c>
      <c r="AD20" s="69">
        <v>7277.4</v>
      </c>
      <c r="AE20" s="69">
        <v>7435.7</v>
      </c>
      <c r="AF20" s="69">
        <v>7832.4</v>
      </c>
      <c r="AG20" s="40">
        <v>6016.2</v>
      </c>
      <c r="AH20" s="40">
        <v>4739.7</v>
      </c>
      <c r="AI20" s="40">
        <v>5437.6</v>
      </c>
      <c r="AJ20" s="977">
        <v>5519.3</v>
      </c>
      <c r="AK20" s="975">
        <v>6002.8</v>
      </c>
      <c r="AL20" s="975">
        <v>6733.8</v>
      </c>
      <c r="AM20" s="975">
        <v>7294.6</v>
      </c>
      <c r="AN20" s="975">
        <v>7473.9</v>
      </c>
      <c r="AO20" s="975">
        <v>7690.5</v>
      </c>
      <c r="AP20" s="975">
        <v>7805.7</v>
      </c>
      <c r="AQ20" s="975">
        <v>7830.8</v>
      </c>
    </row>
    <row r="21" spans="1:43" ht="15">
      <c r="A21" s="116" t="s">
        <v>241</v>
      </c>
      <c r="B21" s="109"/>
      <c r="C21" s="109"/>
      <c r="D21" s="109"/>
      <c r="E21" s="109"/>
      <c r="F21" s="109"/>
      <c r="G21" s="109"/>
      <c r="H21" s="109"/>
      <c r="I21" s="109"/>
      <c r="J21" s="109"/>
      <c r="K21" s="109"/>
      <c r="L21" s="109"/>
      <c r="M21" s="109"/>
      <c r="N21" s="109"/>
      <c r="O21" s="567">
        <v>-3.5</v>
      </c>
      <c r="P21" s="109">
        <v>4.5999999999999996</v>
      </c>
      <c r="Q21" s="109">
        <v>3.6</v>
      </c>
      <c r="R21" s="109">
        <v>-3.2</v>
      </c>
      <c r="S21" s="109">
        <v>-10.7</v>
      </c>
      <c r="T21" s="567"/>
      <c r="U21" s="109"/>
      <c r="V21" s="109"/>
      <c r="W21" s="109"/>
      <c r="X21" s="109"/>
      <c r="Y21" s="109"/>
      <c r="Z21" s="109"/>
      <c r="AA21" s="302"/>
      <c r="AB21" s="69"/>
      <c r="AC21" s="69">
        <v>17.399999999999999</v>
      </c>
      <c r="AD21" s="69">
        <v>16.2</v>
      </c>
      <c r="AE21" s="69">
        <v>2.2000000000000002</v>
      </c>
      <c r="AF21" s="69">
        <v>5.3</v>
      </c>
      <c r="AG21" s="40">
        <v>-23.2</v>
      </c>
      <c r="AH21" s="40">
        <v>-21.2</v>
      </c>
      <c r="AI21" s="40">
        <v>14.7</v>
      </c>
      <c r="AJ21" s="977">
        <v>1.5</v>
      </c>
      <c r="AK21" s="975">
        <v>8.8000000000000007</v>
      </c>
      <c r="AL21" s="975">
        <v>12.2</v>
      </c>
      <c r="AM21" s="975">
        <v>8.3000000000000007</v>
      </c>
      <c r="AN21" s="975">
        <v>2.5</v>
      </c>
      <c r="AO21" s="975">
        <v>2.9</v>
      </c>
      <c r="AP21" s="975">
        <v>1.5</v>
      </c>
      <c r="AQ21" s="975">
        <v>0.3</v>
      </c>
    </row>
    <row r="22" spans="1:43" ht="15">
      <c r="A22" s="116"/>
      <c r="B22" s="109"/>
      <c r="C22" s="109"/>
      <c r="D22" s="109"/>
      <c r="E22" s="109"/>
      <c r="F22" s="109"/>
      <c r="G22" s="109"/>
      <c r="H22" s="109"/>
      <c r="I22" s="109"/>
      <c r="J22" s="109"/>
      <c r="K22" s="109"/>
      <c r="L22" s="109"/>
      <c r="M22" s="109"/>
      <c r="N22" s="109"/>
      <c r="O22" s="567"/>
      <c r="P22" s="109"/>
      <c r="Q22" s="109"/>
      <c r="R22" s="109"/>
      <c r="S22" s="109"/>
      <c r="T22" s="567"/>
      <c r="U22" s="109"/>
      <c r="V22" s="109"/>
      <c r="W22" s="109"/>
      <c r="X22" s="109"/>
      <c r="Y22" s="109"/>
      <c r="Z22" s="55"/>
      <c r="AA22" s="302"/>
      <c r="AB22" s="53"/>
      <c r="AC22" s="53"/>
      <c r="AD22" s="53"/>
      <c r="AE22" s="53"/>
      <c r="AF22" s="53"/>
      <c r="AG22" s="686"/>
      <c r="AH22" s="40"/>
      <c r="AI22" s="40"/>
      <c r="AJ22" s="977"/>
      <c r="AK22" s="975"/>
      <c r="AL22" s="975"/>
      <c r="AM22" s="975"/>
      <c r="AN22" s="975"/>
      <c r="AO22" s="975"/>
      <c r="AP22" s="975"/>
      <c r="AQ22" s="975"/>
    </row>
    <row r="23" spans="1:43" ht="12.75">
      <c r="A23" s="115" t="s">
        <v>244</v>
      </c>
      <c r="B23" s="109"/>
      <c r="C23" s="109"/>
      <c r="D23" s="109"/>
      <c r="E23" s="109"/>
      <c r="F23" s="109"/>
      <c r="G23" s="109"/>
      <c r="H23" s="109"/>
      <c r="I23" s="109"/>
      <c r="J23" s="109"/>
      <c r="K23" s="109"/>
      <c r="L23" s="109"/>
      <c r="M23" s="109"/>
      <c r="N23" s="109"/>
      <c r="O23" s="567"/>
      <c r="P23" s="109"/>
      <c r="Q23" s="109"/>
      <c r="R23" s="109"/>
      <c r="S23" s="109"/>
      <c r="T23" s="979"/>
      <c r="U23" s="109"/>
      <c r="V23" s="109"/>
      <c r="W23" s="109"/>
      <c r="X23" s="109"/>
      <c r="Y23" s="109"/>
      <c r="Z23" s="109"/>
      <c r="AA23" s="109"/>
      <c r="AB23" s="109"/>
      <c r="AC23" s="109"/>
      <c r="AD23" s="109"/>
      <c r="AE23" s="109"/>
      <c r="AF23" s="109"/>
      <c r="AG23" s="687"/>
      <c r="AH23" s="53"/>
      <c r="AI23" s="53"/>
      <c r="AJ23" s="978"/>
      <c r="AK23" s="976"/>
      <c r="AL23" s="976"/>
      <c r="AM23" s="976"/>
      <c r="AN23" s="976"/>
      <c r="AO23" s="976"/>
      <c r="AP23" s="976"/>
      <c r="AQ23" s="976"/>
    </row>
    <row r="24" spans="1:43" ht="15">
      <c r="A24" s="116" t="s">
        <v>238</v>
      </c>
      <c r="B24" s="109">
        <v>336.9</v>
      </c>
      <c r="C24" s="109">
        <v>275.8</v>
      </c>
      <c r="D24" s="109">
        <v>345.1</v>
      </c>
      <c r="E24" s="109">
        <v>390.3</v>
      </c>
      <c r="F24" s="109">
        <v>411</v>
      </c>
      <c r="G24" s="109">
        <v>454.4</v>
      </c>
      <c r="H24" s="109">
        <v>496.6</v>
      </c>
      <c r="I24" s="109">
        <v>602.9</v>
      </c>
      <c r="J24" s="109">
        <v>609</v>
      </c>
      <c r="K24" s="109"/>
      <c r="L24" s="109">
        <v>778.9</v>
      </c>
      <c r="M24" s="109"/>
      <c r="N24" s="109"/>
      <c r="O24" s="567">
        <v>729.3</v>
      </c>
      <c r="P24" s="109">
        <v>820.8</v>
      </c>
      <c r="Q24" s="109">
        <v>848.3</v>
      </c>
      <c r="R24" s="109">
        <v>928.1</v>
      </c>
      <c r="S24" s="109">
        <v>974.7</v>
      </c>
      <c r="T24" s="567">
        <v>682</v>
      </c>
      <c r="U24" s="109">
        <v>792</v>
      </c>
      <c r="V24" s="109">
        <v>830</v>
      </c>
      <c r="W24" s="109">
        <v>946</v>
      </c>
      <c r="X24" s="109">
        <v>1070</v>
      </c>
      <c r="Y24" s="109">
        <v>1094</v>
      </c>
      <c r="Z24" s="109">
        <v>1165</v>
      </c>
      <c r="AA24" s="302">
        <v>1216</v>
      </c>
      <c r="AB24" s="53">
        <v>1302.4000000000001</v>
      </c>
      <c r="AC24" s="53">
        <v>1256.0999999999999</v>
      </c>
      <c r="AD24" s="53">
        <v>1410.8</v>
      </c>
      <c r="AE24" s="53">
        <v>1369.1</v>
      </c>
      <c r="AF24" s="53">
        <v>1418.2</v>
      </c>
      <c r="AG24" s="53">
        <v>1390.6</v>
      </c>
      <c r="AH24" s="40">
        <v>1559</v>
      </c>
      <c r="AI24" s="40">
        <v>1812.5</v>
      </c>
      <c r="AJ24" s="977">
        <v>1836.8</v>
      </c>
      <c r="AK24" s="975">
        <v>1921.8</v>
      </c>
      <c r="AL24" s="975">
        <v>2087.8000000000002</v>
      </c>
      <c r="AM24" s="975">
        <v>2261.8000000000002</v>
      </c>
      <c r="AN24" s="975">
        <v>2504.1999999999998</v>
      </c>
      <c r="AO24" s="975">
        <v>2770.8</v>
      </c>
      <c r="AP24" s="975">
        <v>3067.3</v>
      </c>
      <c r="AQ24" s="975">
        <v>3395.5</v>
      </c>
    </row>
    <row r="25" spans="1:43" ht="15">
      <c r="A25" s="116" t="s">
        <v>239</v>
      </c>
      <c r="B25" s="109"/>
      <c r="C25" s="109"/>
      <c r="D25" s="109"/>
      <c r="E25" s="109"/>
      <c r="F25" s="109"/>
      <c r="G25" s="109"/>
      <c r="H25" s="109"/>
      <c r="I25" s="109"/>
      <c r="J25" s="109"/>
      <c r="K25" s="109"/>
      <c r="L25" s="109"/>
      <c r="M25" s="109"/>
      <c r="N25" s="109"/>
      <c r="O25" s="567">
        <v>130.19999999999999</v>
      </c>
      <c r="P25" s="109">
        <v>139.80000000000001</v>
      </c>
      <c r="Q25" s="109">
        <v>141.30000000000001</v>
      </c>
      <c r="R25" s="109">
        <v>142.69999999999999</v>
      </c>
      <c r="S25" s="109">
        <v>144.1</v>
      </c>
      <c r="T25" s="567"/>
      <c r="U25" s="109"/>
      <c r="V25" s="109"/>
      <c r="W25" s="109"/>
      <c r="X25" s="109"/>
      <c r="Y25" s="109"/>
      <c r="Z25" s="109"/>
      <c r="AA25" s="302"/>
      <c r="AB25" s="69"/>
      <c r="AC25" s="69">
        <v>120.4</v>
      </c>
      <c r="AD25" s="69">
        <v>130.4</v>
      </c>
      <c r="AE25" s="69">
        <v>135.69999999999999</v>
      </c>
      <c r="AF25" s="69">
        <v>141.4</v>
      </c>
      <c r="AG25" s="40">
        <v>148.1</v>
      </c>
      <c r="AH25" s="53">
        <v>154.80000000000001</v>
      </c>
      <c r="AI25" s="53">
        <v>163</v>
      </c>
      <c r="AJ25" s="977">
        <v>166.7</v>
      </c>
      <c r="AK25" s="975">
        <v>167.7</v>
      </c>
      <c r="AL25" s="975">
        <v>174.3</v>
      </c>
      <c r="AM25" s="975">
        <v>181.6</v>
      </c>
      <c r="AN25" s="975">
        <v>190.8</v>
      </c>
      <c r="AO25" s="975">
        <v>200.3</v>
      </c>
      <c r="AP25" s="975">
        <v>210.3</v>
      </c>
      <c r="AQ25" s="975">
        <v>220.9</v>
      </c>
    </row>
    <row r="26" spans="1:43" ht="15">
      <c r="A26" s="116" t="s">
        <v>240</v>
      </c>
      <c r="B26" s="109"/>
      <c r="C26" s="109"/>
      <c r="D26" s="109"/>
      <c r="E26" s="109"/>
      <c r="F26" s="109"/>
      <c r="G26" s="109"/>
      <c r="H26" s="109"/>
      <c r="I26" s="109"/>
      <c r="J26" s="109"/>
      <c r="K26" s="109"/>
      <c r="L26" s="109"/>
      <c r="M26" s="109"/>
      <c r="N26" s="109"/>
      <c r="O26" s="567">
        <v>560</v>
      </c>
      <c r="P26" s="109">
        <v>587.1</v>
      </c>
      <c r="Q26" s="109">
        <v>600.4</v>
      </c>
      <c r="R26" s="109">
        <v>650.4</v>
      </c>
      <c r="S26" s="109">
        <v>676.4</v>
      </c>
      <c r="T26" s="567"/>
      <c r="U26" s="109"/>
      <c r="V26" s="109"/>
      <c r="W26" s="109"/>
      <c r="X26" s="109"/>
      <c r="Y26" s="109"/>
      <c r="Z26" s="109"/>
      <c r="AA26" s="302"/>
      <c r="AB26" s="69"/>
      <c r="AC26" s="69"/>
      <c r="AD26" s="69"/>
      <c r="AE26" s="69">
        <v>1008.9</v>
      </c>
      <c r="AF26" s="69">
        <v>1003.1</v>
      </c>
      <c r="AG26" s="40">
        <v>938.7</v>
      </c>
      <c r="AH26" s="109">
        <v>1007.1</v>
      </c>
      <c r="AI26" s="109">
        <v>1112.0999999999999</v>
      </c>
      <c r="AJ26" s="977">
        <v>1101.9000000000001</v>
      </c>
      <c r="AK26" s="975">
        <v>1145.9000000000001</v>
      </c>
      <c r="AL26" s="975">
        <v>1197.5</v>
      </c>
      <c r="AM26" s="975">
        <v>1245.4000000000001</v>
      </c>
      <c r="AN26" s="975">
        <v>1312.7</v>
      </c>
      <c r="AO26" s="975">
        <v>1383.5</v>
      </c>
      <c r="AP26" s="975">
        <v>1458.2</v>
      </c>
      <c r="AQ26" s="975">
        <v>1537</v>
      </c>
    </row>
    <row r="27" spans="1:43" ht="15">
      <c r="A27" s="116" t="s">
        <v>241</v>
      </c>
      <c r="B27" s="109"/>
      <c r="C27" s="109"/>
      <c r="D27" s="109"/>
      <c r="E27" s="109"/>
      <c r="F27" s="109"/>
      <c r="G27" s="109"/>
      <c r="H27" s="109"/>
      <c r="I27" s="109"/>
      <c r="J27" s="109"/>
      <c r="K27" s="109"/>
      <c r="L27" s="109"/>
      <c r="M27" s="109"/>
      <c r="N27" s="109"/>
      <c r="O27" s="567">
        <v>-5.8</v>
      </c>
      <c r="P27" s="109">
        <v>4.8</v>
      </c>
      <c r="Q27" s="109">
        <v>2.2999999999999998</v>
      </c>
      <c r="R27" s="109">
        <v>8.3000000000000007</v>
      </c>
      <c r="S27" s="109">
        <v>4</v>
      </c>
      <c r="T27" s="567"/>
      <c r="U27" s="109"/>
      <c r="V27" s="109"/>
      <c r="W27" s="109"/>
      <c r="X27" s="109"/>
      <c r="Y27" s="109"/>
      <c r="Z27" s="109"/>
      <c r="AA27" s="302"/>
      <c r="AB27" s="69"/>
      <c r="AC27" s="69"/>
      <c r="AD27" s="69"/>
      <c r="AE27" s="69">
        <v>-6.7</v>
      </c>
      <c r="AF27" s="69">
        <v>-0.6</v>
      </c>
      <c r="AG27" s="40">
        <v>-6.4</v>
      </c>
      <c r="AH27" s="53">
        <v>7.3</v>
      </c>
      <c r="AI27" s="53">
        <v>10.4</v>
      </c>
      <c r="AJ27" s="977">
        <v>-0.9</v>
      </c>
      <c r="AK27" s="975">
        <v>4</v>
      </c>
      <c r="AL27" s="975">
        <v>4.5</v>
      </c>
      <c r="AM27" s="975">
        <v>4</v>
      </c>
      <c r="AN27" s="975">
        <v>5.4</v>
      </c>
      <c r="AO27" s="975">
        <v>5.4</v>
      </c>
      <c r="AP27" s="975">
        <v>5.4</v>
      </c>
      <c r="AQ27" s="975">
        <v>5.4</v>
      </c>
    </row>
    <row r="28" spans="1:43" ht="15">
      <c r="A28" s="116"/>
      <c r="B28" s="109"/>
      <c r="C28" s="109"/>
      <c r="D28" s="109"/>
      <c r="E28" s="109"/>
      <c r="F28" s="109"/>
      <c r="G28" s="109"/>
      <c r="H28" s="109"/>
      <c r="I28" s="109"/>
      <c r="J28" s="109"/>
      <c r="K28" s="109"/>
      <c r="L28" s="109"/>
      <c r="M28" s="109"/>
      <c r="N28" s="109"/>
      <c r="O28" s="567"/>
      <c r="P28" s="109"/>
      <c r="Q28" s="109"/>
      <c r="R28" s="109"/>
      <c r="S28" s="109"/>
      <c r="T28" s="567"/>
      <c r="U28" s="109"/>
      <c r="V28" s="109"/>
      <c r="W28" s="109"/>
      <c r="X28" s="109"/>
      <c r="Y28" s="109"/>
      <c r="Z28" s="55"/>
      <c r="AA28" s="302"/>
      <c r="AB28" s="53"/>
      <c r="AC28" s="53"/>
      <c r="AD28" s="53"/>
      <c r="AE28" s="53"/>
      <c r="AF28" s="53"/>
      <c r="AG28" s="686"/>
      <c r="AH28" s="40"/>
      <c r="AI28" s="40"/>
      <c r="AJ28" s="977"/>
      <c r="AK28" s="975"/>
      <c r="AL28" s="975"/>
      <c r="AM28" s="975"/>
      <c r="AN28" s="975"/>
      <c r="AO28" s="975"/>
      <c r="AP28" s="975"/>
      <c r="AQ28" s="975"/>
    </row>
    <row r="29" spans="1:43" ht="12.75">
      <c r="A29" s="115" t="s">
        <v>245</v>
      </c>
      <c r="B29" s="109"/>
      <c r="C29" s="109"/>
      <c r="D29" s="109"/>
      <c r="E29" s="109"/>
      <c r="F29" s="109"/>
      <c r="G29" s="109"/>
      <c r="H29" s="109"/>
      <c r="I29" s="109"/>
      <c r="J29" s="109"/>
      <c r="K29" s="109"/>
      <c r="L29" s="109"/>
      <c r="M29" s="109"/>
      <c r="N29" s="109"/>
      <c r="O29" s="567"/>
      <c r="P29" s="109"/>
      <c r="Q29" s="109"/>
      <c r="R29" s="109"/>
      <c r="S29" s="109"/>
      <c r="T29" s="567"/>
      <c r="U29" s="109"/>
      <c r="V29" s="109"/>
      <c r="W29" s="109"/>
      <c r="X29" s="109"/>
      <c r="Y29" s="109"/>
      <c r="Z29" s="109"/>
      <c r="AA29" s="302"/>
      <c r="AB29" s="53"/>
      <c r="AC29" s="53"/>
      <c r="AD29" s="53"/>
      <c r="AE29" s="53"/>
      <c r="AF29" s="53"/>
      <c r="AG29" s="686"/>
      <c r="AH29" s="53"/>
      <c r="AI29" s="53"/>
      <c r="AJ29" s="978"/>
      <c r="AK29" s="976"/>
      <c r="AL29" s="976"/>
      <c r="AM29" s="976"/>
      <c r="AN29" s="976"/>
      <c r="AO29" s="976"/>
      <c r="AP29" s="976"/>
      <c r="AQ29" s="976"/>
    </row>
    <row r="30" spans="1:43" ht="12.75">
      <c r="A30" s="116" t="s">
        <v>246</v>
      </c>
      <c r="B30" s="109">
        <v>49</v>
      </c>
      <c r="C30" s="109">
        <v>52.3</v>
      </c>
      <c r="D30" s="109">
        <v>59.2</v>
      </c>
      <c r="E30" s="109">
        <v>65.099999999999994</v>
      </c>
      <c r="F30" s="109">
        <v>66.3</v>
      </c>
      <c r="G30" s="109">
        <v>72.900000000000006</v>
      </c>
      <c r="H30" s="109">
        <v>80.2</v>
      </c>
      <c r="I30" s="109">
        <v>89.9</v>
      </c>
      <c r="J30" s="109">
        <v>88.5</v>
      </c>
      <c r="K30" s="109"/>
      <c r="L30" s="109">
        <v>103</v>
      </c>
      <c r="M30" s="108"/>
      <c r="N30" s="108"/>
      <c r="O30" s="567">
        <v>193.8</v>
      </c>
      <c r="P30" s="109">
        <v>228.7</v>
      </c>
      <c r="Q30" s="109">
        <v>263.7</v>
      </c>
      <c r="R30" s="109">
        <v>301.3</v>
      </c>
      <c r="S30" s="109">
        <v>337.7</v>
      </c>
      <c r="T30" s="567"/>
      <c r="U30" s="109"/>
      <c r="V30" s="109"/>
      <c r="W30" s="109"/>
      <c r="X30" s="109"/>
      <c r="Y30" s="109"/>
      <c r="Z30" s="109"/>
      <c r="AA30" s="302"/>
      <c r="AB30" s="69"/>
      <c r="AC30" s="69"/>
      <c r="AD30" s="69"/>
      <c r="AE30" s="69"/>
      <c r="AF30" s="69"/>
      <c r="AG30" s="133"/>
      <c r="AH30" s="53"/>
      <c r="AI30" s="53"/>
      <c r="AJ30" s="978"/>
      <c r="AK30" s="976"/>
      <c r="AL30" s="976"/>
      <c r="AM30" s="976"/>
      <c r="AN30" s="976"/>
      <c r="AO30" s="976"/>
      <c r="AP30" s="976"/>
      <c r="AQ30" s="976"/>
    </row>
    <row r="31" spans="1:43" ht="12.75">
      <c r="A31" s="116" t="s">
        <v>239</v>
      </c>
      <c r="B31" s="109"/>
      <c r="C31" s="109"/>
      <c r="D31" s="109"/>
      <c r="E31" s="109"/>
      <c r="F31" s="109"/>
      <c r="G31" s="109"/>
      <c r="H31" s="109"/>
      <c r="I31" s="109"/>
      <c r="J31" s="109"/>
      <c r="K31" s="109"/>
      <c r="L31" s="109"/>
      <c r="M31" s="108"/>
      <c r="N31" s="108"/>
      <c r="O31" s="567">
        <v>181.6</v>
      </c>
      <c r="P31" s="109">
        <v>189</v>
      </c>
      <c r="Q31" s="109">
        <v>209</v>
      </c>
      <c r="R31" s="109">
        <v>225.7</v>
      </c>
      <c r="S31" s="109">
        <v>249.8</v>
      </c>
      <c r="T31" s="567"/>
      <c r="U31" s="109"/>
      <c r="V31" s="109"/>
      <c r="W31" s="109"/>
      <c r="X31" s="109"/>
      <c r="Y31" s="109"/>
      <c r="Z31" s="109"/>
      <c r="AA31" s="302"/>
      <c r="AB31" s="69"/>
      <c r="AC31" s="69"/>
      <c r="AD31" s="69"/>
      <c r="AE31" s="69"/>
      <c r="AF31" s="69"/>
      <c r="AG31" s="133"/>
      <c r="AH31" s="53"/>
      <c r="AI31" s="53"/>
      <c r="AJ31" s="978"/>
      <c r="AK31" s="976"/>
      <c r="AL31" s="976"/>
      <c r="AM31" s="976"/>
      <c r="AN31" s="976"/>
      <c r="AO31" s="976"/>
      <c r="AP31" s="976"/>
      <c r="AQ31" s="976"/>
    </row>
    <row r="32" spans="1:43" ht="12.75">
      <c r="A32" s="116" t="s">
        <v>240</v>
      </c>
      <c r="B32" s="109"/>
      <c r="C32" s="109"/>
      <c r="D32" s="109"/>
      <c r="E32" s="109"/>
      <c r="F32" s="109"/>
      <c r="G32" s="109"/>
      <c r="H32" s="109"/>
      <c r="I32" s="109"/>
      <c r="J32" s="109"/>
      <c r="K32" s="109"/>
      <c r="L32" s="109"/>
      <c r="M32" s="108"/>
      <c r="N32" s="108"/>
      <c r="O32" s="567">
        <v>106.7</v>
      </c>
      <c r="P32" s="109">
        <v>121</v>
      </c>
      <c r="Q32" s="109">
        <v>126.2</v>
      </c>
      <c r="R32" s="109">
        <v>133.5</v>
      </c>
      <c r="S32" s="109">
        <v>135.19999999999999</v>
      </c>
      <c r="T32" s="567"/>
      <c r="U32" s="109"/>
      <c r="V32" s="109"/>
      <c r="W32" s="109"/>
      <c r="X32" s="109"/>
      <c r="Y32" s="109"/>
      <c r="Z32" s="109"/>
      <c r="AA32" s="302"/>
      <c r="AB32" s="69"/>
      <c r="AC32" s="69"/>
      <c r="AD32" s="69"/>
      <c r="AE32" s="69"/>
      <c r="AF32" s="69"/>
      <c r="AG32" s="133"/>
      <c r="AH32" s="53"/>
      <c r="AI32" s="53"/>
      <c r="AJ32" s="978"/>
      <c r="AK32" s="976"/>
      <c r="AL32" s="976"/>
      <c r="AM32" s="976"/>
      <c r="AN32" s="976"/>
      <c r="AO32" s="976"/>
      <c r="AP32" s="976"/>
      <c r="AQ32" s="976"/>
    </row>
    <row r="33" spans="1:43" ht="12.75">
      <c r="A33" s="116" t="s">
        <v>241</v>
      </c>
      <c r="B33" s="109"/>
      <c r="C33" s="109"/>
      <c r="D33" s="109"/>
      <c r="E33" s="109"/>
      <c r="F33" s="109"/>
      <c r="G33" s="109"/>
      <c r="H33" s="109"/>
      <c r="I33" s="109"/>
      <c r="J33" s="109"/>
      <c r="K33" s="109"/>
      <c r="L33" s="109"/>
      <c r="M33" s="108"/>
      <c r="N33" s="108"/>
      <c r="O33" s="567">
        <v>-0.4</v>
      </c>
      <c r="P33" s="109">
        <v>13.4</v>
      </c>
      <c r="Q33" s="109">
        <v>4.3</v>
      </c>
      <c r="R33" s="109">
        <v>5.0999999999999996</v>
      </c>
      <c r="S33" s="109">
        <v>1.3</v>
      </c>
      <c r="T33" s="567"/>
      <c r="U33" s="109"/>
      <c r="V33" s="109"/>
      <c r="W33" s="109"/>
      <c r="X33" s="109"/>
      <c r="Y33" s="109"/>
      <c r="Z33" s="109"/>
      <c r="AA33" s="302"/>
      <c r="AB33" s="69"/>
      <c r="AC33" s="69"/>
      <c r="AD33" s="69"/>
      <c r="AE33" s="69"/>
      <c r="AF33" s="69"/>
      <c r="AG33" s="133"/>
      <c r="AH33" s="53"/>
      <c r="AI33" s="53"/>
      <c r="AJ33" s="978"/>
      <c r="AK33" s="976"/>
      <c r="AL33" s="976"/>
      <c r="AM33" s="976"/>
      <c r="AN33" s="976"/>
      <c r="AO33" s="976"/>
      <c r="AP33" s="976"/>
      <c r="AQ33" s="976"/>
    </row>
    <row r="34" spans="1:43" ht="13.5" customHeight="1">
      <c r="A34" s="116"/>
      <c r="B34" s="109"/>
      <c r="C34" s="109"/>
      <c r="D34" s="109"/>
      <c r="E34" s="109"/>
      <c r="F34" s="109"/>
      <c r="G34" s="109"/>
      <c r="H34" s="109"/>
      <c r="I34" s="109"/>
      <c r="J34" s="109"/>
      <c r="K34" s="109"/>
      <c r="L34" s="109"/>
      <c r="M34" s="108"/>
      <c r="N34" s="108"/>
      <c r="O34" s="567"/>
      <c r="P34" s="109"/>
      <c r="Q34" s="109"/>
      <c r="R34" s="109"/>
      <c r="S34" s="109"/>
      <c r="T34" s="567"/>
      <c r="U34" s="109"/>
      <c r="V34" s="109"/>
      <c r="W34" s="109"/>
      <c r="X34" s="109"/>
      <c r="Y34" s="109"/>
      <c r="Z34" s="55"/>
      <c r="AA34" s="302"/>
      <c r="AB34" s="53"/>
      <c r="AC34" s="53"/>
      <c r="AD34" s="53"/>
      <c r="AE34" s="53"/>
      <c r="AF34" s="53"/>
      <c r="AG34" s="686"/>
      <c r="AH34" s="53"/>
      <c r="AI34" s="53"/>
      <c r="AJ34" s="978"/>
      <c r="AK34" s="976"/>
      <c r="AL34" s="976"/>
      <c r="AM34" s="976"/>
      <c r="AN34" s="976"/>
      <c r="AO34" s="976"/>
      <c r="AP34" s="976"/>
      <c r="AQ34" s="976"/>
    </row>
    <row r="35" spans="1:43" ht="13.5" customHeight="1">
      <c r="A35" s="115" t="s">
        <v>247</v>
      </c>
      <c r="B35" s="109"/>
      <c r="C35" s="109"/>
      <c r="D35" s="109"/>
      <c r="E35" s="109"/>
      <c r="F35" s="109"/>
      <c r="G35" s="109"/>
      <c r="H35" s="109"/>
      <c r="I35" s="109"/>
      <c r="J35" s="109"/>
      <c r="K35" s="109"/>
      <c r="L35" s="109"/>
      <c r="M35" s="108"/>
      <c r="N35" s="108"/>
      <c r="O35" s="567"/>
      <c r="P35" s="109"/>
      <c r="Q35" s="109"/>
      <c r="R35" s="109"/>
      <c r="S35" s="109"/>
      <c r="T35" s="567"/>
      <c r="U35" s="109"/>
      <c r="V35" s="109"/>
      <c r="W35" s="109"/>
      <c r="X35" s="109"/>
      <c r="Y35" s="109"/>
      <c r="Z35" s="55"/>
      <c r="AA35" s="302"/>
      <c r="AB35" s="53"/>
      <c r="AC35" s="53"/>
      <c r="AD35" s="53"/>
      <c r="AE35" s="53"/>
      <c r="AF35" s="53"/>
      <c r="AG35" s="686"/>
      <c r="AH35" s="53"/>
      <c r="AI35" s="53"/>
      <c r="AJ35" s="978"/>
      <c r="AK35" s="976"/>
      <c r="AL35" s="976"/>
      <c r="AM35" s="976"/>
      <c r="AN35" s="976"/>
      <c r="AO35" s="976"/>
      <c r="AP35" s="976"/>
      <c r="AQ35" s="976"/>
    </row>
    <row r="36" spans="1:43" ht="13.5" customHeight="1">
      <c r="A36" s="116" t="s">
        <v>238</v>
      </c>
      <c r="B36" s="109"/>
      <c r="C36" s="109"/>
      <c r="D36" s="109"/>
      <c r="E36" s="109"/>
      <c r="F36" s="109"/>
      <c r="G36" s="109"/>
      <c r="H36" s="109"/>
      <c r="I36" s="109"/>
      <c r="J36" s="109"/>
      <c r="K36" s="109"/>
      <c r="L36" s="109"/>
      <c r="M36" s="108"/>
      <c r="N36" s="108"/>
      <c r="O36" s="567"/>
      <c r="P36" s="109"/>
      <c r="Q36" s="109"/>
      <c r="R36" s="109"/>
      <c r="S36" s="109"/>
      <c r="T36" s="567">
        <v>229</v>
      </c>
      <c r="U36" s="109">
        <v>255</v>
      </c>
      <c r="V36" s="109">
        <v>294</v>
      </c>
      <c r="W36" s="109">
        <v>307</v>
      </c>
      <c r="X36" s="109">
        <v>348</v>
      </c>
      <c r="Y36" s="109">
        <v>386</v>
      </c>
      <c r="Z36" s="55">
        <v>453</v>
      </c>
      <c r="AA36" s="302">
        <v>497</v>
      </c>
      <c r="AB36" s="53">
        <v>548.70000000000005</v>
      </c>
      <c r="AC36" s="53">
        <v>541.20000000000005</v>
      </c>
      <c r="AD36" s="53">
        <v>588.20000000000005</v>
      </c>
      <c r="AE36" s="53">
        <v>638</v>
      </c>
      <c r="AF36" s="53">
        <v>685.8</v>
      </c>
      <c r="AG36" s="53">
        <v>722.3</v>
      </c>
      <c r="AH36" s="40">
        <v>709</v>
      </c>
      <c r="AI36" s="40">
        <v>721.1</v>
      </c>
      <c r="AJ36" s="977">
        <v>743.9</v>
      </c>
      <c r="AK36" s="975">
        <v>785.8</v>
      </c>
      <c r="AL36" s="975">
        <v>853.7</v>
      </c>
      <c r="AM36" s="975">
        <v>937.2</v>
      </c>
      <c r="AN36" s="975">
        <v>1035.5</v>
      </c>
      <c r="AO36" s="975">
        <v>1142.0999999999999</v>
      </c>
      <c r="AP36" s="975">
        <v>1259.5</v>
      </c>
      <c r="AQ36" s="975">
        <v>1389</v>
      </c>
    </row>
    <row r="37" spans="1:43" ht="13.5" customHeight="1">
      <c r="A37" s="116" t="s">
        <v>239</v>
      </c>
      <c r="B37" s="109"/>
      <c r="C37" s="109"/>
      <c r="D37" s="109"/>
      <c r="E37" s="109"/>
      <c r="F37" s="109"/>
      <c r="G37" s="109"/>
      <c r="H37" s="109"/>
      <c r="I37" s="109"/>
      <c r="J37" s="109"/>
      <c r="K37" s="109"/>
      <c r="L37" s="109"/>
      <c r="M37" s="108"/>
      <c r="N37" s="108"/>
      <c r="O37" s="567"/>
      <c r="P37" s="109"/>
      <c r="Q37" s="109"/>
      <c r="R37" s="109"/>
      <c r="S37" s="109"/>
      <c r="T37" s="567"/>
      <c r="U37" s="109"/>
      <c r="V37" s="109"/>
      <c r="W37" s="109"/>
      <c r="X37" s="109"/>
      <c r="Y37" s="109"/>
      <c r="Z37" s="55"/>
      <c r="AA37" s="302"/>
      <c r="AB37" s="53"/>
      <c r="AC37" s="53">
        <v>105.7</v>
      </c>
      <c r="AD37" s="53">
        <v>109.8</v>
      </c>
      <c r="AE37" s="53">
        <v>114.1</v>
      </c>
      <c r="AF37" s="53">
        <v>117.9</v>
      </c>
      <c r="AG37" s="53">
        <v>118.7</v>
      </c>
      <c r="AH37" s="40">
        <v>119.5</v>
      </c>
      <c r="AI37" s="40">
        <v>120.9</v>
      </c>
      <c r="AJ37" s="977">
        <v>123.4</v>
      </c>
      <c r="AK37" s="975">
        <v>124.1</v>
      </c>
      <c r="AL37" s="975">
        <v>129</v>
      </c>
      <c r="AM37" s="975">
        <v>135.19999999999999</v>
      </c>
      <c r="AN37" s="975">
        <v>142.19999999999999</v>
      </c>
      <c r="AO37" s="975">
        <v>149.4</v>
      </c>
      <c r="AP37" s="975">
        <v>156.9</v>
      </c>
      <c r="AQ37" s="975">
        <v>164.8</v>
      </c>
    </row>
    <row r="38" spans="1:43" ht="13.5" customHeight="1">
      <c r="A38" s="116" t="s">
        <v>240</v>
      </c>
      <c r="B38" s="109"/>
      <c r="C38" s="109"/>
      <c r="D38" s="109"/>
      <c r="E38" s="109"/>
      <c r="F38" s="109"/>
      <c r="G38" s="109"/>
      <c r="H38" s="109"/>
      <c r="I38" s="109"/>
      <c r="J38" s="109"/>
      <c r="K38" s="109"/>
      <c r="L38" s="109"/>
      <c r="M38" s="108"/>
      <c r="N38" s="108"/>
      <c r="O38" s="567"/>
      <c r="P38" s="109"/>
      <c r="Q38" s="109"/>
      <c r="R38" s="109"/>
      <c r="S38" s="109"/>
      <c r="T38" s="567"/>
      <c r="U38" s="109"/>
      <c r="V38" s="109"/>
      <c r="W38" s="109"/>
      <c r="X38" s="109"/>
      <c r="Y38" s="109"/>
      <c r="Z38" s="55"/>
      <c r="AA38" s="302"/>
      <c r="AB38" s="53"/>
      <c r="AC38" s="53">
        <v>511.9</v>
      </c>
      <c r="AD38" s="53">
        <v>535.70000000000005</v>
      </c>
      <c r="AE38" s="53">
        <v>559.1</v>
      </c>
      <c r="AF38" s="53">
        <v>581.5</v>
      </c>
      <c r="AG38" s="53">
        <v>608.29999999999995</v>
      </c>
      <c r="AH38" s="53">
        <v>593.4</v>
      </c>
      <c r="AI38" s="53">
        <v>596.6</v>
      </c>
      <c r="AJ38" s="977">
        <v>603</v>
      </c>
      <c r="AK38" s="975">
        <v>633.20000000000005</v>
      </c>
      <c r="AL38" s="975">
        <v>661.7</v>
      </c>
      <c r="AM38" s="975">
        <v>693.4</v>
      </c>
      <c r="AN38" s="975">
        <v>728.1</v>
      </c>
      <c r="AO38" s="975">
        <v>764.5</v>
      </c>
      <c r="AP38" s="975">
        <v>802.7</v>
      </c>
      <c r="AQ38" s="975">
        <v>842.9</v>
      </c>
    </row>
    <row r="39" spans="1:43" ht="13.5" customHeight="1">
      <c r="A39" s="116" t="s">
        <v>241</v>
      </c>
      <c r="B39" s="109"/>
      <c r="C39" s="109"/>
      <c r="D39" s="109"/>
      <c r="E39" s="109"/>
      <c r="F39" s="109"/>
      <c r="G39" s="109"/>
      <c r="H39" s="109"/>
      <c r="I39" s="109"/>
      <c r="J39" s="109"/>
      <c r="K39" s="109"/>
      <c r="L39" s="109"/>
      <c r="M39" s="108"/>
      <c r="N39" s="108"/>
      <c r="O39" s="567"/>
      <c r="P39" s="109"/>
      <c r="Q39" s="109"/>
      <c r="R39" s="109"/>
      <c r="S39" s="109"/>
      <c r="T39" s="567"/>
      <c r="U39" s="109"/>
      <c r="V39" s="109"/>
      <c r="W39" s="109"/>
      <c r="X39" s="109"/>
      <c r="Y39" s="109"/>
      <c r="Z39" s="55"/>
      <c r="AA39" s="302"/>
      <c r="AB39" s="53"/>
      <c r="AC39" s="53"/>
      <c r="AD39" s="53"/>
      <c r="AE39" s="53">
        <v>4.4000000000000004</v>
      </c>
      <c r="AF39" s="53">
        <v>4</v>
      </c>
      <c r="AG39" s="53">
        <v>4.5999999999999996</v>
      </c>
      <c r="AH39" s="53">
        <v>-2.5</v>
      </c>
      <c r="AI39" s="53">
        <v>0.5</v>
      </c>
      <c r="AJ39" s="977">
        <v>1.1000000000000001</v>
      </c>
      <c r="AK39" s="975">
        <v>5</v>
      </c>
      <c r="AL39" s="975">
        <v>4.5</v>
      </c>
      <c r="AM39" s="975">
        <v>4.8</v>
      </c>
      <c r="AN39" s="975">
        <v>5</v>
      </c>
      <c r="AO39" s="975">
        <v>5</v>
      </c>
      <c r="AP39" s="975">
        <v>5</v>
      </c>
      <c r="AQ39" s="975">
        <v>5</v>
      </c>
    </row>
    <row r="40" spans="1:43" ht="13.5" customHeight="1">
      <c r="A40" s="116"/>
      <c r="B40" s="109"/>
      <c r="C40" s="109"/>
      <c r="D40" s="109"/>
      <c r="E40" s="109"/>
      <c r="F40" s="109"/>
      <c r="G40" s="109"/>
      <c r="H40" s="109"/>
      <c r="I40" s="109"/>
      <c r="J40" s="109"/>
      <c r="K40" s="109"/>
      <c r="L40" s="109"/>
      <c r="M40" s="108"/>
      <c r="N40" s="108"/>
      <c r="O40" s="567"/>
      <c r="P40" s="109"/>
      <c r="Q40" s="109"/>
      <c r="R40" s="109"/>
      <c r="S40" s="109"/>
      <c r="T40" s="567"/>
      <c r="U40" s="109"/>
      <c r="V40" s="109"/>
      <c r="W40" s="109"/>
      <c r="X40" s="109"/>
      <c r="Y40" s="109"/>
      <c r="Z40" s="55"/>
      <c r="AA40" s="302"/>
      <c r="AB40" s="53"/>
      <c r="AC40" s="53"/>
      <c r="AD40" s="53"/>
      <c r="AE40" s="53"/>
      <c r="AF40" s="53"/>
      <c r="AG40" s="686"/>
      <c r="AH40" s="40"/>
      <c r="AI40" s="40"/>
      <c r="AJ40" s="977"/>
      <c r="AK40" s="975"/>
      <c r="AL40" s="975"/>
      <c r="AM40" s="975"/>
      <c r="AN40" s="975"/>
      <c r="AO40" s="975"/>
      <c r="AP40" s="975"/>
      <c r="AQ40" s="975"/>
    </row>
    <row r="41" spans="1:43" ht="13.5" customHeight="1">
      <c r="A41" s="115" t="s">
        <v>248</v>
      </c>
      <c r="B41" s="109"/>
      <c r="C41" s="109"/>
      <c r="D41" s="109"/>
      <c r="E41" s="109"/>
      <c r="F41" s="109"/>
      <c r="G41" s="109"/>
      <c r="H41" s="109"/>
      <c r="I41" s="109"/>
      <c r="J41" s="109"/>
      <c r="K41" s="109"/>
      <c r="L41" s="109"/>
      <c r="M41" s="108"/>
      <c r="N41" s="108"/>
      <c r="O41" s="567"/>
      <c r="P41" s="109"/>
      <c r="Q41" s="109"/>
      <c r="R41" s="109"/>
      <c r="S41" s="109"/>
      <c r="T41" s="567"/>
      <c r="U41" s="109"/>
      <c r="V41" s="109"/>
      <c r="W41" s="109"/>
      <c r="X41" s="109"/>
      <c r="Y41" s="109"/>
      <c r="Z41" s="55"/>
      <c r="AA41" s="302"/>
      <c r="AB41" s="53"/>
      <c r="AC41" s="53"/>
      <c r="AD41" s="53"/>
      <c r="AE41" s="53"/>
      <c r="AF41" s="53"/>
      <c r="AG41" s="686"/>
      <c r="AH41" s="53"/>
      <c r="AI41" s="53"/>
      <c r="AJ41" s="978"/>
      <c r="AK41" s="976"/>
      <c r="AL41" s="976"/>
      <c r="AM41" s="976"/>
      <c r="AN41" s="976"/>
      <c r="AO41" s="976"/>
      <c r="AP41" s="976"/>
      <c r="AQ41" s="976"/>
    </row>
    <row r="42" spans="1:43" ht="13.5" customHeight="1">
      <c r="A42" s="116" t="s">
        <v>238</v>
      </c>
      <c r="B42" s="109"/>
      <c r="C42" s="109"/>
      <c r="D42" s="109"/>
      <c r="E42" s="109"/>
      <c r="F42" s="109"/>
      <c r="G42" s="109"/>
      <c r="H42" s="109"/>
      <c r="I42" s="109"/>
      <c r="J42" s="109"/>
      <c r="K42" s="109"/>
      <c r="L42" s="109"/>
      <c r="M42" s="108"/>
      <c r="N42" s="108"/>
      <c r="O42" s="567"/>
      <c r="P42" s="109"/>
      <c r="Q42" s="109"/>
      <c r="R42" s="109"/>
      <c r="S42" s="109"/>
      <c r="T42" s="567">
        <v>44</v>
      </c>
      <c r="U42" s="109">
        <v>53</v>
      </c>
      <c r="V42" s="109">
        <v>57</v>
      </c>
      <c r="W42" s="109">
        <v>61</v>
      </c>
      <c r="X42" s="109">
        <v>77</v>
      </c>
      <c r="Y42" s="109">
        <v>83</v>
      </c>
      <c r="Z42" s="55">
        <v>96</v>
      </c>
      <c r="AA42" s="302">
        <v>112</v>
      </c>
      <c r="AB42" s="53">
        <v>123</v>
      </c>
      <c r="AC42" s="53">
        <v>124.9</v>
      </c>
      <c r="AD42" s="53">
        <v>137.9</v>
      </c>
      <c r="AE42" s="53">
        <v>152.1</v>
      </c>
      <c r="AF42" s="53">
        <v>158.19999999999999</v>
      </c>
      <c r="AG42" s="53">
        <v>176.5</v>
      </c>
      <c r="AH42" s="40">
        <v>191.2</v>
      </c>
      <c r="AI42" s="40">
        <v>209.5</v>
      </c>
      <c r="AJ42" s="977">
        <v>250.9</v>
      </c>
      <c r="AK42" s="975">
        <v>270.10000000000002</v>
      </c>
      <c r="AL42" s="975">
        <v>294.5</v>
      </c>
      <c r="AM42" s="975">
        <v>322.10000000000002</v>
      </c>
      <c r="AN42" s="975">
        <v>355</v>
      </c>
      <c r="AO42" s="975">
        <v>390.9</v>
      </c>
      <c r="AP42" s="975">
        <v>430.7</v>
      </c>
      <c r="AQ42" s="975">
        <v>474.5</v>
      </c>
    </row>
    <row r="43" spans="1:43" ht="13.5" customHeight="1">
      <c r="A43" s="116" t="s">
        <v>239</v>
      </c>
      <c r="B43" s="109"/>
      <c r="C43" s="109"/>
      <c r="D43" s="109"/>
      <c r="E43" s="109"/>
      <c r="F43" s="109"/>
      <c r="G43" s="109"/>
      <c r="H43" s="109"/>
      <c r="I43" s="109"/>
      <c r="J43" s="109"/>
      <c r="K43" s="109"/>
      <c r="L43" s="109"/>
      <c r="M43" s="108"/>
      <c r="N43" s="108"/>
      <c r="O43" s="567"/>
      <c r="P43" s="109"/>
      <c r="Q43" s="109"/>
      <c r="R43" s="109"/>
      <c r="S43" s="109"/>
      <c r="T43" s="567"/>
      <c r="U43" s="109"/>
      <c r="V43" s="109"/>
      <c r="W43" s="109"/>
      <c r="X43" s="109"/>
      <c r="Y43" s="109"/>
      <c r="Z43" s="55"/>
      <c r="AA43" s="302"/>
      <c r="AB43" s="53"/>
      <c r="AC43" s="53">
        <v>137.6</v>
      </c>
      <c r="AD43" s="53">
        <v>144.5</v>
      </c>
      <c r="AE43" s="53">
        <v>144.80000000000001</v>
      </c>
      <c r="AF43" s="53">
        <v>144.80000000000001</v>
      </c>
      <c r="AG43" s="53">
        <v>151.9</v>
      </c>
      <c r="AH43" s="40">
        <v>154.30000000000001</v>
      </c>
      <c r="AI43" s="40">
        <v>157.5</v>
      </c>
      <c r="AJ43" s="977">
        <v>188.6</v>
      </c>
      <c r="AK43" s="975">
        <v>189.8</v>
      </c>
      <c r="AL43" s="975">
        <v>197.3</v>
      </c>
      <c r="AM43" s="975">
        <v>205.5</v>
      </c>
      <c r="AN43" s="975">
        <v>215.9</v>
      </c>
      <c r="AO43" s="975">
        <v>226.6</v>
      </c>
      <c r="AP43" s="975">
        <v>238</v>
      </c>
      <c r="AQ43" s="975">
        <v>250</v>
      </c>
    </row>
    <row r="44" spans="1:43" ht="13.5" customHeight="1">
      <c r="A44" s="116" t="s">
        <v>240</v>
      </c>
      <c r="B44" s="109"/>
      <c r="C44" s="109"/>
      <c r="D44" s="109"/>
      <c r="E44" s="109"/>
      <c r="F44" s="109"/>
      <c r="G44" s="109"/>
      <c r="H44" s="109"/>
      <c r="I44" s="109"/>
      <c r="J44" s="109"/>
      <c r="K44" s="109"/>
      <c r="L44" s="109"/>
      <c r="M44" s="108"/>
      <c r="N44" s="108"/>
      <c r="O44" s="567"/>
      <c r="P44" s="109"/>
      <c r="Q44" s="109"/>
      <c r="R44" s="109"/>
      <c r="S44" s="109"/>
      <c r="T44" s="567"/>
      <c r="U44" s="109"/>
      <c r="V44" s="109"/>
      <c r="W44" s="109"/>
      <c r="X44" s="109"/>
      <c r="Y44" s="109"/>
      <c r="Z44" s="55"/>
      <c r="AA44" s="302"/>
      <c r="AB44" s="53"/>
      <c r="AC44" s="53">
        <v>90.7</v>
      </c>
      <c r="AD44" s="53">
        <v>95.5</v>
      </c>
      <c r="AE44" s="53">
        <v>105</v>
      </c>
      <c r="AF44" s="53">
        <v>109.3</v>
      </c>
      <c r="AG44" s="53">
        <v>116.2</v>
      </c>
      <c r="AH44" s="40">
        <v>123.9</v>
      </c>
      <c r="AI44" s="40">
        <v>133</v>
      </c>
      <c r="AJ44" s="977">
        <v>133</v>
      </c>
      <c r="AK44" s="975">
        <v>142.30000000000001</v>
      </c>
      <c r="AL44" s="975">
        <v>149.30000000000001</v>
      </c>
      <c r="AM44" s="975">
        <v>156.69999999999999</v>
      </c>
      <c r="AN44" s="975">
        <v>164.4</v>
      </c>
      <c r="AO44" s="975">
        <v>172.5</v>
      </c>
      <c r="AP44" s="975">
        <v>180.9</v>
      </c>
      <c r="AQ44" s="975">
        <v>189.8</v>
      </c>
    </row>
    <row r="45" spans="1:43" ht="13.5" customHeight="1">
      <c r="A45" s="116" t="s">
        <v>241</v>
      </c>
      <c r="B45" s="109"/>
      <c r="C45" s="109"/>
      <c r="D45" s="109"/>
      <c r="E45" s="109"/>
      <c r="F45" s="109"/>
      <c r="G45" s="109"/>
      <c r="H45" s="109"/>
      <c r="I45" s="109"/>
      <c r="J45" s="109"/>
      <c r="K45" s="109"/>
      <c r="L45" s="109"/>
      <c r="M45" s="108"/>
      <c r="N45" s="108"/>
      <c r="O45" s="567"/>
      <c r="P45" s="109"/>
      <c r="Q45" s="109"/>
      <c r="R45" s="109"/>
      <c r="S45" s="109"/>
      <c r="T45" s="567"/>
      <c r="U45" s="109"/>
      <c r="V45" s="109"/>
      <c r="W45" s="109"/>
      <c r="X45" s="109"/>
      <c r="Y45" s="109"/>
      <c r="Z45" s="55"/>
      <c r="AA45" s="302"/>
      <c r="AB45" s="53"/>
      <c r="AC45" s="53"/>
      <c r="AD45" s="53"/>
      <c r="AE45" s="53">
        <v>10</v>
      </c>
      <c r="AF45" s="53">
        <v>4.0999999999999996</v>
      </c>
      <c r="AG45" s="53">
        <v>6.3</v>
      </c>
      <c r="AH45" s="53">
        <v>6.7</v>
      </c>
      <c r="AI45" s="53">
        <v>7.3</v>
      </c>
      <c r="AJ45" s="977">
        <v>0</v>
      </c>
      <c r="AK45" s="975">
        <v>7</v>
      </c>
      <c r="AL45" s="975">
        <v>4.9000000000000004</v>
      </c>
      <c r="AM45" s="975">
        <v>5</v>
      </c>
      <c r="AN45" s="975">
        <v>4.9000000000000004</v>
      </c>
      <c r="AO45" s="975">
        <v>4.9000000000000004</v>
      </c>
      <c r="AP45" s="975">
        <v>4.9000000000000004</v>
      </c>
      <c r="AQ45" s="975">
        <v>4.9000000000000004</v>
      </c>
    </row>
    <row r="46" spans="1:43" ht="13.5" customHeight="1">
      <c r="A46" s="116"/>
      <c r="B46" s="109"/>
      <c r="C46" s="109"/>
      <c r="D46" s="109"/>
      <c r="E46" s="109"/>
      <c r="F46" s="109"/>
      <c r="G46" s="109"/>
      <c r="H46" s="109"/>
      <c r="I46" s="109"/>
      <c r="J46" s="109"/>
      <c r="K46" s="109"/>
      <c r="L46" s="109"/>
      <c r="M46" s="108"/>
      <c r="N46" s="108"/>
      <c r="O46" s="567"/>
      <c r="P46" s="109"/>
      <c r="Q46" s="109"/>
      <c r="R46" s="109"/>
      <c r="S46" s="109"/>
      <c r="T46" s="567"/>
      <c r="U46" s="109"/>
      <c r="V46" s="109"/>
      <c r="W46" s="109"/>
      <c r="X46" s="109"/>
      <c r="Y46" s="109"/>
      <c r="Z46" s="55"/>
      <c r="AA46" s="302"/>
      <c r="AB46" s="53"/>
      <c r="AC46" s="53"/>
      <c r="AD46" s="53"/>
      <c r="AE46" s="53"/>
      <c r="AF46" s="53"/>
      <c r="AG46" s="686"/>
      <c r="AH46" s="53"/>
      <c r="AI46" s="53"/>
      <c r="AJ46" s="977"/>
      <c r="AK46" s="975"/>
      <c r="AL46" s="975"/>
      <c r="AM46" s="975"/>
      <c r="AN46" s="975"/>
      <c r="AO46" s="975"/>
      <c r="AP46" s="975"/>
      <c r="AQ46" s="975"/>
    </row>
    <row r="47" spans="1:43" ht="13.5" customHeight="1">
      <c r="A47" s="115" t="s">
        <v>249</v>
      </c>
      <c r="B47" s="109"/>
      <c r="C47" s="109"/>
      <c r="D47" s="109"/>
      <c r="E47" s="109"/>
      <c r="F47" s="109"/>
      <c r="G47" s="109"/>
      <c r="H47" s="109"/>
      <c r="I47" s="109"/>
      <c r="J47" s="109"/>
      <c r="K47" s="109"/>
      <c r="L47" s="109"/>
      <c r="M47" s="108"/>
      <c r="N47" s="108"/>
      <c r="O47" s="567"/>
      <c r="P47" s="109"/>
      <c r="Q47" s="109"/>
      <c r="R47" s="109"/>
      <c r="S47" s="109"/>
      <c r="T47" s="567"/>
      <c r="U47" s="109"/>
      <c r="V47" s="109"/>
      <c r="W47" s="109"/>
      <c r="X47" s="109"/>
      <c r="Y47" s="109"/>
      <c r="Z47" s="109"/>
      <c r="AA47" s="302"/>
      <c r="AB47" s="53"/>
      <c r="AC47" s="53"/>
      <c r="AD47" s="53"/>
      <c r="AE47" s="53"/>
      <c r="AF47" s="53"/>
      <c r="AG47" s="686"/>
      <c r="AH47" s="53"/>
      <c r="AI47" s="53"/>
      <c r="AJ47" s="978"/>
      <c r="AK47" s="976"/>
      <c r="AL47" s="976"/>
      <c r="AM47" s="976"/>
      <c r="AN47" s="976"/>
      <c r="AO47" s="976"/>
      <c r="AP47" s="976"/>
      <c r="AQ47" s="976"/>
    </row>
    <row r="48" spans="1:43" ht="15">
      <c r="A48" s="116" t="s">
        <v>238</v>
      </c>
      <c r="B48" s="109">
        <v>161.30000000000001</v>
      </c>
      <c r="C48" s="109">
        <v>155.1</v>
      </c>
      <c r="D48" s="109">
        <v>224.1</v>
      </c>
      <c r="E48" s="109">
        <v>210.6</v>
      </c>
      <c r="F48" s="109">
        <v>189.9</v>
      </c>
      <c r="G48" s="109">
        <v>236.7</v>
      </c>
      <c r="H48" s="109">
        <v>196</v>
      </c>
      <c r="I48" s="109">
        <v>384.1</v>
      </c>
      <c r="J48" s="109">
        <v>367.2</v>
      </c>
      <c r="K48" s="109"/>
      <c r="L48" s="109">
        <v>350.3</v>
      </c>
      <c r="M48" s="108"/>
      <c r="N48" s="108"/>
      <c r="O48" s="567">
        <v>995.7</v>
      </c>
      <c r="P48" s="109">
        <v>1128.9000000000001</v>
      </c>
      <c r="Q48" s="109">
        <v>1177</v>
      </c>
      <c r="R48" s="109">
        <v>1245.8</v>
      </c>
      <c r="S48" s="109">
        <v>1437.2</v>
      </c>
      <c r="T48" s="567">
        <v>1591</v>
      </c>
      <c r="U48" s="109">
        <v>1783</v>
      </c>
      <c r="V48" s="109">
        <v>2240</v>
      </c>
      <c r="W48" s="109">
        <v>3635</v>
      </c>
      <c r="X48" s="109">
        <v>3913</v>
      </c>
      <c r="Y48" s="109">
        <v>4417</v>
      </c>
      <c r="Z48" s="109">
        <v>4473</v>
      </c>
      <c r="AA48" s="302">
        <v>4695</v>
      </c>
      <c r="AB48" s="69">
        <v>4973.5</v>
      </c>
      <c r="AC48" s="69">
        <v>5145.3999999999996</v>
      </c>
      <c r="AD48" s="69">
        <v>4849.6000000000004</v>
      </c>
      <c r="AE48" s="69">
        <v>5035.1000000000004</v>
      </c>
      <c r="AF48" s="69">
        <v>4759.5</v>
      </c>
      <c r="AG48" s="40">
        <v>4938.2</v>
      </c>
      <c r="AH48" s="53">
        <v>5532.9</v>
      </c>
      <c r="AI48" s="53">
        <v>6602.1</v>
      </c>
      <c r="AJ48" s="977">
        <v>7003.3</v>
      </c>
      <c r="AK48" s="975">
        <v>7362.5</v>
      </c>
      <c r="AL48" s="975">
        <v>7960.5</v>
      </c>
      <c r="AM48" s="975">
        <v>8607.2000000000007</v>
      </c>
      <c r="AN48" s="975">
        <v>9493.5</v>
      </c>
      <c r="AO48" s="975">
        <v>10464.4</v>
      </c>
      <c r="AP48" s="975">
        <v>11540.1</v>
      </c>
      <c r="AQ48" s="975">
        <v>12726.4</v>
      </c>
    </row>
    <row r="49" spans="1:43" ht="15">
      <c r="A49" s="116" t="s">
        <v>239</v>
      </c>
      <c r="B49" s="109"/>
      <c r="C49" s="109"/>
      <c r="D49" s="109"/>
      <c r="E49" s="109"/>
      <c r="F49" s="109"/>
      <c r="G49" s="109"/>
      <c r="H49" s="109"/>
      <c r="I49" s="109"/>
      <c r="J49" s="109"/>
      <c r="K49" s="109"/>
      <c r="L49" s="109"/>
      <c r="M49" s="108"/>
      <c r="N49" s="108"/>
      <c r="O49" s="567">
        <v>123.7</v>
      </c>
      <c r="P49" s="109">
        <v>133</v>
      </c>
      <c r="Q49" s="109">
        <v>134.4</v>
      </c>
      <c r="R49" s="109">
        <v>135.80000000000001</v>
      </c>
      <c r="S49" s="109">
        <v>139.80000000000001</v>
      </c>
      <c r="T49" s="567"/>
      <c r="U49" s="109"/>
      <c r="V49" s="109"/>
      <c r="W49" s="109"/>
      <c r="X49" s="109"/>
      <c r="Y49" s="109"/>
      <c r="Z49" s="109"/>
      <c r="AA49" s="302"/>
      <c r="AB49" s="69"/>
      <c r="AC49" s="69">
        <v>123</v>
      </c>
      <c r="AD49" s="69">
        <v>129.69999999999999</v>
      </c>
      <c r="AE49" s="69">
        <v>135.9</v>
      </c>
      <c r="AF49" s="69">
        <v>140.5</v>
      </c>
      <c r="AG49" s="40">
        <v>146.1</v>
      </c>
      <c r="AH49" s="53">
        <v>152.6</v>
      </c>
      <c r="AI49" s="53">
        <v>160.6</v>
      </c>
      <c r="AJ49" s="977">
        <v>164.3</v>
      </c>
      <c r="AK49" s="975">
        <v>165.3</v>
      </c>
      <c r="AL49" s="975">
        <v>171.9</v>
      </c>
      <c r="AM49" s="975">
        <v>179</v>
      </c>
      <c r="AN49" s="975">
        <v>188.1</v>
      </c>
      <c r="AO49" s="975">
        <v>197.4</v>
      </c>
      <c r="AP49" s="975">
        <v>207.4</v>
      </c>
      <c r="AQ49" s="975">
        <v>217.8</v>
      </c>
    </row>
    <row r="50" spans="1:43" ht="15">
      <c r="A50" s="116" t="s">
        <v>240</v>
      </c>
      <c r="B50" s="109"/>
      <c r="C50" s="109"/>
      <c r="D50" s="109"/>
      <c r="E50" s="109"/>
      <c r="F50" s="109"/>
      <c r="G50" s="109"/>
      <c r="H50" s="109"/>
      <c r="I50" s="109"/>
      <c r="J50" s="109"/>
      <c r="K50" s="109"/>
      <c r="L50" s="109"/>
      <c r="M50" s="108"/>
      <c r="N50" s="108"/>
      <c r="O50" s="567">
        <v>805</v>
      </c>
      <c r="P50" s="109">
        <v>848.7</v>
      </c>
      <c r="Q50" s="109">
        <v>875.7</v>
      </c>
      <c r="R50" s="109">
        <v>917.7</v>
      </c>
      <c r="S50" s="109">
        <v>1027.9000000000001</v>
      </c>
      <c r="T50" s="567"/>
      <c r="U50" s="109"/>
      <c r="V50" s="109"/>
      <c r="W50" s="109"/>
      <c r="X50" s="109"/>
      <c r="Y50" s="109"/>
      <c r="Z50" s="109"/>
      <c r="AA50" s="302"/>
      <c r="AB50" s="69"/>
      <c r="AC50" s="69">
        <v>4181.8</v>
      </c>
      <c r="AD50" s="69">
        <v>3739.2</v>
      </c>
      <c r="AE50" s="69">
        <v>3704.1</v>
      </c>
      <c r="AF50" s="69">
        <v>3387</v>
      </c>
      <c r="AG50" s="40">
        <v>3381</v>
      </c>
      <c r="AH50" s="53">
        <v>3625.5</v>
      </c>
      <c r="AI50" s="53">
        <v>4109.8</v>
      </c>
      <c r="AJ50" s="977">
        <v>4261.5</v>
      </c>
      <c r="AK50" s="975">
        <v>4453.3</v>
      </c>
      <c r="AL50" s="975">
        <v>4631.3999999999996</v>
      </c>
      <c r="AM50" s="975">
        <v>4807.3999999999996</v>
      </c>
      <c r="AN50" s="975">
        <v>5047.8</v>
      </c>
      <c r="AO50" s="975">
        <v>5300.2</v>
      </c>
      <c r="AP50" s="975">
        <v>5565.2</v>
      </c>
      <c r="AQ50" s="975">
        <v>5843.5</v>
      </c>
    </row>
    <row r="51" spans="1:43" ht="13.5" customHeight="1">
      <c r="A51" s="116" t="s">
        <v>241</v>
      </c>
      <c r="B51" s="109"/>
      <c r="C51" s="109"/>
      <c r="D51" s="109"/>
      <c r="E51" s="109"/>
      <c r="F51" s="109"/>
      <c r="G51" s="109"/>
      <c r="H51" s="109"/>
      <c r="I51" s="109"/>
      <c r="J51" s="109"/>
      <c r="K51" s="109"/>
      <c r="L51" s="109"/>
      <c r="M51" s="108"/>
      <c r="N51" s="108"/>
      <c r="O51" s="567">
        <v>34</v>
      </c>
      <c r="P51" s="109">
        <v>5.4</v>
      </c>
      <c r="Q51" s="109">
        <v>3.2</v>
      </c>
      <c r="R51" s="109">
        <v>4.8</v>
      </c>
      <c r="S51" s="109">
        <v>12</v>
      </c>
      <c r="T51" s="567"/>
      <c r="U51" s="109"/>
      <c r="V51" s="109"/>
      <c r="W51" s="109"/>
      <c r="X51" s="109"/>
      <c r="Y51" s="109"/>
      <c r="Z51" s="109"/>
      <c r="AA51" s="302"/>
      <c r="AB51" s="69"/>
      <c r="AC51" s="69"/>
      <c r="AD51" s="69"/>
      <c r="AE51" s="69">
        <v>-0.9</v>
      </c>
      <c r="AF51" s="69">
        <v>-8.6</v>
      </c>
      <c r="AG51" s="40">
        <v>-0.2</v>
      </c>
      <c r="AH51" s="53">
        <v>7.2</v>
      </c>
      <c r="AI51" s="53">
        <v>13.4</v>
      </c>
      <c r="AJ51" s="977">
        <v>3.7</v>
      </c>
      <c r="AK51" s="975">
        <v>4.5</v>
      </c>
      <c r="AL51" s="975">
        <v>4</v>
      </c>
      <c r="AM51" s="975">
        <v>3.8</v>
      </c>
      <c r="AN51" s="975">
        <v>5</v>
      </c>
      <c r="AO51" s="975">
        <v>5</v>
      </c>
      <c r="AP51" s="975">
        <v>5</v>
      </c>
      <c r="AQ51" s="975">
        <v>5</v>
      </c>
    </row>
    <row r="52" spans="1:43" ht="13.5" customHeight="1">
      <c r="A52" s="116"/>
      <c r="B52" s="109"/>
      <c r="C52" s="109"/>
      <c r="D52" s="109"/>
      <c r="E52" s="109"/>
      <c r="F52" s="109"/>
      <c r="G52" s="109"/>
      <c r="H52" s="109"/>
      <c r="I52" s="109"/>
      <c r="J52" s="109"/>
      <c r="K52" s="109"/>
      <c r="L52" s="109"/>
      <c r="M52" s="108"/>
      <c r="N52" s="108"/>
      <c r="O52" s="567"/>
      <c r="P52" s="109"/>
      <c r="Q52" s="109"/>
      <c r="R52" s="109"/>
      <c r="S52" s="109"/>
      <c r="T52" s="567"/>
      <c r="U52" s="109"/>
      <c r="V52" s="109"/>
      <c r="W52" s="109"/>
      <c r="X52" s="109"/>
      <c r="Y52" s="109"/>
      <c r="Z52" s="55"/>
      <c r="AA52" s="302"/>
      <c r="AB52" s="53"/>
      <c r="AC52" s="53"/>
      <c r="AD52" s="53"/>
      <c r="AE52" s="53"/>
      <c r="AF52" s="53"/>
      <c r="AG52" s="686"/>
      <c r="AH52" s="53"/>
      <c r="AI52" s="53"/>
      <c r="AJ52" s="977"/>
      <c r="AK52" s="975"/>
      <c r="AL52" s="975"/>
      <c r="AM52" s="975"/>
      <c r="AN52" s="975"/>
      <c r="AO52" s="975"/>
      <c r="AP52" s="975"/>
      <c r="AQ52" s="975"/>
    </row>
    <row r="53" spans="1:43" ht="12.75">
      <c r="A53" s="115" t="s">
        <v>250</v>
      </c>
      <c r="B53" s="109"/>
      <c r="C53" s="109"/>
      <c r="D53" s="109"/>
      <c r="E53" s="109"/>
      <c r="F53" s="109"/>
      <c r="G53" s="109"/>
      <c r="H53" s="109"/>
      <c r="I53" s="109"/>
      <c r="J53" s="109"/>
      <c r="K53" s="109"/>
      <c r="L53" s="109"/>
      <c r="M53" s="108"/>
      <c r="N53" s="108"/>
      <c r="O53" s="567"/>
      <c r="P53" s="109"/>
      <c r="Q53" s="109"/>
      <c r="R53" s="109"/>
      <c r="S53" s="109"/>
      <c r="T53" s="567"/>
      <c r="U53" s="109"/>
      <c r="V53" s="109"/>
      <c r="W53" s="109"/>
      <c r="X53" s="109"/>
      <c r="Y53" s="109"/>
      <c r="Z53" s="109"/>
      <c r="AA53" s="302"/>
      <c r="AB53" s="53"/>
      <c r="AC53" s="53"/>
      <c r="AD53" s="53"/>
      <c r="AE53" s="53"/>
      <c r="AF53" s="53"/>
      <c r="AG53" s="686"/>
      <c r="AH53" s="53"/>
      <c r="AI53" s="53"/>
      <c r="AJ53" s="978"/>
      <c r="AK53" s="976"/>
      <c r="AL53" s="976"/>
      <c r="AM53" s="976"/>
      <c r="AN53" s="976"/>
      <c r="AO53" s="976"/>
      <c r="AP53" s="976"/>
      <c r="AQ53" s="976"/>
    </row>
    <row r="54" spans="1:43" ht="15">
      <c r="A54" s="116" t="s">
        <v>238</v>
      </c>
      <c r="B54" s="109">
        <v>328.2</v>
      </c>
      <c r="C54" s="109">
        <v>296.8</v>
      </c>
      <c r="D54" s="109">
        <v>358.4</v>
      </c>
      <c r="E54" s="109">
        <v>387.1</v>
      </c>
      <c r="F54" s="109">
        <v>417.3</v>
      </c>
      <c r="G54" s="109">
        <v>477.4</v>
      </c>
      <c r="H54" s="109">
        <v>520.9</v>
      </c>
      <c r="I54" s="109">
        <v>607.29999999999995</v>
      </c>
      <c r="J54" s="109">
        <v>649.79999999999995</v>
      </c>
      <c r="K54" s="109"/>
      <c r="L54" s="109">
        <v>745.9</v>
      </c>
      <c r="M54" s="108"/>
      <c r="N54" s="108"/>
      <c r="O54" s="567">
        <v>745.5</v>
      </c>
      <c r="P54" s="109">
        <v>849.9</v>
      </c>
      <c r="Q54" s="109">
        <v>890.5</v>
      </c>
      <c r="R54" s="109">
        <v>942.6</v>
      </c>
      <c r="S54" s="109">
        <v>1039</v>
      </c>
      <c r="T54" s="567">
        <v>3173</v>
      </c>
      <c r="U54" s="109">
        <v>3647</v>
      </c>
      <c r="V54" s="109">
        <v>3986</v>
      </c>
      <c r="W54" s="109">
        <v>4326</v>
      </c>
      <c r="X54" s="109">
        <v>4791</v>
      </c>
      <c r="Y54" s="109">
        <v>5130</v>
      </c>
      <c r="Z54" s="109">
        <v>5543</v>
      </c>
      <c r="AA54" s="302">
        <v>5886</v>
      </c>
      <c r="AB54" s="69">
        <v>6354.7</v>
      </c>
      <c r="AC54" s="69">
        <v>6345.9</v>
      </c>
      <c r="AD54" s="69">
        <v>6844.9</v>
      </c>
      <c r="AE54" s="69">
        <v>7368.9</v>
      </c>
      <c r="AF54" s="69">
        <v>7750.1</v>
      </c>
      <c r="AG54" s="40">
        <v>8106.7</v>
      </c>
      <c r="AH54" s="53">
        <v>8973</v>
      </c>
      <c r="AI54" s="53">
        <v>10106.700000000001</v>
      </c>
      <c r="AJ54" s="977">
        <v>10625.1</v>
      </c>
      <c r="AK54" s="975">
        <v>11330.5</v>
      </c>
      <c r="AL54" s="975">
        <v>12250.8</v>
      </c>
      <c r="AM54" s="975">
        <v>13373.5</v>
      </c>
      <c r="AN54" s="975">
        <v>14891</v>
      </c>
      <c r="AO54" s="975">
        <v>16570.400000000001</v>
      </c>
      <c r="AP54" s="975">
        <v>18447.8</v>
      </c>
      <c r="AQ54" s="975">
        <v>20537.900000000001</v>
      </c>
    </row>
    <row r="55" spans="1:43" ht="15">
      <c r="A55" s="116" t="s">
        <v>239</v>
      </c>
      <c r="B55" s="109"/>
      <c r="C55" s="109"/>
      <c r="D55" s="109"/>
      <c r="E55" s="109"/>
      <c r="F55" s="109"/>
      <c r="G55" s="109"/>
      <c r="H55" s="109"/>
      <c r="I55" s="109"/>
      <c r="J55" s="109"/>
      <c r="K55" s="109"/>
      <c r="L55" s="109"/>
      <c r="M55" s="108"/>
      <c r="N55" s="108"/>
      <c r="O55" s="567">
        <v>141.9</v>
      </c>
      <c r="P55" s="109">
        <v>157.6</v>
      </c>
      <c r="Q55" s="109">
        <v>160</v>
      </c>
      <c r="R55" s="109">
        <v>163.69999999999999</v>
      </c>
      <c r="S55" s="109">
        <v>166.5</v>
      </c>
      <c r="T55" s="567"/>
      <c r="U55" s="109"/>
      <c r="V55" s="109"/>
      <c r="W55" s="109"/>
      <c r="X55" s="109"/>
      <c r="Y55" s="109"/>
      <c r="Z55" s="109"/>
      <c r="AA55" s="302"/>
      <c r="AB55" s="69"/>
      <c r="AC55" s="69">
        <v>118.3</v>
      </c>
      <c r="AD55" s="69">
        <v>126.1</v>
      </c>
      <c r="AE55" s="69">
        <v>133.19999999999999</v>
      </c>
      <c r="AF55" s="69">
        <v>138</v>
      </c>
      <c r="AG55" s="40">
        <v>144.5</v>
      </c>
      <c r="AH55" s="53">
        <v>151</v>
      </c>
      <c r="AI55" s="53">
        <v>159.19999999999999</v>
      </c>
      <c r="AJ55" s="977">
        <v>162.80000000000001</v>
      </c>
      <c r="AK55" s="975">
        <v>163.80000000000001</v>
      </c>
      <c r="AL55" s="975">
        <v>170.3</v>
      </c>
      <c r="AM55" s="975">
        <v>177.4</v>
      </c>
      <c r="AN55" s="975">
        <v>186.3</v>
      </c>
      <c r="AO55" s="975">
        <v>195.6</v>
      </c>
      <c r="AP55" s="975">
        <v>205.4</v>
      </c>
      <c r="AQ55" s="975">
        <v>215.8</v>
      </c>
    </row>
    <row r="56" spans="1:43" ht="13.5" customHeight="1">
      <c r="A56" s="116" t="s">
        <v>240</v>
      </c>
      <c r="B56" s="109"/>
      <c r="C56" s="109"/>
      <c r="D56" s="109"/>
      <c r="E56" s="109"/>
      <c r="F56" s="109"/>
      <c r="G56" s="109"/>
      <c r="H56" s="109"/>
      <c r="I56" s="109"/>
      <c r="J56" s="109"/>
      <c r="K56" s="109"/>
      <c r="L56" s="109"/>
      <c r="M56" s="108"/>
      <c r="N56" s="108"/>
      <c r="O56" s="567">
        <v>525.5</v>
      </c>
      <c r="P56" s="109">
        <v>539.4</v>
      </c>
      <c r="Q56" s="109">
        <v>556.4</v>
      </c>
      <c r="R56" s="109">
        <v>575.6</v>
      </c>
      <c r="S56" s="109">
        <v>624.1</v>
      </c>
      <c r="T56" s="567"/>
      <c r="U56" s="109"/>
      <c r="V56" s="109"/>
      <c r="W56" s="109"/>
      <c r="X56" s="109"/>
      <c r="Y56" s="109"/>
      <c r="Z56" s="109"/>
      <c r="AA56" s="302"/>
      <c r="AB56" s="69"/>
      <c r="AC56" s="69">
        <v>5363.2</v>
      </c>
      <c r="AD56" s="69">
        <v>5427.4</v>
      </c>
      <c r="AE56" s="69">
        <v>5532.2</v>
      </c>
      <c r="AF56" s="69">
        <v>5616.3</v>
      </c>
      <c r="AG56" s="40">
        <v>5610.2</v>
      </c>
      <c r="AH56" s="53">
        <v>5942.9</v>
      </c>
      <c r="AI56" s="53">
        <v>6349.2</v>
      </c>
      <c r="AJ56" s="977">
        <v>6526.1</v>
      </c>
      <c r="AK56" s="975">
        <v>6917.7</v>
      </c>
      <c r="AL56" s="975">
        <v>7194.4</v>
      </c>
      <c r="AM56" s="975">
        <v>7539.7</v>
      </c>
      <c r="AN56" s="975">
        <v>7992.1</v>
      </c>
      <c r="AO56" s="975">
        <v>8471.7000000000007</v>
      </c>
      <c r="AP56" s="975">
        <v>8980</v>
      </c>
      <c r="AQ56" s="975">
        <v>9518.7999999999993</v>
      </c>
    </row>
    <row r="57" spans="1:43" ht="13.5" customHeight="1">
      <c r="A57" s="116" t="s">
        <v>241</v>
      </c>
      <c r="B57" s="109"/>
      <c r="C57" s="109"/>
      <c r="D57" s="109"/>
      <c r="E57" s="109"/>
      <c r="F57" s="109"/>
      <c r="G57" s="109"/>
      <c r="H57" s="109"/>
      <c r="I57" s="109"/>
      <c r="J57" s="109"/>
      <c r="K57" s="109"/>
      <c r="L57" s="109"/>
      <c r="M57" s="108"/>
      <c r="N57" s="108"/>
      <c r="O57" s="567">
        <v>22.7</v>
      </c>
      <c r="P57" s="109">
        <v>2.6</v>
      </c>
      <c r="Q57" s="109">
        <v>3.2</v>
      </c>
      <c r="R57" s="109">
        <v>3.5</v>
      </c>
      <c r="S57" s="109">
        <v>8.4</v>
      </c>
      <c r="T57" s="567"/>
      <c r="U57" s="109"/>
      <c r="V57" s="109"/>
      <c r="W57" s="109"/>
      <c r="X57" s="109"/>
      <c r="Y57" s="109"/>
      <c r="Z57" s="109"/>
      <c r="AA57" s="302"/>
      <c r="AB57" s="69"/>
      <c r="AC57" s="69"/>
      <c r="AD57" s="69"/>
      <c r="AE57" s="69">
        <v>1.9</v>
      </c>
      <c r="AF57" s="69">
        <v>1.5</v>
      </c>
      <c r="AG57" s="40">
        <v>-0.1</v>
      </c>
      <c r="AH57" s="53">
        <v>5.9</v>
      </c>
      <c r="AI57" s="53">
        <v>6.8</v>
      </c>
      <c r="AJ57" s="977">
        <v>2.8</v>
      </c>
      <c r="AK57" s="975">
        <v>6</v>
      </c>
      <c r="AL57" s="975">
        <v>4</v>
      </c>
      <c r="AM57" s="975">
        <v>4.8</v>
      </c>
      <c r="AN57" s="975">
        <v>6</v>
      </c>
      <c r="AO57" s="975">
        <v>6</v>
      </c>
      <c r="AP57" s="975">
        <v>6</v>
      </c>
      <c r="AQ57" s="975">
        <v>6</v>
      </c>
    </row>
    <row r="58" spans="1:43" ht="15">
      <c r="A58" s="116"/>
      <c r="B58" s="109"/>
      <c r="C58" s="109"/>
      <c r="D58" s="109"/>
      <c r="E58" s="109"/>
      <c r="F58" s="109"/>
      <c r="G58" s="109"/>
      <c r="H58" s="109"/>
      <c r="I58" s="109"/>
      <c r="J58" s="109"/>
      <c r="K58" s="109"/>
      <c r="L58" s="109"/>
      <c r="M58" s="108"/>
      <c r="N58" s="108"/>
      <c r="O58" s="567"/>
      <c r="P58" s="109"/>
      <c r="Q58" s="109"/>
      <c r="R58" s="109"/>
      <c r="S58" s="109"/>
      <c r="T58" s="567"/>
      <c r="U58" s="109"/>
      <c r="V58" s="109"/>
      <c r="W58" s="109"/>
      <c r="X58" s="109"/>
      <c r="Y58" s="109"/>
      <c r="Z58" s="55"/>
      <c r="AA58" s="302"/>
      <c r="AB58" s="53"/>
      <c r="AC58" s="53"/>
      <c r="AD58" s="53"/>
      <c r="AE58" s="53"/>
      <c r="AF58" s="53"/>
      <c r="AG58" s="686"/>
      <c r="AH58" s="53"/>
      <c r="AI58" s="53"/>
      <c r="AJ58" s="977">
        <v>3.8</v>
      </c>
      <c r="AK58" s="975"/>
      <c r="AL58" s="975"/>
      <c r="AM58" s="975"/>
      <c r="AN58" s="975"/>
      <c r="AO58" s="975"/>
      <c r="AP58" s="975"/>
      <c r="AQ58" s="975"/>
    </row>
    <row r="59" spans="1:43" ht="12.75">
      <c r="A59" s="115" t="s">
        <v>251</v>
      </c>
      <c r="B59" s="109"/>
      <c r="C59" s="109"/>
      <c r="D59" s="109"/>
      <c r="E59" s="109"/>
      <c r="F59" s="109"/>
      <c r="G59" s="109"/>
      <c r="H59" s="109"/>
      <c r="I59" s="109"/>
      <c r="J59" s="109"/>
      <c r="K59" s="109"/>
      <c r="L59" s="109"/>
      <c r="M59" s="108"/>
      <c r="N59" s="108"/>
      <c r="O59" s="567"/>
      <c r="P59" s="109"/>
      <c r="Q59" s="109"/>
      <c r="R59" s="109"/>
      <c r="S59" s="109"/>
      <c r="T59" s="567"/>
      <c r="U59" s="109"/>
      <c r="V59" s="109"/>
      <c r="W59" s="109"/>
      <c r="X59" s="109"/>
      <c r="Y59" s="109"/>
      <c r="Z59" s="109"/>
      <c r="AA59" s="302"/>
      <c r="AB59" s="53"/>
      <c r="AC59" s="53"/>
      <c r="AD59" s="53"/>
      <c r="AE59" s="53"/>
      <c r="AF59" s="53"/>
      <c r="AG59" s="686"/>
      <c r="AH59" s="53"/>
      <c r="AI59" s="53"/>
      <c r="AJ59" s="978"/>
      <c r="AK59" s="976"/>
      <c r="AL59" s="976"/>
      <c r="AM59" s="976"/>
      <c r="AN59" s="976"/>
      <c r="AO59" s="976"/>
      <c r="AP59" s="976"/>
      <c r="AQ59" s="976"/>
    </row>
    <row r="60" spans="1:43" ht="15">
      <c r="A60" s="116" t="s">
        <v>238</v>
      </c>
      <c r="B60" s="109">
        <v>163.5</v>
      </c>
      <c r="C60" s="109">
        <v>190.9</v>
      </c>
      <c r="D60" s="109">
        <v>243</v>
      </c>
      <c r="E60" s="109">
        <v>233.7</v>
      </c>
      <c r="F60" s="109">
        <v>261.2</v>
      </c>
      <c r="G60" s="109">
        <v>285</v>
      </c>
      <c r="H60" s="109">
        <v>318.39999999999998</v>
      </c>
      <c r="I60" s="109">
        <v>350.2</v>
      </c>
      <c r="J60" s="109">
        <v>359</v>
      </c>
      <c r="K60" s="109"/>
      <c r="L60" s="109">
        <v>469.6</v>
      </c>
      <c r="M60" s="108"/>
      <c r="N60" s="108"/>
      <c r="O60" s="567">
        <v>179.9</v>
      </c>
      <c r="P60" s="109">
        <v>293.89999999999998</v>
      </c>
      <c r="Q60" s="109">
        <v>304.7</v>
      </c>
      <c r="R60" s="109">
        <v>317</v>
      </c>
      <c r="S60" s="109">
        <v>326.2</v>
      </c>
      <c r="T60" s="567">
        <v>661</v>
      </c>
      <c r="U60" s="109">
        <v>821</v>
      </c>
      <c r="V60" s="109">
        <v>843</v>
      </c>
      <c r="W60" s="109">
        <v>1092</v>
      </c>
      <c r="X60" s="109">
        <v>1256</v>
      </c>
      <c r="Y60" s="109">
        <v>1314</v>
      </c>
      <c r="Z60" s="109">
        <v>1423</v>
      </c>
      <c r="AA60" s="302">
        <v>1423</v>
      </c>
      <c r="AB60" s="53">
        <v>1397.2</v>
      </c>
      <c r="AC60" s="53">
        <v>1462.3</v>
      </c>
      <c r="AD60" s="53">
        <v>1614.7</v>
      </c>
      <c r="AE60" s="53">
        <v>1773</v>
      </c>
      <c r="AF60" s="53">
        <v>2013.4</v>
      </c>
      <c r="AG60" s="53">
        <v>1667.5</v>
      </c>
      <c r="AH60" s="53">
        <v>1793.2</v>
      </c>
      <c r="AI60" s="53">
        <v>2124.9</v>
      </c>
      <c r="AJ60" s="977">
        <v>2301.9</v>
      </c>
      <c r="AK60" s="975">
        <v>2408.4</v>
      </c>
      <c r="AL60" s="975">
        <v>2666.6</v>
      </c>
      <c r="AM60" s="975">
        <v>2972.1</v>
      </c>
      <c r="AN60" s="975">
        <v>3296.8</v>
      </c>
      <c r="AO60" s="975">
        <v>3481.4</v>
      </c>
      <c r="AP60" s="975">
        <v>3676.4</v>
      </c>
      <c r="AQ60" s="975">
        <v>3882.3</v>
      </c>
    </row>
    <row r="61" spans="1:43" ht="13.5" customHeight="1">
      <c r="A61" s="116" t="s">
        <v>239</v>
      </c>
      <c r="B61" s="109"/>
      <c r="C61" s="109"/>
      <c r="D61" s="109"/>
      <c r="E61" s="109"/>
      <c r="F61" s="109"/>
      <c r="G61" s="109"/>
      <c r="H61" s="109"/>
      <c r="I61" s="109"/>
      <c r="J61" s="109"/>
      <c r="K61" s="109"/>
      <c r="L61" s="109"/>
      <c r="M61" s="108"/>
      <c r="N61" s="108"/>
      <c r="O61" s="567">
        <v>130.5</v>
      </c>
      <c r="P61" s="109">
        <v>140.1</v>
      </c>
      <c r="Q61" s="109">
        <v>141.5</v>
      </c>
      <c r="R61" s="109">
        <v>142.9</v>
      </c>
      <c r="S61" s="109">
        <v>140.1</v>
      </c>
      <c r="T61" s="567"/>
      <c r="U61" s="109"/>
      <c r="V61" s="109"/>
      <c r="W61" s="109"/>
      <c r="X61" s="109"/>
      <c r="Y61" s="109"/>
      <c r="Z61" s="109"/>
      <c r="AA61" s="302"/>
      <c r="AB61" s="69"/>
      <c r="AC61" s="69">
        <v>108.8</v>
      </c>
      <c r="AD61" s="69">
        <v>118.8</v>
      </c>
      <c r="AE61" s="69">
        <v>126</v>
      </c>
      <c r="AF61" s="69">
        <v>138.1</v>
      </c>
      <c r="AG61" s="40">
        <v>143.4</v>
      </c>
      <c r="AH61" s="53">
        <v>149.69999999999999</v>
      </c>
      <c r="AI61" s="53">
        <v>158.19999999999999</v>
      </c>
      <c r="AJ61" s="977">
        <v>161.9</v>
      </c>
      <c r="AK61" s="975">
        <v>162.9</v>
      </c>
      <c r="AL61" s="975">
        <v>169.4</v>
      </c>
      <c r="AM61" s="975">
        <v>176.4</v>
      </c>
      <c r="AN61" s="975">
        <v>185.3</v>
      </c>
      <c r="AO61" s="975">
        <v>185.3</v>
      </c>
      <c r="AP61" s="975">
        <v>185.3</v>
      </c>
      <c r="AQ61" s="975">
        <v>185.3</v>
      </c>
    </row>
    <row r="62" spans="1:43" ht="13.5" customHeight="1">
      <c r="A62" s="116" t="s">
        <v>240</v>
      </c>
      <c r="B62" s="109"/>
      <c r="C62" s="109"/>
      <c r="D62" s="109"/>
      <c r="E62" s="109"/>
      <c r="F62" s="109"/>
      <c r="G62" s="109"/>
      <c r="H62" s="109"/>
      <c r="I62" s="109"/>
      <c r="J62" s="109"/>
      <c r="K62" s="109"/>
      <c r="L62" s="109"/>
      <c r="M62" s="108"/>
      <c r="N62" s="108"/>
      <c r="O62" s="567">
        <v>137.9</v>
      </c>
      <c r="P62" s="109">
        <v>209.8</v>
      </c>
      <c r="Q62" s="109">
        <v>215.3</v>
      </c>
      <c r="R62" s="109">
        <v>221.6</v>
      </c>
      <c r="S62" s="109">
        <v>232.6</v>
      </c>
      <c r="T62" s="567"/>
      <c r="U62" s="109"/>
      <c r="V62" s="109"/>
      <c r="W62" s="109"/>
      <c r="X62" s="109"/>
      <c r="Y62" s="109"/>
      <c r="Z62" s="109"/>
      <c r="AA62" s="302"/>
      <c r="AB62" s="69"/>
      <c r="AC62" s="69">
        <v>1343.8</v>
      </c>
      <c r="AD62" s="69">
        <v>1359.5</v>
      </c>
      <c r="AE62" s="69">
        <v>1407.1</v>
      </c>
      <c r="AF62" s="69">
        <v>1458.2</v>
      </c>
      <c r="AG62" s="40">
        <v>1163.2</v>
      </c>
      <c r="AH62" s="40">
        <v>1197.8</v>
      </c>
      <c r="AI62" s="40">
        <v>1343.5</v>
      </c>
      <c r="AJ62" s="977">
        <v>1421.4</v>
      </c>
      <c r="AK62" s="975">
        <v>1478.2</v>
      </c>
      <c r="AL62" s="975">
        <v>1574.3</v>
      </c>
      <c r="AM62" s="975">
        <v>1684.5</v>
      </c>
      <c r="AN62" s="975">
        <v>1778.8</v>
      </c>
      <c r="AO62" s="975">
        <v>1878.5</v>
      </c>
      <c r="AP62" s="975">
        <v>1983.7</v>
      </c>
      <c r="AQ62" s="975">
        <v>2094.6999999999998</v>
      </c>
    </row>
    <row r="63" spans="1:43" ht="15">
      <c r="A63" s="116" t="s">
        <v>241</v>
      </c>
      <c r="B63" s="109"/>
      <c r="C63" s="109"/>
      <c r="D63" s="109"/>
      <c r="E63" s="109"/>
      <c r="F63" s="109"/>
      <c r="G63" s="109"/>
      <c r="H63" s="109"/>
      <c r="I63" s="109"/>
      <c r="J63" s="109"/>
      <c r="K63" s="109"/>
      <c r="L63" s="109"/>
      <c r="M63" s="108"/>
      <c r="N63" s="108"/>
      <c r="O63" s="567">
        <v>-34.200000000000003</v>
      </c>
      <c r="P63" s="109">
        <v>2.1</v>
      </c>
      <c r="Q63" s="109">
        <v>2.6</v>
      </c>
      <c r="R63" s="109">
        <v>3</v>
      </c>
      <c r="S63" s="109">
        <v>5</v>
      </c>
      <c r="T63" s="567"/>
      <c r="U63" s="109"/>
      <c r="V63" s="109"/>
      <c r="W63" s="109"/>
      <c r="X63" s="109"/>
      <c r="Y63" s="109"/>
      <c r="Z63" s="109"/>
      <c r="AA63" s="302"/>
      <c r="AB63" s="69"/>
      <c r="AC63" s="69"/>
      <c r="AD63" s="69"/>
      <c r="AE63" s="69">
        <v>3.5</v>
      </c>
      <c r="AF63" s="69">
        <v>3.6</v>
      </c>
      <c r="AG63" s="40">
        <v>-20.2</v>
      </c>
      <c r="AH63" s="40">
        <v>3</v>
      </c>
      <c r="AI63" s="40">
        <v>12.2</v>
      </c>
      <c r="AJ63" s="977">
        <v>5.8</v>
      </c>
      <c r="AK63" s="975">
        <v>4</v>
      </c>
      <c r="AL63" s="975">
        <v>6.5</v>
      </c>
      <c r="AM63" s="975">
        <v>7</v>
      </c>
      <c r="AN63" s="975">
        <v>5.6</v>
      </c>
      <c r="AO63" s="975">
        <v>5.6</v>
      </c>
      <c r="AP63" s="975">
        <v>5.6</v>
      </c>
      <c r="AQ63" s="975">
        <v>5.6</v>
      </c>
    </row>
    <row r="64" spans="1:43" ht="12.75">
      <c r="A64" s="116"/>
      <c r="B64" s="109"/>
      <c r="C64" s="109"/>
      <c r="D64" s="109"/>
      <c r="E64" s="109"/>
      <c r="F64" s="109"/>
      <c r="G64" s="109"/>
      <c r="H64" s="109"/>
      <c r="I64" s="109"/>
      <c r="J64" s="109"/>
      <c r="K64" s="109"/>
      <c r="L64" s="109"/>
      <c r="M64" s="108"/>
      <c r="N64" s="108"/>
      <c r="O64" s="567"/>
      <c r="P64" s="109"/>
      <c r="Q64" s="109"/>
      <c r="R64" s="109"/>
      <c r="S64" s="109"/>
      <c r="T64" s="567"/>
      <c r="U64" s="109"/>
      <c r="V64" s="109"/>
      <c r="W64" s="109"/>
      <c r="X64" s="109"/>
      <c r="Y64" s="109"/>
      <c r="Z64" s="109"/>
      <c r="AA64" s="302"/>
      <c r="AB64" s="69"/>
      <c r="AC64" s="69"/>
      <c r="AD64" s="69"/>
      <c r="AE64" s="69"/>
      <c r="AF64" s="69"/>
      <c r="AG64" s="133"/>
      <c r="AH64" s="40"/>
      <c r="AI64" s="40"/>
      <c r="AJ64" s="978"/>
      <c r="AK64" s="976"/>
      <c r="AL64" s="976"/>
      <c r="AM64" s="976"/>
      <c r="AN64" s="976"/>
      <c r="AO64" s="976"/>
      <c r="AP64" s="976"/>
      <c r="AQ64" s="976"/>
    </row>
    <row r="65" spans="1:43" ht="15">
      <c r="A65" s="115" t="s">
        <v>252</v>
      </c>
      <c r="B65" s="109"/>
      <c r="C65" s="109"/>
      <c r="D65" s="109"/>
      <c r="E65" s="109"/>
      <c r="F65" s="109"/>
      <c r="G65" s="109"/>
      <c r="H65" s="109"/>
      <c r="I65" s="109"/>
      <c r="J65" s="109"/>
      <c r="K65" s="109"/>
      <c r="L65" s="109"/>
      <c r="M65" s="108"/>
      <c r="N65" s="108"/>
      <c r="O65" s="567"/>
      <c r="P65" s="109"/>
      <c r="Q65" s="109"/>
      <c r="R65" s="109"/>
      <c r="S65" s="109"/>
      <c r="T65" s="567"/>
      <c r="U65" s="109"/>
      <c r="V65" s="109"/>
      <c r="W65" s="109"/>
      <c r="X65" s="109"/>
      <c r="Y65" s="109"/>
      <c r="Z65" s="55"/>
      <c r="AA65" s="302"/>
      <c r="AB65" s="53"/>
      <c r="AC65" s="53"/>
      <c r="AD65" s="53"/>
      <c r="AE65" s="53"/>
      <c r="AF65" s="53"/>
      <c r="AG65" s="686"/>
      <c r="AH65" s="53"/>
      <c r="AI65" s="53"/>
      <c r="AJ65" s="977">
        <v>5.6</v>
      </c>
      <c r="AK65" s="975"/>
      <c r="AL65" s="975"/>
      <c r="AM65" s="975"/>
      <c r="AN65" s="975"/>
      <c r="AO65" s="975"/>
      <c r="AP65" s="975"/>
      <c r="AQ65" s="975"/>
    </row>
    <row r="66" spans="1:43" ht="15">
      <c r="A66" s="116" t="s">
        <v>238</v>
      </c>
      <c r="B66" s="109"/>
      <c r="C66" s="109"/>
      <c r="D66" s="109"/>
      <c r="E66" s="109"/>
      <c r="F66" s="109"/>
      <c r="G66" s="109"/>
      <c r="H66" s="109"/>
      <c r="I66" s="109"/>
      <c r="J66" s="109"/>
      <c r="K66" s="109"/>
      <c r="L66" s="109"/>
      <c r="M66" s="108"/>
      <c r="N66" s="108"/>
      <c r="O66" s="567"/>
      <c r="P66" s="109"/>
      <c r="Q66" s="109"/>
      <c r="R66" s="109"/>
      <c r="S66" s="109"/>
      <c r="T66" s="109">
        <v>580</v>
      </c>
      <c r="U66" s="109">
        <v>650</v>
      </c>
      <c r="V66" s="109">
        <v>671</v>
      </c>
      <c r="W66" s="109">
        <v>721</v>
      </c>
      <c r="X66" s="109">
        <v>810</v>
      </c>
      <c r="Y66" s="55">
        <v>879</v>
      </c>
      <c r="Z66" s="302">
        <v>949</v>
      </c>
      <c r="AA66" s="53">
        <v>1002</v>
      </c>
      <c r="AB66" s="53">
        <v>1065.0999999999999</v>
      </c>
      <c r="AC66" s="53">
        <v>1131</v>
      </c>
      <c r="AD66" s="53">
        <v>1211.5</v>
      </c>
      <c r="AE66" s="53">
        <v>1439.7</v>
      </c>
      <c r="AF66" s="53">
        <v>1416.2</v>
      </c>
      <c r="AG66" s="53">
        <v>1352</v>
      </c>
      <c r="AH66" s="40">
        <v>1445.6</v>
      </c>
      <c r="AI66" s="40">
        <v>1620.5</v>
      </c>
      <c r="AJ66" s="977">
        <v>1768.3</v>
      </c>
      <c r="AK66" s="975">
        <v>1859.1</v>
      </c>
      <c r="AL66" s="975">
        <v>2029.4</v>
      </c>
      <c r="AM66" s="975">
        <v>2198.5</v>
      </c>
      <c r="AN66" s="975">
        <v>2387.9</v>
      </c>
      <c r="AO66" s="975">
        <v>2592</v>
      </c>
      <c r="AP66" s="975">
        <v>2814.9</v>
      </c>
      <c r="AQ66" s="975">
        <v>3056.9</v>
      </c>
    </row>
    <row r="67" spans="1:43" ht="15">
      <c r="A67" s="116" t="s">
        <v>239</v>
      </c>
      <c r="B67" s="109"/>
      <c r="C67" s="109"/>
      <c r="D67" s="109"/>
      <c r="E67" s="109"/>
      <c r="F67" s="109"/>
      <c r="G67" s="109"/>
      <c r="H67" s="109"/>
      <c r="I67" s="109"/>
      <c r="J67" s="109"/>
      <c r="K67" s="109"/>
      <c r="L67" s="109"/>
      <c r="M67" s="108"/>
      <c r="N67" s="108"/>
      <c r="O67" s="567"/>
      <c r="P67" s="109"/>
      <c r="Q67" s="109"/>
      <c r="R67" s="109"/>
      <c r="S67" s="109"/>
      <c r="T67" s="567"/>
      <c r="U67" s="109"/>
      <c r="V67" s="109"/>
      <c r="W67" s="109"/>
      <c r="X67" s="109"/>
      <c r="Y67" s="109"/>
      <c r="Z67" s="55"/>
      <c r="AA67" s="302"/>
      <c r="AB67" s="53"/>
      <c r="AC67" s="53">
        <v>116.3</v>
      </c>
      <c r="AD67" s="53">
        <v>119.5</v>
      </c>
      <c r="AE67" s="53">
        <v>128.6</v>
      </c>
      <c r="AF67" s="53">
        <v>128.19999999999999</v>
      </c>
      <c r="AG67" s="53">
        <v>133.6</v>
      </c>
      <c r="AH67" s="53">
        <v>136.5</v>
      </c>
      <c r="AI67" s="53">
        <v>144</v>
      </c>
      <c r="AJ67" s="977">
        <v>152.30000000000001</v>
      </c>
      <c r="AK67" s="975">
        <v>153.19999999999999</v>
      </c>
      <c r="AL67" s="975">
        <v>159.30000000000001</v>
      </c>
      <c r="AM67" s="975">
        <v>165.9</v>
      </c>
      <c r="AN67" s="975">
        <v>174.3</v>
      </c>
      <c r="AO67" s="975">
        <v>182.9</v>
      </c>
      <c r="AP67" s="975">
        <v>192.1</v>
      </c>
      <c r="AQ67" s="975">
        <v>201.8</v>
      </c>
    </row>
    <row r="68" spans="1:43" ht="15">
      <c r="A68" s="116" t="s">
        <v>240</v>
      </c>
      <c r="B68" s="109"/>
      <c r="C68" s="109"/>
      <c r="D68" s="109"/>
      <c r="E68" s="109"/>
      <c r="F68" s="109"/>
      <c r="G68" s="109"/>
      <c r="H68" s="109"/>
      <c r="I68" s="109"/>
      <c r="J68" s="109"/>
      <c r="K68" s="109"/>
      <c r="L68" s="109"/>
      <c r="M68" s="108"/>
      <c r="N68" s="108"/>
      <c r="O68" s="567"/>
      <c r="P68" s="109"/>
      <c r="Q68" s="109"/>
      <c r="R68" s="109"/>
      <c r="S68" s="109"/>
      <c r="T68" s="567"/>
      <c r="U68" s="109"/>
      <c r="V68" s="109"/>
      <c r="W68" s="109"/>
      <c r="X68" s="109"/>
      <c r="Y68" s="109"/>
      <c r="Z68" s="55"/>
      <c r="AA68" s="302"/>
      <c r="AB68" s="53"/>
      <c r="AC68" s="53">
        <v>972.1</v>
      </c>
      <c r="AD68" s="53">
        <v>1013.6</v>
      </c>
      <c r="AE68" s="53">
        <v>1119.4000000000001</v>
      </c>
      <c r="AF68" s="53">
        <v>1104.4000000000001</v>
      </c>
      <c r="AG68" s="53">
        <v>1011.9</v>
      </c>
      <c r="AH68" s="53">
        <v>1059.3</v>
      </c>
      <c r="AI68" s="53">
        <v>1125.3</v>
      </c>
      <c r="AJ68" s="977">
        <v>1161.4000000000001</v>
      </c>
      <c r="AK68" s="975">
        <v>1213.5999999999999</v>
      </c>
      <c r="AL68" s="975">
        <v>1274.3</v>
      </c>
      <c r="AM68" s="975">
        <v>1325.3</v>
      </c>
      <c r="AN68" s="975">
        <v>1370.3</v>
      </c>
      <c r="AO68" s="975">
        <v>1416.9</v>
      </c>
      <c r="AP68" s="975">
        <v>1465.1</v>
      </c>
      <c r="AQ68" s="975">
        <v>1514.9</v>
      </c>
    </row>
    <row r="69" spans="1:43" ht="15">
      <c r="A69" s="116" t="s">
        <v>241</v>
      </c>
      <c r="B69" s="109"/>
      <c r="C69" s="109"/>
      <c r="D69" s="109"/>
      <c r="E69" s="109"/>
      <c r="F69" s="109"/>
      <c r="G69" s="109"/>
      <c r="H69" s="109"/>
      <c r="I69" s="109"/>
      <c r="J69" s="109"/>
      <c r="K69" s="109"/>
      <c r="L69" s="109"/>
      <c r="M69" s="108"/>
      <c r="N69" s="108"/>
      <c r="O69" s="567"/>
      <c r="P69" s="109"/>
      <c r="Q69" s="109"/>
      <c r="R69" s="109"/>
      <c r="S69" s="109"/>
      <c r="T69" s="567"/>
      <c r="U69" s="109"/>
      <c r="V69" s="109"/>
      <c r="W69" s="109"/>
      <c r="X69" s="109"/>
      <c r="Y69" s="109"/>
      <c r="Z69" s="55"/>
      <c r="AA69" s="302"/>
      <c r="AB69" s="53"/>
      <c r="AC69" s="53"/>
      <c r="AD69" s="53"/>
      <c r="AE69" s="53">
        <v>10.4</v>
      </c>
      <c r="AF69" s="53">
        <v>-1.3</v>
      </c>
      <c r="AG69" s="53">
        <v>-8.4</v>
      </c>
      <c r="AH69" s="40">
        <v>4.7</v>
      </c>
      <c r="AI69" s="40">
        <v>6.2</v>
      </c>
      <c r="AJ69" s="977">
        <v>3.2</v>
      </c>
      <c r="AK69" s="975">
        <v>4.5</v>
      </c>
      <c r="AL69" s="975">
        <v>5</v>
      </c>
      <c r="AM69" s="975">
        <v>4</v>
      </c>
      <c r="AN69" s="975">
        <v>3.4</v>
      </c>
      <c r="AO69" s="975">
        <v>3.4</v>
      </c>
      <c r="AP69" s="975">
        <v>3.4</v>
      </c>
      <c r="AQ69" s="975">
        <v>3.4</v>
      </c>
    </row>
    <row r="70" spans="1:43" ht="15">
      <c r="A70" s="116"/>
      <c r="B70" s="109"/>
      <c r="C70" s="109"/>
      <c r="D70" s="109"/>
      <c r="E70" s="109"/>
      <c r="F70" s="109"/>
      <c r="G70" s="109"/>
      <c r="H70" s="109"/>
      <c r="I70" s="109"/>
      <c r="J70" s="109"/>
      <c r="K70" s="109"/>
      <c r="L70" s="109"/>
      <c r="M70" s="108"/>
      <c r="N70" s="108"/>
      <c r="O70" s="567"/>
      <c r="P70" s="109"/>
      <c r="Q70" s="109"/>
      <c r="R70" s="109"/>
      <c r="S70" s="109"/>
      <c r="T70" s="567"/>
      <c r="U70" s="109"/>
      <c r="V70" s="109"/>
      <c r="W70" s="109"/>
      <c r="X70" s="109"/>
      <c r="Y70" s="109"/>
      <c r="Z70" s="55"/>
      <c r="AA70" s="302"/>
      <c r="AB70" s="53"/>
      <c r="AC70" s="53"/>
      <c r="AD70" s="53"/>
      <c r="AE70" s="53"/>
      <c r="AF70" s="53"/>
      <c r="AG70" s="686"/>
      <c r="AH70" s="40"/>
      <c r="AI70" s="40"/>
      <c r="AJ70" s="977"/>
      <c r="AK70" s="975"/>
      <c r="AL70" s="975"/>
      <c r="AM70" s="975"/>
      <c r="AN70" s="975"/>
      <c r="AO70" s="975"/>
      <c r="AP70" s="975"/>
      <c r="AQ70" s="975"/>
    </row>
    <row r="71" spans="1:43" ht="12.75">
      <c r="A71" s="115" t="s">
        <v>253</v>
      </c>
      <c r="B71" s="109"/>
      <c r="C71" s="109"/>
      <c r="D71" s="109"/>
      <c r="E71" s="109"/>
      <c r="F71" s="109"/>
      <c r="G71" s="109"/>
      <c r="H71" s="109"/>
      <c r="I71" s="109"/>
      <c r="J71" s="109"/>
      <c r="K71" s="109"/>
      <c r="L71" s="109"/>
      <c r="M71" s="108"/>
      <c r="N71" s="108"/>
      <c r="O71" s="567"/>
      <c r="P71" s="109"/>
      <c r="Q71" s="109"/>
      <c r="R71" s="109"/>
      <c r="S71" s="109"/>
      <c r="T71" s="567"/>
      <c r="U71" s="109"/>
      <c r="V71" s="109"/>
      <c r="W71" s="109"/>
      <c r="X71" s="109"/>
      <c r="Y71" s="109"/>
      <c r="Z71" s="55"/>
      <c r="AA71" s="302"/>
      <c r="AB71" s="53"/>
      <c r="AC71" s="53"/>
      <c r="AD71" s="53"/>
      <c r="AE71" s="53"/>
      <c r="AF71" s="53"/>
      <c r="AG71" s="686"/>
      <c r="AH71" s="40"/>
      <c r="AI71" s="40"/>
      <c r="AJ71" s="978"/>
      <c r="AK71" s="976"/>
      <c r="AL71" s="976"/>
      <c r="AM71" s="976"/>
      <c r="AN71" s="976"/>
      <c r="AO71" s="976"/>
      <c r="AP71" s="976"/>
      <c r="AQ71" s="976"/>
    </row>
    <row r="72" spans="1:43" ht="15">
      <c r="A72" s="116" t="s">
        <v>238</v>
      </c>
      <c r="B72" s="109"/>
      <c r="C72" s="109"/>
      <c r="D72" s="109"/>
      <c r="E72" s="109"/>
      <c r="F72" s="109"/>
      <c r="G72" s="109"/>
      <c r="H72" s="109"/>
      <c r="I72" s="109"/>
      <c r="J72" s="109"/>
      <c r="K72" s="109"/>
      <c r="L72" s="109"/>
      <c r="M72" s="108"/>
      <c r="N72" s="108"/>
      <c r="O72" s="567"/>
      <c r="P72" s="109"/>
      <c r="Q72" s="109"/>
      <c r="R72" s="109"/>
      <c r="S72" s="109"/>
      <c r="T72" s="567">
        <v>249</v>
      </c>
      <c r="U72" s="109">
        <v>389</v>
      </c>
      <c r="V72" s="109">
        <v>550</v>
      </c>
      <c r="W72" s="109">
        <v>662</v>
      </c>
      <c r="X72" s="109">
        <v>714</v>
      </c>
      <c r="Y72" s="109">
        <v>730</v>
      </c>
      <c r="Z72" s="55">
        <v>774</v>
      </c>
      <c r="AA72" s="302">
        <v>966</v>
      </c>
      <c r="AB72" s="53">
        <v>1065</v>
      </c>
      <c r="AC72" s="53">
        <v>1048.3</v>
      </c>
      <c r="AD72" s="53">
        <v>1074.2</v>
      </c>
      <c r="AE72" s="53">
        <v>1166.9000000000001</v>
      </c>
      <c r="AF72" s="53">
        <v>1334.6</v>
      </c>
      <c r="AG72" s="53">
        <v>1406</v>
      </c>
      <c r="AH72" s="40">
        <v>1665.7</v>
      </c>
      <c r="AI72" s="40">
        <v>1906.4</v>
      </c>
      <c r="AJ72" s="977">
        <v>2072.1</v>
      </c>
      <c r="AK72" s="975">
        <v>2209.6999999999998</v>
      </c>
      <c r="AL72" s="975">
        <v>2469.6</v>
      </c>
      <c r="AM72" s="975">
        <v>2778.2</v>
      </c>
      <c r="AN72" s="975">
        <v>3151.9</v>
      </c>
      <c r="AO72" s="975">
        <v>3573.5</v>
      </c>
      <c r="AP72" s="975">
        <v>4053.4</v>
      </c>
      <c r="AQ72" s="975">
        <v>4597.8</v>
      </c>
    </row>
    <row r="73" spans="1:43" ht="15">
      <c r="A73" s="116" t="s">
        <v>239</v>
      </c>
      <c r="B73" s="109"/>
      <c r="C73" s="109"/>
      <c r="D73" s="109"/>
      <c r="E73" s="109"/>
      <c r="F73" s="109"/>
      <c r="G73" s="109"/>
      <c r="H73" s="109"/>
      <c r="I73" s="109"/>
      <c r="J73" s="109"/>
      <c r="K73" s="109"/>
      <c r="L73" s="109"/>
      <c r="M73" s="108"/>
      <c r="N73" s="108"/>
      <c r="O73" s="567"/>
      <c r="P73" s="109"/>
      <c r="Q73" s="109"/>
      <c r="R73" s="109"/>
      <c r="S73" s="109"/>
      <c r="T73" s="567"/>
      <c r="U73" s="109"/>
      <c r="V73" s="109"/>
      <c r="W73" s="109"/>
      <c r="X73" s="109"/>
      <c r="Y73" s="109"/>
      <c r="Z73" s="55"/>
      <c r="AA73" s="302"/>
      <c r="AB73" s="53"/>
      <c r="AC73" s="53">
        <v>91</v>
      </c>
      <c r="AD73" s="53">
        <v>91</v>
      </c>
      <c r="AE73" s="53">
        <v>96.5</v>
      </c>
      <c r="AF73" s="53">
        <v>95.2</v>
      </c>
      <c r="AG73" s="53">
        <v>94.1</v>
      </c>
      <c r="AH73" s="40">
        <v>93.9</v>
      </c>
      <c r="AI73" s="40">
        <v>95.4</v>
      </c>
      <c r="AJ73" s="977">
        <v>89.8</v>
      </c>
      <c r="AK73" s="975">
        <v>90.4</v>
      </c>
      <c r="AL73" s="975">
        <v>93.9</v>
      </c>
      <c r="AM73" s="975">
        <v>97.8</v>
      </c>
      <c r="AN73" s="975">
        <v>102.8</v>
      </c>
      <c r="AO73" s="975">
        <v>107.9</v>
      </c>
      <c r="AP73" s="975">
        <v>113.3</v>
      </c>
      <c r="AQ73" s="975">
        <v>119</v>
      </c>
    </row>
    <row r="74" spans="1:43" ht="15">
      <c r="A74" s="116" t="s">
        <v>240</v>
      </c>
      <c r="B74" s="109"/>
      <c r="C74" s="109"/>
      <c r="D74" s="109"/>
      <c r="E74" s="109"/>
      <c r="F74" s="109"/>
      <c r="G74" s="109"/>
      <c r="H74" s="109"/>
      <c r="I74" s="109"/>
      <c r="J74" s="109"/>
      <c r="K74" s="109"/>
      <c r="L74" s="109"/>
      <c r="M74" s="108"/>
      <c r="N74" s="108"/>
      <c r="O74" s="567"/>
      <c r="P74" s="109"/>
      <c r="Q74" s="109"/>
      <c r="R74" s="109"/>
      <c r="S74" s="109"/>
      <c r="T74" s="567"/>
      <c r="U74" s="109"/>
      <c r="V74" s="109"/>
      <c r="W74" s="109"/>
      <c r="X74" s="109"/>
      <c r="Y74" s="109"/>
      <c r="Z74" s="55"/>
      <c r="AA74" s="302"/>
      <c r="AB74" s="53"/>
      <c r="AC74" s="53">
        <v>1151.8</v>
      </c>
      <c r="AD74" s="53">
        <v>1180.3</v>
      </c>
      <c r="AE74" s="53">
        <v>1209.3</v>
      </c>
      <c r="AF74" s="53">
        <v>1402.1</v>
      </c>
      <c r="AG74" s="53">
        <v>1493.5</v>
      </c>
      <c r="AH74" s="53">
        <v>1774.8</v>
      </c>
      <c r="AI74" s="53">
        <v>1998.4</v>
      </c>
      <c r="AJ74" s="977">
        <v>2307.3000000000002</v>
      </c>
      <c r="AK74" s="975">
        <v>2445.6999999999998</v>
      </c>
      <c r="AL74" s="975">
        <v>2629.1</v>
      </c>
      <c r="AM74" s="975">
        <v>2839.5</v>
      </c>
      <c r="AN74" s="975">
        <v>3066.6</v>
      </c>
      <c r="AO74" s="975">
        <v>3311.9</v>
      </c>
      <c r="AP74" s="975">
        <v>3576.9</v>
      </c>
      <c r="AQ74" s="975">
        <v>3863.1</v>
      </c>
    </row>
    <row r="75" spans="1:43" ht="15">
      <c r="A75" s="116" t="s">
        <v>241</v>
      </c>
      <c r="B75" s="109"/>
      <c r="C75" s="109"/>
      <c r="D75" s="109"/>
      <c r="E75" s="109"/>
      <c r="F75" s="109"/>
      <c r="G75" s="109"/>
      <c r="H75" s="109"/>
      <c r="I75" s="109"/>
      <c r="J75" s="109"/>
      <c r="K75" s="109"/>
      <c r="L75" s="109"/>
      <c r="M75" s="108"/>
      <c r="N75" s="108"/>
      <c r="O75" s="567"/>
      <c r="P75" s="109"/>
      <c r="Q75" s="109"/>
      <c r="R75" s="109"/>
      <c r="S75" s="109"/>
      <c r="T75" s="567"/>
      <c r="U75" s="109"/>
      <c r="V75" s="109"/>
      <c r="W75" s="109"/>
      <c r="X75" s="109"/>
      <c r="Y75" s="109"/>
      <c r="Z75" s="55"/>
      <c r="AA75" s="302"/>
      <c r="AB75" s="53"/>
      <c r="AC75" s="53"/>
      <c r="AD75" s="53"/>
      <c r="AE75" s="53">
        <v>2.5</v>
      </c>
      <c r="AF75" s="53">
        <v>15.9</v>
      </c>
      <c r="AG75" s="53">
        <v>6.5</v>
      </c>
      <c r="AH75" s="53">
        <v>18.8</v>
      </c>
      <c r="AI75" s="53">
        <v>12.6</v>
      </c>
      <c r="AJ75" s="977">
        <v>15.5</v>
      </c>
      <c r="AK75" s="975">
        <v>6</v>
      </c>
      <c r="AL75" s="975">
        <v>7.5</v>
      </c>
      <c r="AM75" s="975">
        <v>8</v>
      </c>
      <c r="AN75" s="975">
        <v>8</v>
      </c>
      <c r="AO75" s="975">
        <v>8</v>
      </c>
      <c r="AP75" s="975">
        <v>8</v>
      </c>
      <c r="AQ75" s="975">
        <v>8</v>
      </c>
    </row>
    <row r="76" spans="1:43" ht="15">
      <c r="A76" s="116"/>
      <c r="B76" s="109"/>
      <c r="C76" s="109"/>
      <c r="D76" s="109"/>
      <c r="E76" s="109"/>
      <c r="F76" s="109"/>
      <c r="G76" s="109"/>
      <c r="H76" s="109"/>
      <c r="I76" s="109"/>
      <c r="J76" s="109"/>
      <c r="K76" s="109"/>
      <c r="L76" s="109"/>
      <c r="M76" s="108"/>
      <c r="N76" s="108"/>
      <c r="O76" s="567"/>
      <c r="P76" s="109"/>
      <c r="Q76" s="109"/>
      <c r="R76" s="109"/>
      <c r="S76" s="109"/>
      <c r="T76" s="567"/>
      <c r="U76" s="109"/>
      <c r="V76" s="109"/>
      <c r="W76" s="109"/>
      <c r="X76" s="109"/>
      <c r="Y76" s="109"/>
      <c r="Z76" s="55"/>
      <c r="AA76" s="302"/>
      <c r="AB76" s="53"/>
      <c r="AC76" s="53"/>
      <c r="AD76" s="53"/>
      <c r="AE76" s="53"/>
      <c r="AF76" s="53"/>
      <c r="AG76" s="686"/>
      <c r="AH76" s="53"/>
      <c r="AI76" s="53"/>
      <c r="AJ76" s="977"/>
      <c r="AK76" s="975"/>
      <c r="AL76" s="975"/>
      <c r="AM76" s="975"/>
      <c r="AN76" s="975"/>
      <c r="AO76" s="975"/>
      <c r="AP76" s="975"/>
      <c r="AQ76" s="975"/>
    </row>
    <row r="77" spans="1:43" ht="12.75">
      <c r="A77" s="115" t="s">
        <v>254</v>
      </c>
      <c r="B77" s="109"/>
      <c r="C77" s="109"/>
      <c r="D77" s="109"/>
      <c r="E77" s="109"/>
      <c r="F77" s="109"/>
      <c r="G77" s="109"/>
      <c r="H77" s="109"/>
      <c r="I77" s="109"/>
      <c r="J77" s="109"/>
      <c r="K77" s="109"/>
      <c r="L77" s="109"/>
      <c r="M77" s="108"/>
      <c r="N77" s="108"/>
      <c r="O77" s="567"/>
      <c r="P77" s="109"/>
      <c r="Q77" s="109"/>
      <c r="R77" s="109"/>
      <c r="S77" s="109"/>
      <c r="T77" s="567"/>
      <c r="U77" s="109"/>
      <c r="V77" s="109"/>
      <c r="W77" s="109"/>
      <c r="X77" s="109"/>
      <c r="Y77" s="109"/>
      <c r="Z77" s="109"/>
      <c r="AA77" s="302"/>
      <c r="AB77" s="53"/>
      <c r="AC77" s="53"/>
      <c r="AD77" s="53"/>
      <c r="AE77" s="53"/>
      <c r="AF77" s="53"/>
      <c r="AG77" s="686"/>
      <c r="AH77" s="40"/>
      <c r="AI77" s="40"/>
      <c r="AJ77" s="978"/>
      <c r="AK77" s="976"/>
      <c r="AL77" s="976"/>
      <c r="AM77" s="976"/>
      <c r="AN77" s="976"/>
      <c r="AO77" s="976"/>
      <c r="AP77" s="976"/>
      <c r="AQ77" s="976"/>
    </row>
    <row r="78" spans="1:43" ht="15">
      <c r="A78" s="116" t="s">
        <v>238</v>
      </c>
      <c r="B78" s="109">
        <v>172.9</v>
      </c>
      <c r="C78" s="109">
        <v>22.6</v>
      </c>
      <c r="D78" s="109">
        <v>37.1</v>
      </c>
      <c r="E78" s="109">
        <v>44.6</v>
      </c>
      <c r="F78" s="109">
        <v>46.1</v>
      </c>
      <c r="G78" s="109">
        <v>51.3</v>
      </c>
      <c r="H78" s="109">
        <v>57.3</v>
      </c>
      <c r="I78" s="109">
        <v>70.3</v>
      </c>
      <c r="J78" s="109">
        <v>76.599999999999994</v>
      </c>
      <c r="K78" s="109"/>
      <c r="L78" s="109">
        <v>294.3</v>
      </c>
      <c r="M78" s="108"/>
      <c r="N78" s="108"/>
      <c r="O78" s="567">
        <v>407</v>
      </c>
      <c r="P78" s="109">
        <v>422.9</v>
      </c>
      <c r="Q78" s="109">
        <v>415.2</v>
      </c>
      <c r="R78" s="109">
        <v>488.7</v>
      </c>
      <c r="S78" s="109">
        <v>579.4</v>
      </c>
      <c r="T78" s="567">
        <v>879</v>
      </c>
      <c r="U78" s="109">
        <v>927</v>
      </c>
      <c r="V78" s="109">
        <v>969</v>
      </c>
      <c r="W78" s="109">
        <v>1389</v>
      </c>
      <c r="X78" s="109">
        <v>1648</v>
      </c>
      <c r="Y78" s="109">
        <v>1999</v>
      </c>
      <c r="Z78" s="109">
        <v>2340</v>
      </c>
      <c r="AA78" s="302">
        <v>2073</v>
      </c>
      <c r="AB78" s="69">
        <v>1813.9</v>
      </c>
      <c r="AC78" s="69">
        <v>1881.4</v>
      </c>
      <c r="AD78" s="69">
        <v>1951.4</v>
      </c>
      <c r="AE78" s="69">
        <v>2076</v>
      </c>
      <c r="AF78" s="69">
        <v>2055.4</v>
      </c>
      <c r="AG78" s="40">
        <v>1919.5</v>
      </c>
      <c r="AH78" s="40">
        <v>1997.6</v>
      </c>
      <c r="AI78" s="40">
        <v>2176.4</v>
      </c>
      <c r="AJ78" s="977">
        <v>2390</v>
      </c>
      <c r="AK78" s="975">
        <v>2548.6</v>
      </c>
      <c r="AL78" s="975">
        <v>2835.1</v>
      </c>
      <c r="AM78" s="975">
        <v>3115.6</v>
      </c>
      <c r="AN78" s="975">
        <v>3420.1</v>
      </c>
      <c r="AO78" s="975">
        <v>3769.9</v>
      </c>
      <c r="AP78" s="975">
        <v>4157.3999999999996</v>
      </c>
      <c r="AQ78" s="975">
        <v>4584.7</v>
      </c>
    </row>
    <row r="79" spans="1:43" ht="15">
      <c r="A79" s="116" t="s">
        <v>239</v>
      </c>
      <c r="B79" s="109"/>
      <c r="C79" s="109"/>
      <c r="D79" s="109"/>
      <c r="E79" s="109"/>
      <c r="F79" s="109"/>
      <c r="G79" s="109"/>
      <c r="H79" s="109"/>
      <c r="I79" s="109"/>
      <c r="J79" s="109"/>
      <c r="K79" s="109"/>
      <c r="L79" s="109"/>
      <c r="M79" s="108"/>
      <c r="N79" s="108"/>
      <c r="O79" s="567">
        <v>125.5</v>
      </c>
      <c r="P79" s="109">
        <v>135</v>
      </c>
      <c r="Q79" s="109">
        <v>137.30000000000001</v>
      </c>
      <c r="R79" s="109">
        <v>146.6</v>
      </c>
      <c r="S79" s="109">
        <v>158.4</v>
      </c>
      <c r="T79" s="567"/>
      <c r="U79" s="109"/>
      <c r="V79" s="109"/>
      <c r="W79" s="109"/>
      <c r="X79" s="109"/>
      <c r="Y79" s="109"/>
      <c r="Z79" s="109"/>
      <c r="AA79" s="302"/>
      <c r="AB79" s="69"/>
      <c r="AC79" s="69">
        <v>119</v>
      </c>
      <c r="AD79" s="69">
        <v>125.4</v>
      </c>
      <c r="AE79" s="69">
        <v>131.1</v>
      </c>
      <c r="AF79" s="69">
        <v>136.1</v>
      </c>
      <c r="AG79" s="40">
        <v>142.69999999999999</v>
      </c>
      <c r="AH79" s="40">
        <v>149.1</v>
      </c>
      <c r="AI79" s="40">
        <v>156.9</v>
      </c>
      <c r="AJ79" s="977">
        <v>164.6</v>
      </c>
      <c r="AK79" s="975">
        <v>165.6</v>
      </c>
      <c r="AL79" s="975">
        <v>172.1</v>
      </c>
      <c r="AM79" s="975">
        <v>179.3</v>
      </c>
      <c r="AN79" s="975">
        <v>188.4</v>
      </c>
      <c r="AO79" s="975">
        <v>197.7</v>
      </c>
      <c r="AP79" s="975">
        <v>207.7</v>
      </c>
      <c r="AQ79" s="975">
        <v>218.1</v>
      </c>
    </row>
    <row r="80" spans="1:43" ht="15">
      <c r="A80" s="116" t="s">
        <v>240</v>
      </c>
      <c r="B80" s="109"/>
      <c r="C80" s="109"/>
      <c r="D80" s="109"/>
      <c r="E80" s="109"/>
      <c r="F80" s="109"/>
      <c r="G80" s="109"/>
      <c r="H80" s="109"/>
      <c r="I80" s="109"/>
      <c r="J80" s="109"/>
      <c r="K80" s="109"/>
      <c r="L80" s="109"/>
      <c r="M80" s="108"/>
      <c r="N80" s="108"/>
      <c r="O80" s="567">
        <v>324.2</v>
      </c>
      <c r="P80" s="109">
        <v>313.3</v>
      </c>
      <c r="Q80" s="109">
        <v>302.5</v>
      </c>
      <c r="R80" s="109">
        <v>333.3</v>
      </c>
      <c r="S80" s="109">
        <v>365.7</v>
      </c>
      <c r="T80" s="567"/>
      <c r="U80" s="109"/>
      <c r="V80" s="109"/>
      <c r="W80" s="109"/>
      <c r="X80" s="109"/>
      <c r="Y80" s="109"/>
      <c r="Z80" s="109"/>
      <c r="AA80" s="302"/>
      <c r="AB80" s="69"/>
      <c r="AC80" s="69">
        <v>1581.4</v>
      </c>
      <c r="AD80" s="69">
        <v>1555.8</v>
      </c>
      <c r="AE80" s="69">
        <v>1583.2</v>
      </c>
      <c r="AF80" s="69">
        <v>1510</v>
      </c>
      <c r="AG80" s="40">
        <v>1345.1</v>
      </c>
      <c r="AH80" s="40">
        <v>1339.7</v>
      </c>
      <c r="AI80" s="40">
        <v>1386.8</v>
      </c>
      <c r="AJ80" s="977">
        <v>1452.1</v>
      </c>
      <c r="AK80" s="975">
        <v>1539.3</v>
      </c>
      <c r="AL80" s="975">
        <v>1647</v>
      </c>
      <c r="AM80" s="975">
        <v>1737.6</v>
      </c>
      <c r="AN80" s="975">
        <v>1815.8</v>
      </c>
      <c r="AO80" s="975">
        <v>1906.6</v>
      </c>
      <c r="AP80" s="975">
        <v>2001.9</v>
      </c>
      <c r="AQ80" s="975">
        <v>2102</v>
      </c>
    </row>
    <row r="81" spans="1:43" ht="15">
      <c r="A81" s="116" t="s">
        <v>241</v>
      </c>
      <c r="B81" s="109"/>
      <c r="C81" s="109"/>
      <c r="D81" s="109"/>
      <c r="E81" s="109"/>
      <c r="F81" s="109"/>
      <c r="G81" s="109"/>
      <c r="H81" s="109"/>
      <c r="I81" s="109"/>
      <c r="J81" s="109"/>
      <c r="K81" s="109"/>
      <c r="L81" s="109"/>
      <c r="M81" s="108"/>
      <c r="N81" s="108"/>
      <c r="O81" s="567">
        <v>-5.5</v>
      </c>
      <c r="P81" s="109">
        <v>-3.4</v>
      </c>
      <c r="Q81" s="109">
        <v>-3.4</v>
      </c>
      <c r="R81" s="109">
        <v>10.199999999999999</v>
      </c>
      <c r="S81" s="109">
        <v>9.6999999999999993</v>
      </c>
      <c r="T81" s="567"/>
      <c r="U81" s="109"/>
      <c r="V81" s="109"/>
      <c r="W81" s="109"/>
      <c r="X81" s="109"/>
      <c r="Y81" s="109"/>
      <c r="Z81" s="109"/>
      <c r="AA81" s="302"/>
      <c r="AB81" s="69"/>
      <c r="AC81" s="69"/>
      <c r="AD81" s="69"/>
      <c r="AE81" s="69">
        <v>1.8</v>
      </c>
      <c r="AF81" s="69">
        <v>-4.5999999999999996</v>
      </c>
      <c r="AG81" s="40">
        <v>-10.9</v>
      </c>
      <c r="AH81" s="40">
        <v>-0.4</v>
      </c>
      <c r="AI81" s="40">
        <v>3.5</v>
      </c>
      <c r="AJ81" s="977">
        <v>4.7</v>
      </c>
      <c r="AK81" s="975">
        <v>6</v>
      </c>
      <c r="AL81" s="975">
        <v>7</v>
      </c>
      <c r="AM81" s="975">
        <v>5.5</v>
      </c>
      <c r="AN81" s="975">
        <v>4.5</v>
      </c>
      <c r="AO81" s="975">
        <v>5</v>
      </c>
      <c r="AP81" s="975">
        <v>5</v>
      </c>
      <c r="AQ81" s="975">
        <v>5</v>
      </c>
    </row>
    <row r="82" spans="1:43" ht="15">
      <c r="A82" s="116"/>
      <c r="B82" s="109"/>
      <c r="C82" s="109"/>
      <c r="D82" s="109"/>
      <c r="E82" s="109"/>
      <c r="F82" s="109"/>
      <c r="G82" s="109"/>
      <c r="H82" s="109"/>
      <c r="I82" s="109"/>
      <c r="J82" s="109"/>
      <c r="K82" s="109"/>
      <c r="L82" s="109"/>
      <c r="M82" s="108"/>
      <c r="N82" s="108"/>
      <c r="O82" s="567"/>
      <c r="P82" s="109"/>
      <c r="Q82" s="109"/>
      <c r="R82" s="109"/>
      <c r="S82" s="109"/>
      <c r="T82" s="567"/>
      <c r="U82" s="109"/>
      <c r="V82" s="109"/>
      <c r="W82" s="109"/>
      <c r="X82" s="109"/>
      <c r="Y82" s="109"/>
      <c r="Z82" s="55"/>
      <c r="AA82" s="302"/>
      <c r="AB82" s="53"/>
      <c r="AC82" s="53"/>
      <c r="AD82" s="53"/>
      <c r="AE82" s="53"/>
      <c r="AF82" s="53"/>
      <c r="AG82" s="686"/>
      <c r="AH82" s="53"/>
      <c r="AI82" s="53"/>
      <c r="AJ82" s="977"/>
      <c r="AK82" s="975"/>
      <c r="AL82" s="975"/>
      <c r="AM82" s="975"/>
      <c r="AN82" s="975"/>
      <c r="AO82" s="975"/>
      <c r="AP82" s="975"/>
      <c r="AQ82" s="975"/>
    </row>
    <row r="83" spans="1:43" ht="12.75">
      <c r="A83" s="115" t="s">
        <v>255</v>
      </c>
      <c r="B83" s="109"/>
      <c r="C83" s="109"/>
      <c r="D83" s="109"/>
      <c r="E83" s="109"/>
      <c r="F83" s="109"/>
      <c r="G83" s="109"/>
      <c r="H83" s="109"/>
      <c r="I83" s="109"/>
      <c r="J83" s="109"/>
      <c r="K83" s="109"/>
      <c r="L83" s="109"/>
      <c r="M83" s="108"/>
      <c r="N83" s="108"/>
      <c r="O83" s="567"/>
      <c r="P83" s="109"/>
      <c r="Q83" s="109"/>
      <c r="R83" s="109"/>
      <c r="S83" s="109"/>
      <c r="T83" s="567"/>
      <c r="U83" s="109"/>
      <c r="V83" s="109"/>
      <c r="W83" s="109"/>
      <c r="X83" s="109"/>
      <c r="Y83" s="109"/>
      <c r="Z83" s="55"/>
      <c r="AA83" s="302"/>
      <c r="AB83" s="53"/>
      <c r="AC83" s="53"/>
      <c r="AD83" s="53"/>
      <c r="AE83" s="53"/>
      <c r="AF83" s="53"/>
      <c r="AG83" s="686"/>
      <c r="AH83" s="40"/>
      <c r="AI83" s="40"/>
      <c r="AJ83" s="978"/>
      <c r="AK83" s="976"/>
      <c r="AL83" s="976"/>
      <c r="AM83" s="976"/>
      <c r="AN83" s="976"/>
      <c r="AO83" s="976"/>
      <c r="AP83" s="976"/>
      <c r="AQ83" s="976"/>
    </row>
    <row r="84" spans="1:43" ht="15">
      <c r="A84" s="116" t="s">
        <v>238</v>
      </c>
      <c r="B84" s="109"/>
      <c r="C84" s="109"/>
      <c r="D84" s="109"/>
      <c r="E84" s="109"/>
      <c r="F84" s="109"/>
      <c r="G84" s="109"/>
      <c r="H84" s="109"/>
      <c r="I84" s="109"/>
      <c r="J84" s="109"/>
      <c r="K84" s="109"/>
      <c r="L84" s="109"/>
      <c r="M84" s="108"/>
      <c r="N84" s="108"/>
      <c r="O84" s="567"/>
      <c r="P84" s="109"/>
      <c r="Q84" s="109"/>
      <c r="R84" s="109"/>
      <c r="S84" s="109"/>
      <c r="T84" s="567">
        <v>1683</v>
      </c>
      <c r="U84" s="109">
        <v>1948</v>
      </c>
      <c r="V84" s="109">
        <v>2111</v>
      </c>
      <c r="W84" s="109">
        <v>2356</v>
      </c>
      <c r="X84" s="109">
        <v>2571</v>
      </c>
      <c r="Y84" s="109">
        <v>2753</v>
      </c>
      <c r="Z84" s="55">
        <v>3057</v>
      </c>
      <c r="AA84" s="302">
        <v>3307</v>
      </c>
      <c r="AB84" s="53">
        <v>3594.8</v>
      </c>
      <c r="AC84" s="53">
        <v>4080.3</v>
      </c>
      <c r="AD84" s="53">
        <v>4453.6000000000004</v>
      </c>
      <c r="AE84" s="53">
        <v>4741.3999999999996</v>
      </c>
      <c r="AF84" s="53">
        <v>5054.8999999999996</v>
      </c>
      <c r="AG84" s="53">
        <v>5435.9</v>
      </c>
      <c r="AH84" s="53">
        <v>5689</v>
      </c>
      <c r="AI84" s="53">
        <v>6157.7</v>
      </c>
      <c r="AJ84" s="977">
        <v>6529.5</v>
      </c>
      <c r="AK84" s="975">
        <v>6798.7</v>
      </c>
      <c r="AL84" s="975">
        <v>7336.8</v>
      </c>
      <c r="AM84" s="975">
        <v>7917.4</v>
      </c>
      <c r="AN84" s="975">
        <v>8566.4</v>
      </c>
      <c r="AO84" s="975">
        <v>9262.7000000000007</v>
      </c>
      <c r="AP84" s="975">
        <v>10020.299999999999</v>
      </c>
      <c r="AQ84" s="975">
        <v>10839.8</v>
      </c>
    </row>
    <row r="85" spans="1:43" ht="15">
      <c r="A85" s="116" t="s">
        <v>239</v>
      </c>
      <c r="B85" s="109"/>
      <c r="C85" s="109"/>
      <c r="D85" s="109"/>
      <c r="E85" s="109"/>
      <c r="F85" s="109"/>
      <c r="G85" s="109"/>
      <c r="H85" s="109"/>
      <c r="I85" s="109"/>
      <c r="J85" s="109"/>
      <c r="K85" s="109"/>
      <c r="L85" s="109"/>
      <c r="M85" s="108"/>
      <c r="N85" s="108"/>
      <c r="O85" s="567"/>
      <c r="P85" s="109"/>
      <c r="Q85" s="109"/>
      <c r="R85" s="109"/>
      <c r="S85" s="109"/>
      <c r="T85" s="567"/>
      <c r="U85" s="109"/>
      <c r="V85" s="109"/>
      <c r="W85" s="109"/>
      <c r="X85" s="109"/>
      <c r="Y85" s="109"/>
      <c r="Z85" s="55"/>
      <c r="AA85" s="302"/>
      <c r="AB85" s="53"/>
      <c r="AC85" s="53">
        <v>120.3</v>
      </c>
      <c r="AD85" s="53">
        <v>126.8</v>
      </c>
      <c r="AE85" s="53">
        <v>132.4</v>
      </c>
      <c r="AF85" s="53">
        <v>137.4</v>
      </c>
      <c r="AG85" s="53">
        <v>144</v>
      </c>
      <c r="AH85" s="53">
        <v>150.19999999999999</v>
      </c>
      <c r="AI85" s="53">
        <v>158.1</v>
      </c>
      <c r="AJ85" s="977">
        <v>162.9</v>
      </c>
      <c r="AK85" s="975">
        <v>163.80000000000001</v>
      </c>
      <c r="AL85" s="975">
        <v>170.3</v>
      </c>
      <c r="AM85" s="975">
        <v>177.4</v>
      </c>
      <c r="AN85" s="975">
        <v>186.4</v>
      </c>
      <c r="AO85" s="975">
        <v>195.7</v>
      </c>
      <c r="AP85" s="975">
        <v>205.5</v>
      </c>
      <c r="AQ85" s="975">
        <v>215.8</v>
      </c>
    </row>
    <row r="86" spans="1:43" ht="15">
      <c r="A86" s="116" t="s">
        <v>240</v>
      </c>
      <c r="B86" s="109"/>
      <c r="C86" s="109"/>
      <c r="D86" s="109"/>
      <c r="E86" s="109"/>
      <c r="F86" s="109"/>
      <c r="G86" s="109"/>
      <c r="H86" s="109"/>
      <c r="I86" s="109"/>
      <c r="J86" s="109"/>
      <c r="K86" s="109"/>
      <c r="L86" s="109"/>
      <c r="M86" s="108"/>
      <c r="N86" s="108"/>
      <c r="O86" s="567"/>
      <c r="P86" s="109"/>
      <c r="Q86" s="109"/>
      <c r="R86" s="109"/>
      <c r="S86" s="109"/>
      <c r="T86" s="567"/>
      <c r="U86" s="109"/>
      <c r="V86" s="109"/>
      <c r="W86" s="109"/>
      <c r="X86" s="109"/>
      <c r="Y86" s="109"/>
      <c r="Z86" s="55"/>
      <c r="AA86" s="302"/>
      <c r="AB86" s="53"/>
      <c r="AC86" s="53">
        <v>3392.4</v>
      </c>
      <c r="AD86" s="53">
        <v>3511.6</v>
      </c>
      <c r="AE86" s="53">
        <v>3582.1</v>
      </c>
      <c r="AF86" s="53">
        <v>3679.6</v>
      </c>
      <c r="AG86" s="53">
        <v>3774.9</v>
      </c>
      <c r="AH86" s="53">
        <v>3787.1</v>
      </c>
      <c r="AI86" s="53">
        <v>3893.9</v>
      </c>
      <c r="AJ86" s="977">
        <v>4009.4</v>
      </c>
      <c r="AK86" s="975">
        <v>4149.7</v>
      </c>
      <c r="AL86" s="975">
        <v>4307.3999999999996</v>
      </c>
      <c r="AM86" s="975">
        <v>4462.5</v>
      </c>
      <c r="AN86" s="975">
        <v>4596.3999999999996</v>
      </c>
      <c r="AO86" s="975">
        <v>4734.2</v>
      </c>
      <c r="AP86" s="975">
        <v>4876.3</v>
      </c>
      <c r="AQ86" s="975">
        <v>5022.6000000000004</v>
      </c>
    </row>
    <row r="87" spans="1:43" ht="15">
      <c r="A87" s="116" t="s">
        <v>241</v>
      </c>
      <c r="B87" s="109"/>
      <c r="C87" s="109"/>
      <c r="D87" s="109"/>
      <c r="E87" s="109"/>
      <c r="F87" s="109"/>
      <c r="G87" s="109"/>
      <c r="H87" s="109"/>
      <c r="I87" s="109"/>
      <c r="J87" s="109"/>
      <c r="K87" s="109"/>
      <c r="L87" s="109"/>
      <c r="M87" s="108"/>
      <c r="N87" s="108"/>
      <c r="O87" s="567"/>
      <c r="P87" s="109"/>
      <c r="Q87" s="109"/>
      <c r="R87" s="109"/>
      <c r="S87" s="109"/>
      <c r="T87" s="567"/>
      <c r="U87" s="109"/>
      <c r="V87" s="109"/>
      <c r="W87" s="109"/>
      <c r="X87" s="109"/>
      <c r="Y87" s="109"/>
      <c r="Z87" s="55"/>
      <c r="AA87" s="302"/>
      <c r="AB87" s="53"/>
      <c r="AC87" s="53"/>
      <c r="AD87" s="53"/>
      <c r="AE87" s="53">
        <v>2</v>
      </c>
      <c r="AF87" s="53">
        <v>2.7</v>
      </c>
      <c r="AG87" s="53">
        <v>2.6</v>
      </c>
      <c r="AH87" s="53">
        <v>0.3</v>
      </c>
      <c r="AI87" s="53">
        <v>2.8</v>
      </c>
      <c r="AJ87" s="977">
        <v>3</v>
      </c>
      <c r="AK87" s="975">
        <v>3.5</v>
      </c>
      <c r="AL87" s="975">
        <v>3.8</v>
      </c>
      <c r="AM87" s="975">
        <v>3.6</v>
      </c>
      <c r="AN87" s="975">
        <v>3</v>
      </c>
      <c r="AO87" s="975">
        <v>3</v>
      </c>
      <c r="AP87" s="975">
        <v>3</v>
      </c>
      <c r="AQ87" s="975">
        <v>3</v>
      </c>
    </row>
    <row r="88" spans="1:43" ht="15">
      <c r="A88" s="116"/>
      <c r="B88" s="109"/>
      <c r="C88" s="109"/>
      <c r="D88" s="109"/>
      <c r="E88" s="109"/>
      <c r="F88" s="109"/>
      <c r="G88" s="109"/>
      <c r="H88" s="109"/>
      <c r="I88" s="109"/>
      <c r="J88" s="109"/>
      <c r="K88" s="109"/>
      <c r="L88" s="109"/>
      <c r="M88" s="108"/>
      <c r="N88" s="108"/>
      <c r="O88" s="567"/>
      <c r="P88" s="109"/>
      <c r="Q88" s="109"/>
      <c r="R88" s="109"/>
      <c r="S88" s="109"/>
      <c r="T88" s="567"/>
      <c r="U88" s="109"/>
      <c r="V88" s="109"/>
      <c r="W88" s="109"/>
      <c r="X88" s="109"/>
      <c r="Y88" s="109"/>
      <c r="Z88" s="55"/>
      <c r="AA88" s="302"/>
      <c r="AB88" s="53"/>
      <c r="AC88" s="53"/>
      <c r="AD88" s="53"/>
      <c r="AE88" s="53"/>
      <c r="AF88" s="53"/>
      <c r="AG88" s="686"/>
      <c r="AH88" s="53"/>
      <c r="AI88" s="53"/>
      <c r="AJ88" s="977"/>
      <c r="AK88" s="975"/>
      <c r="AL88" s="975"/>
      <c r="AM88" s="975"/>
      <c r="AN88" s="975"/>
      <c r="AO88" s="975"/>
      <c r="AP88" s="975"/>
      <c r="AQ88" s="975"/>
    </row>
    <row r="89" spans="1:43" ht="12.75">
      <c r="A89" s="115" t="s">
        <v>256</v>
      </c>
      <c r="B89" s="109"/>
      <c r="C89" s="109"/>
      <c r="D89" s="109"/>
      <c r="E89" s="109"/>
      <c r="F89" s="109"/>
      <c r="G89" s="109"/>
      <c r="H89" s="109"/>
      <c r="I89" s="109"/>
      <c r="J89" s="109"/>
      <c r="K89" s="109"/>
      <c r="L89" s="109"/>
      <c r="M89" s="108"/>
      <c r="N89" s="108"/>
      <c r="O89" s="567"/>
      <c r="P89" s="109"/>
      <c r="Q89" s="109"/>
      <c r="R89" s="109"/>
      <c r="S89" s="109"/>
      <c r="T89" s="567"/>
      <c r="U89" s="109"/>
      <c r="V89" s="109"/>
      <c r="W89" s="109"/>
      <c r="X89" s="109"/>
      <c r="Y89" s="109"/>
      <c r="Z89" s="55"/>
      <c r="AA89" s="302"/>
      <c r="AB89" s="53"/>
      <c r="AC89" s="53"/>
      <c r="AD89" s="53"/>
      <c r="AE89" s="53"/>
      <c r="AF89" s="53"/>
      <c r="AG89" s="686"/>
      <c r="AH89" s="40"/>
      <c r="AI89" s="40"/>
      <c r="AJ89" s="978"/>
      <c r="AK89" s="976"/>
      <c r="AL89" s="976"/>
      <c r="AM89" s="976"/>
      <c r="AN89" s="976"/>
      <c r="AO89" s="976"/>
      <c r="AP89" s="976"/>
      <c r="AQ89" s="976"/>
    </row>
    <row r="90" spans="1:43" ht="15">
      <c r="A90" s="116" t="s">
        <v>238</v>
      </c>
      <c r="B90" s="109"/>
      <c r="C90" s="109"/>
      <c r="D90" s="109"/>
      <c r="E90" s="109"/>
      <c r="F90" s="109"/>
      <c r="G90" s="109"/>
      <c r="H90" s="109"/>
      <c r="I90" s="109"/>
      <c r="J90" s="109"/>
      <c r="K90" s="109"/>
      <c r="L90" s="109"/>
      <c r="M90" s="108"/>
      <c r="N90" s="108"/>
      <c r="O90" s="567"/>
      <c r="P90" s="109"/>
      <c r="Q90" s="109"/>
      <c r="R90" s="109"/>
      <c r="S90" s="109"/>
      <c r="T90" s="109">
        <v>227</v>
      </c>
      <c r="U90" s="109">
        <v>262</v>
      </c>
      <c r="V90" s="109">
        <v>268</v>
      </c>
      <c r="W90" s="109">
        <v>400</v>
      </c>
      <c r="X90" s="109">
        <v>790</v>
      </c>
      <c r="Y90" s="979">
        <v>853</v>
      </c>
      <c r="Z90" s="55">
        <v>863</v>
      </c>
      <c r="AA90" s="302">
        <v>835</v>
      </c>
      <c r="AB90" s="53">
        <v>850.3</v>
      </c>
      <c r="AC90" s="53">
        <v>695.6</v>
      </c>
      <c r="AD90" s="53">
        <v>682.4</v>
      </c>
      <c r="AE90" s="53">
        <v>647.1</v>
      </c>
      <c r="AF90" s="53">
        <v>793.1</v>
      </c>
      <c r="AG90" s="53">
        <v>833.4</v>
      </c>
      <c r="AH90" s="53">
        <v>855</v>
      </c>
      <c r="AI90" s="53">
        <v>942</v>
      </c>
      <c r="AJ90" s="977">
        <v>1000.4</v>
      </c>
      <c r="AK90" s="975">
        <v>1046.5999999999999</v>
      </c>
      <c r="AL90" s="975">
        <v>1142.5</v>
      </c>
      <c r="AM90" s="975">
        <v>1250.8</v>
      </c>
      <c r="AN90" s="975">
        <v>1380.9</v>
      </c>
      <c r="AO90" s="975">
        <v>1523.6</v>
      </c>
      <c r="AP90" s="975">
        <v>1681.8</v>
      </c>
      <c r="AQ90" s="975">
        <v>1856.5</v>
      </c>
    </row>
    <row r="91" spans="1:43" ht="15">
      <c r="A91" s="116" t="s">
        <v>239</v>
      </c>
      <c r="B91" s="109"/>
      <c r="C91" s="109"/>
      <c r="D91" s="109"/>
      <c r="E91" s="109"/>
      <c r="F91" s="109"/>
      <c r="G91" s="109"/>
      <c r="H91" s="109"/>
      <c r="I91" s="109"/>
      <c r="J91" s="109"/>
      <c r="K91" s="109"/>
      <c r="L91" s="109"/>
      <c r="M91" s="108"/>
      <c r="N91" s="108"/>
      <c r="O91" s="567"/>
      <c r="P91" s="109"/>
      <c r="Q91" s="109"/>
      <c r="R91" s="109"/>
      <c r="S91" s="109"/>
      <c r="T91" s="567"/>
      <c r="U91" s="109"/>
      <c r="V91" s="109"/>
      <c r="W91" s="109"/>
      <c r="X91" s="109"/>
      <c r="Y91" s="109"/>
      <c r="Z91" s="55"/>
      <c r="AA91" s="302"/>
      <c r="AB91" s="53"/>
      <c r="AC91" s="53">
        <v>108.7</v>
      </c>
      <c r="AD91" s="53">
        <v>112.3</v>
      </c>
      <c r="AE91" s="53">
        <v>117.4</v>
      </c>
      <c r="AF91" s="53">
        <v>128.9</v>
      </c>
      <c r="AG91" s="53">
        <v>135.19999999999999</v>
      </c>
      <c r="AH91" s="53">
        <v>141.19999999999999</v>
      </c>
      <c r="AI91" s="53">
        <v>148.6</v>
      </c>
      <c r="AJ91" s="977">
        <v>152</v>
      </c>
      <c r="AK91" s="975">
        <v>152.9</v>
      </c>
      <c r="AL91" s="975">
        <v>159</v>
      </c>
      <c r="AM91" s="975">
        <v>165.6</v>
      </c>
      <c r="AN91" s="975">
        <v>174</v>
      </c>
      <c r="AO91" s="975">
        <v>182.6</v>
      </c>
      <c r="AP91" s="975">
        <v>191.8</v>
      </c>
      <c r="AQ91" s="975">
        <v>201.5</v>
      </c>
    </row>
    <row r="92" spans="1:43" ht="15">
      <c r="A92" s="116" t="s">
        <v>240</v>
      </c>
      <c r="B92" s="109"/>
      <c r="C92" s="109"/>
      <c r="D92" s="109"/>
      <c r="E92" s="109"/>
      <c r="F92" s="109"/>
      <c r="G92" s="109"/>
      <c r="H92" s="109"/>
      <c r="I92" s="109"/>
      <c r="J92" s="109"/>
      <c r="K92" s="109"/>
      <c r="L92" s="109"/>
      <c r="M92" s="108"/>
      <c r="N92" s="108"/>
      <c r="O92" s="567"/>
      <c r="P92" s="109"/>
      <c r="Q92" s="109"/>
      <c r="R92" s="109"/>
      <c r="S92" s="109"/>
      <c r="T92" s="567"/>
      <c r="U92" s="109"/>
      <c r="V92" s="109"/>
      <c r="W92" s="109"/>
      <c r="X92" s="109"/>
      <c r="Y92" s="109"/>
      <c r="Z92" s="55"/>
      <c r="AA92" s="302"/>
      <c r="AB92" s="53"/>
      <c r="AC92" s="53">
        <v>639.9</v>
      </c>
      <c r="AD92" s="53">
        <v>607.6</v>
      </c>
      <c r="AE92" s="53">
        <v>551.1</v>
      </c>
      <c r="AF92" s="53">
        <v>615.20000000000005</v>
      </c>
      <c r="AG92" s="53">
        <v>616.6</v>
      </c>
      <c r="AH92" s="53">
        <v>605.70000000000005</v>
      </c>
      <c r="AI92" s="53">
        <v>633.9</v>
      </c>
      <c r="AJ92" s="977">
        <v>658.1</v>
      </c>
      <c r="AK92" s="975">
        <v>684.4</v>
      </c>
      <c r="AL92" s="975">
        <v>718.6</v>
      </c>
      <c r="AM92" s="975">
        <v>755.3</v>
      </c>
      <c r="AN92" s="975">
        <v>793.8</v>
      </c>
      <c r="AO92" s="975">
        <v>834.3</v>
      </c>
      <c r="AP92" s="975">
        <v>876.8</v>
      </c>
      <c r="AQ92" s="975">
        <v>921.6</v>
      </c>
    </row>
    <row r="93" spans="1:43" ht="15">
      <c r="A93" s="116" t="s">
        <v>241</v>
      </c>
      <c r="B93" s="109"/>
      <c r="C93" s="109"/>
      <c r="D93" s="109"/>
      <c r="E93" s="109"/>
      <c r="F93" s="109"/>
      <c r="G93" s="109"/>
      <c r="H93" s="109"/>
      <c r="I93" s="109"/>
      <c r="J93" s="109"/>
      <c r="K93" s="109"/>
      <c r="L93" s="109"/>
      <c r="M93" s="108"/>
      <c r="N93" s="108"/>
      <c r="O93" s="567"/>
      <c r="P93" s="109"/>
      <c r="Q93" s="109"/>
      <c r="R93" s="109"/>
      <c r="S93" s="109"/>
      <c r="T93" s="567"/>
      <c r="U93" s="109"/>
      <c r="V93" s="109"/>
      <c r="W93" s="109"/>
      <c r="X93" s="109"/>
      <c r="Y93" s="109"/>
      <c r="Z93" s="55"/>
      <c r="AA93" s="302"/>
      <c r="AB93" s="53"/>
      <c r="AC93" s="53"/>
      <c r="AD93" s="53"/>
      <c r="AE93" s="53">
        <v>-9.3000000000000007</v>
      </c>
      <c r="AF93" s="53">
        <v>11.6</v>
      </c>
      <c r="AG93" s="53">
        <v>0.2</v>
      </c>
      <c r="AH93" s="53">
        <v>-1.8</v>
      </c>
      <c r="AI93" s="53">
        <v>4.5999999999999996</v>
      </c>
      <c r="AJ93" s="977">
        <v>3.8</v>
      </c>
      <c r="AK93" s="975">
        <v>4</v>
      </c>
      <c r="AL93" s="975">
        <v>5</v>
      </c>
      <c r="AM93" s="975">
        <v>5.0999999999999996</v>
      </c>
      <c r="AN93" s="975">
        <v>5.0999999999999996</v>
      </c>
      <c r="AO93" s="975">
        <v>5.0999999999999996</v>
      </c>
      <c r="AP93" s="975">
        <v>5.0999999999999996</v>
      </c>
      <c r="AQ93" s="975">
        <v>5.0999999999999996</v>
      </c>
    </row>
    <row r="94" spans="1:43" ht="15">
      <c r="A94" s="116"/>
      <c r="B94" s="109"/>
      <c r="C94" s="109"/>
      <c r="D94" s="109"/>
      <c r="E94" s="109"/>
      <c r="F94" s="109"/>
      <c r="G94" s="109"/>
      <c r="H94" s="109"/>
      <c r="I94" s="109"/>
      <c r="J94" s="109"/>
      <c r="K94" s="109"/>
      <c r="L94" s="109"/>
      <c r="M94" s="108"/>
      <c r="N94" s="108"/>
      <c r="O94" s="567"/>
      <c r="P94" s="109"/>
      <c r="Q94" s="109"/>
      <c r="R94" s="109"/>
      <c r="S94" s="109"/>
      <c r="T94" s="567"/>
      <c r="U94" s="109"/>
      <c r="V94" s="109"/>
      <c r="W94" s="109"/>
      <c r="X94" s="109"/>
      <c r="Y94" s="109"/>
      <c r="Z94" s="55"/>
      <c r="AA94" s="302"/>
      <c r="AB94" s="53"/>
      <c r="AC94" s="53"/>
      <c r="AD94" s="53"/>
      <c r="AE94" s="53"/>
      <c r="AF94" s="53"/>
      <c r="AG94" s="686"/>
      <c r="AH94" s="53"/>
      <c r="AI94" s="53"/>
      <c r="AJ94" s="977"/>
      <c r="AK94" s="975"/>
      <c r="AL94" s="975"/>
      <c r="AM94" s="975"/>
      <c r="AN94" s="975"/>
      <c r="AO94" s="975"/>
      <c r="AP94" s="975"/>
      <c r="AQ94" s="975"/>
    </row>
    <row r="95" spans="1:43" ht="12.75">
      <c r="A95" s="115" t="s">
        <v>257</v>
      </c>
      <c r="B95" s="109"/>
      <c r="C95" s="109"/>
      <c r="D95" s="109"/>
      <c r="E95" s="109"/>
      <c r="F95" s="109"/>
      <c r="G95" s="109"/>
      <c r="H95" s="109"/>
      <c r="I95" s="109"/>
      <c r="J95" s="109"/>
      <c r="K95" s="109"/>
      <c r="L95" s="109"/>
      <c r="M95" s="108"/>
      <c r="N95" s="108"/>
      <c r="O95" s="567"/>
      <c r="P95" s="109"/>
      <c r="Q95" s="109"/>
      <c r="R95" s="109"/>
      <c r="S95" s="109"/>
      <c r="T95" s="567"/>
      <c r="U95" s="109"/>
      <c r="V95" s="109"/>
      <c r="W95" s="109"/>
      <c r="X95" s="109"/>
      <c r="Y95" s="109"/>
      <c r="Z95" s="55"/>
      <c r="AA95" s="302"/>
      <c r="AB95" s="53"/>
      <c r="AC95" s="53"/>
      <c r="AD95" s="53"/>
      <c r="AE95" s="53"/>
      <c r="AF95" s="53"/>
      <c r="AG95" s="686"/>
      <c r="AH95" s="40"/>
      <c r="AI95" s="40"/>
      <c r="AJ95" s="978"/>
      <c r="AK95" s="976"/>
      <c r="AL95" s="976"/>
      <c r="AM95" s="976"/>
      <c r="AN95" s="976"/>
      <c r="AO95" s="976"/>
      <c r="AP95" s="976"/>
      <c r="AQ95" s="976"/>
    </row>
    <row r="96" spans="1:43" ht="15">
      <c r="A96" s="116" t="s">
        <v>238</v>
      </c>
      <c r="B96" s="109"/>
      <c r="C96" s="109"/>
      <c r="D96" s="109"/>
      <c r="E96" s="109"/>
      <c r="F96" s="109"/>
      <c r="G96" s="109"/>
      <c r="H96" s="109"/>
      <c r="I96" s="109"/>
      <c r="J96" s="109"/>
      <c r="K96" s="109"/>
      <c r="L96" s="109"/>
      <c r="M96" s="108"/>
      <c r="N96" s="108"/>
      <c r="O96" s="567"/>
      <c r="P96" s="109"/>
      <c r="Q96" s="109"/>
      <c r="R96" s="109"/>
      <c r="S96" s="109"/>
      <c r="T96" s="109">
        <v>1814</v>
      </c>
      <c r="U96" s="109">
        <v>2031</v>
      </c>
      <c r="V96" s="109">
        <v>2139</v>
      </c>
      <c r="W96" s="109">
        <v>2735</v>
      </c>
      <c r="X96" s="109">
        <v>3398</v>
      </c>
      <c r="Y96" s="55">
        <v>3888</v>
      </c>
      <c r="Z96" s="302">
        <v>3949</v>
      </c>
      <c r="AA96" s="53">
        <v>4166</v>
      </c>
      <c r="AB96" s="53">
        <v>4430.6000000000004</v>
      </c>
      <c r="AC96" s="53">
        <v>4704.8</v>
      </c>
      <c r="AD96" s="53">
        <v>5030.8999999999996</v>
      </c>
      <c r="AE96" s="53">
        <v>5924.2</v>
      </c>
      <c r="AF96" s="53">
        <v>6430.8</v>
      </c>
      <c r="AG96" s="53">
        <v>6686.7</v>
      </c>
      <c r="AH96" s="53">
        <v>7030.1</v>
      </c>
      <c r="AI96" s="53">
        <v>8075.6</v>
      </c>
      <c r="AJ96" s="977">
        <v>8480.4</v>
      </c>
      <c r="AK96" s="975">
        <v>8787.4</v>
      </c>
      <c r="AL96" s="975">
        <v>9592.5</v>
      </c>
      <c r="AM96" s="975">
        <v>10441.700000000001</v>
      </c>
      <c r="AN96" s="975">
        <v>11418.1</v>
      </c>
      <c r="AO96" s="975">
        <v>12478.1</v>
      </c>
      <c r="AP96" s="975">
        <v>13642.8</v>
      </c>
      <c r="AQ96" s="975">
        <v>14916.3</v>
      </c>
    </row>
    <row r="97" spans="1:43" ht="15">
      <c r="A97" s="116" t="s">
        <v>239</v>
      </c>
      <c r="B97" s="109"/>
      <c r="C97" s="109"/>
      <c r="D97" s="109"/>
      <c r="E97" s="109"/>
      <c r="F97" s="109"/>
      <c r="G97" s="109"/>
      <c r="H97" s="109"/>
      <c r="I97" s="109"/>
      <c r="J97" s="109"/>
      <c r="K97" s="109"/>
      <c r="L97" s="109"/>
      <c r="M97" s="108"/>
      <c r="N97" s="108"/>
      <c r="O97" s="567"/>
      <c r="P97" s="109"/>
      <c r="Q97" s="109"/>
      <c r="R97" s="109"/>
      <c r="S97" s="109"/>
      <c r="T97" s="567"/>
      <c r="U97" s="109"/>
      <c r="V97" s="109"/>
      <c r="W97" s="109"/>
      <c r="X97" s="109"/>
      <c r="Y97" s="109"/>
      <c r="Z97" s="55"/>
      <c r="AA97" s="302"/>
      <c r="AB97" s="53"/>
      <c r="AC97" s="53">
        <v>119.1</v>
      </c>
      <c r="AD97" s="53">
        <v>126.7</v>
      </c>
      <c r="AE97" s="53">
        <v>132.1</v>
      </c>
      <c r="AF97" s="53">
        <v>137.69999999999999</v>
      </c>
      <c r="AG97" s="53">
        <v>144.30000000000001</v>
      </c>
      <c r="AH97" s="53">
        <v>150.69999999999999</v>
      </c>
      <c r="AI97" s="53">
        <v>158.69999999999999</v>
      </c>
      <c r="AJ97" s="977">
        <v>162.30000000000001</v>
      </c>
      <c r="AK97" s="975">
        <v>163.30000000000001</v>
      </c>
      <c r="AL97" s="975">
        <v>169.8</v>
      </c>
      <c r="AM97" s="975">
        <v>176.9</v>
      </c>
      <c r="AN97" s="975">
        <v>185.8</v>
      </c>
      <c r="AO97" s="975">
        <v>195</v>
      </c>
      <c r="AP97" s="975">
        <v>204.8</v>
      </c>
      <c r="AQ97" s="975">
        <v>215.1</v>
      </c>
    </row>
    <row r="98" spans="1:43" ht="15">
      <c r="A98" s="116" t="s">
        <v>240</v>
      </c>
      <c r="B98" s="109"/>
      <c r="C98" s="109"/>
      <c r="D98" s="109"/>
      <c r="E98" s="109"/>
      <c r="F98" s="109"/>
      <c r="G98" s="109"/>
      <c r="H98" s="109"/>
      <c r="I98" s="109"/>
      <c r="J98" s="109"/>
      <c r="K98" s="109"/>
      <c r="L98" s="109"/>
      <c r="M98" s="108"/>
      <c r="N98" s="108"/>
      <c r="O98" s="567"/>
      <c r="P98" s="109"/>
      <c r="Q98" s="109"/>
      <c r="R98" s="109"/>
      <c r="S98" s="109"/>
      <c r="T98" s="567"/>
      <c r="U98" s="109"/>
      <c r="V98" s="109"/>
      <c r="W98" s="109"/>
      <c r="X98" s="109"/>
      <c r="Y98" s="109"/>
      <c r="Z98" s="55"/>
      <c r="AA98" s="302"/>
      <c r="AB98" s="53"/>
      <c r="AC98" s="53">
        <v>3948.9</v>
      </c>
      <c r="AD98" s="53">
        <v>3969.3</v>
      </c>
      <c r="AE98" s="53">
        <v>4485.3</v>
      </c>
      <c r="AF98" s="53">
        <v>4670.8</v>
      </c>
      <c r="AG98" s="53">
        <v>4632.7</v>
      </c>
      <c r="AH98" s="40">
        <v>4663.8</v>
      </c>
      <c r="AI98" s="40">
        <v>5088.3999999999996</v>
      </c>
      <c r="AJ98" s="977">
        <v>5223.8</v>
      </c>
      <c r="AK98" s="975">
        <v>5380.5</v>
      </c>
      <c r="AL98" s="975">
        <v>5649.5</v>
      </c>
      <c r="AM98" s="975">
        <v>5903.8</v>
      </c>
      <c r="AN98" s="975">
        <v>6145.8</v>
      </c>
      <c r="AO98" s="975">
        <v>6397.8</v>
      </c>
      <c r="AP98" s="975">
        <v>6660.1</v>
      </c>
      <c r="AQ98" s="975">
        <v>6933.2</v>
      </c>
    </row>
    <row r="99" spans="1:43" ht="15">
      <c r="A99" s="116" t="s">
        <v>241</v>
      </c>
      <c r="B99" s="109"/>
      <c r="C99" s="109"/>
      <c r="D99" s="109"/>
      <c r="E99" s="109"/>
      <c r="F99" s="109"/>
      <c r="G99" s="109"/>
      <c r="H99" s="109"/>
      <c r="I99" s="109"/>
      <c r="J99" s="109"/>
      <c r="K99" s="109"/>
      <c r="L99" s="109"/>
      <c r="M99" s="108"/>
      <c r="N99" s="108"/>
      <c r="O99" s="567"/>
      <c r="P99" s="109"/>
      <c r="Q99" s="109"/>
      <c r="R99" s="109"/>
      <c r="S99" s="109"/>
      <c r="T99" s="567"/>
      <c r="U99" s="109"/>
      <c r="V99" s="109"/>
      <c r="W99" s="109"/>
      <c r="X99" s="109"/>
      <c r="Y99" s="109"/>
      <c r="Z99" s="55"/>
      <c r="AA99" s="302"/>
      <c r="AB99" s="53"/>
      <c r="AC99" s="53"/>
      <c r="AD99" s="53"/>
      <c r="AE99" s="53">
        <v>13</v>
      </c>
      <c r="AF99" s="53">
        <v>4.0999999999999996</v>
      </c>
      <c r="AG99" s="53">
        <v>-0.8</v>
      </c>
      <c r="AH99" s="40">
        <v>0.7</v>
      </c>
      <c r="AI99" s="40">
        <v>9.1</v>
      </c>
      <c r="AJ99" s="977">
        <v>2.7</v>
      </c>
      <c r="AK99" s="975">
        <v>3</v>
      </c>
      <c r="AL99" s="975">
        <v>5</v>
      </c>
      <c r="AM99" s="975">
        <v>4.5</v>
      </c>
      <c r="AN99" s="975">
        <v>4.0999999999999996</v>
      </c>
      <c r="AO99" s="975">
        <v>4.0999999999999996</v>
      </c>
      <c r="AP99" s="975">
        <v>4.0999999999999996</v>
      </c>
      <c r="AQ99" s="975">
        <v>4.0999999999999996</v>
      </c>
    </row>
    <row r="100" spans="1:43" ht="15">
      <c r="A100" s="116"/>
      <c r="B100" s="109"/>
      <c r="C100" s="109"/>
      <c r="D100" s="109"/>
      <c r="E100" s="109"/>
      <c r="F100" s="109"/>
      <c r="G100" s="109"/>
      <c r="H100" s="109"/>
      <c r="I100" s="109"/>
      <c r="J100" s="109"/>
      <c r="K100" s="109"/>
      <c r="L100" s="109"/>
      <c r="M100" s="108"/>
      <c r="N100" s="108"/>
      <c r="O100" s="567"/>
      <c r="P100" s="109"/>
      <c r="Q100" s="109"/>
      <c r="R100" s="109"/>
      <c r="S100" s="109"/>
      <c r="T100" s="567"/>
      <c r="U100" s="109"/>
      <c r="V100" s="109"/>
      <c r="W100" s="109"/>
      <c r="X100" s="109"/>
      <c r="Y100" s="109"/>
      <c r="Z100" s="55"/>
      <c r="AA100" s="302"/>
      <c r="AB100" s="53"/>
      <c r="AC100" s="53"/>
      <c r="AD100" s="53"/>
      <c r="AE100" s="53"/>
      <c r="AF100" s="53"/>
      <c r="AG100" s="686"/>
      <c r="AH100" s="40"/>
      <c r="AI100" s="40"/>
      <c r="AJ100" s="977"/>
      <c r="AK100" s="975"/>
      <c r="AL100" s="975"/>
      <c r="AM100" s="975"/>
      <c r="AN100" s="975"/>
      <c r="AO100" s="975"/>
      <c r="AP100" s="975"/>
      <c r="AQ100" s="975"/>
    </row>
    <row r="101" spans="1:43" ht="12.75">
      <c r="A101" s="115" t="s">
        <v>258</v>
      </c>
      <c r="B101" s="109"/>
      <c r="C101" s="109"/>
      <c r="D101" s="109"/>
      <c r="E101" s="109"/>
      <c r="F101" s="109"/>
      <c r="G101" s="109"/>
      <c r="H101" s="109"/>
      <c r="I101" s="109"/>
      <c r="J101" s="109"/>
      <c r="K101" s="109"/>
      <c r="L101" s="109"/>
      <c r="M101" s="108"/>
      <c r="N101" s="108"/>
      <c r="O101" s="567"/>
      <c r="P101" s="109"/>
      <c r="Q101" s="109"/>
      <c r="R101" s="109"/>
      <c r="S101" s="109"/>
      <c r="T101" s="567"/>
      <c r="U101" s="109"/>
      <c r="V101" s="109"/>
      <c r="W101" s="109"/>
      <c r="X101" s="109"/>
      <c r="Y101" s="109"/>
      <c r="Z101" s="55"/>
      <c r="AA101" s="302"/>
      <c r="AB101" s="53"/>
      <c r="AC101" s="53"/>
      <c r="AD101" s="53"/>
      <c r="AE101" s="53"/>
      <c r="AF101" s="53"/>
      <c r="AG101" s="686"/>
      <c r="AH101" s="40"/>
      <c r="AI101" s="40"/>
      <c r="AJ101" s="978"/>
      <c r="AK101" s="976"/>
      <c r="AL101" s="976"/>
      <c r="AM101" s="976"/>
      <c r="AN101" s="976"/>
      <c r="AO101" s="976"/>
      <c r="AP101" s="976"/>
      <c r="AQ101" s="976"/>
    </row>
    <row r="102" spans="1:43" ht="15">
      <c r="A102" s="116" t="s">
        <v>238</v>
      </c>
      <c r="B102" s="109"/>
      <c r="C102" s="109"/>
      <c r="D102" s="109"/>
      <c r="E102" s="109"/>
      <c r="F102" s="109"/>
      <c r="G102" s="109"/>
      <c r="H102" s="109"/>
      <c r="I102" s="109"/>
      <c r="J102" s="109"/>
      <c r="K102" s="109"/>
      <c r="L102" s="109"/>
      <c r="M102" s="108"/>
      <c r="N102" s="108"/>
      <c r="O102" s="567"/>
      <c r="P102" s="109"/>
      <c r="Q102" s="109"/>
      <c r="R102" s="109"/>
      <c r="S102" s="109"/>
      <c r="T102" s="567">
        <v>1405</v>
      </c>
      <c r="U102" s="109">
        <v>1285</v>
      </c>
      <c r="V102" s="109">
        <v>1442</v>
      </c>
      <c r="W102" s="109">
        <v>1686</v>
      </c>
      <c r="X102" s="109">
        <v>1953</v>
      </c>
      <c r="Y102" s="109">
        <v>2003</v>
      </c>
      <c r="Z102" s="55">
        <v>2334</v>
      </c>
      <c r="AA102" s="302">
        <v>2737</v>
      </c>
      <c r="AB102" s="53">
        <v>2985.6</v>
      </c>
      <c r="AC102" s="53">
        <v>3193</v>
      </c>
      <c r="AD102" s="53">
        <v>3358</v>
      </c>
      <c r="AE102" s="53">
        <v>3801</v>
      </c>
      <c r="AF102" s="53">
        <v>3928.9</v>
      </c>
      <c r="AG102" s="53">
        <v>4390.3</v>
      </c>
      <c r="AH102" s="40">
        <v>4732.2</v>
      </c>
      <c r="AI102" s="40">
        <v>5056.2</v>
      </c>
      <c r="AJ102" s="977">
        <v>5698.3</v>
      </c>
      <c r="AK102" s="975">
        <v>6134</v>
      </c>
      <c r="AL102" s="975">
        <v>6791.6</v>
      </c>
      <c r="AM102" s="975">
        <v>7435.3</v>
      </c>
      <c r="AN102" s="975">
        <v>8279</v>
      </c>
      <c r="AO102" s="975">
        <v>9212.6</v>
      </c>
      <c r="AP102" s="975">
        <v>10256.4</v>
      </c>
      <c r="AQ102" s="975">
        <v>11418.5</v>
      </c>
    </row>
    <row r="103" spans="1:43" ht="15">
      <c r="A103" s="116" t="s">
        <v>239</v>
      </c>
      <c r="B103" s="109"/>
      <c r="C103" s="109"/>
      <c r="D103" s="109"/>
      <c r="E103" s="109"/>
      <c r="F103" s="109"/>
      <c r="G103" s="109"/>
      <c r="H103" s="109"/>
      <c r="I103" s="109"/>
      <c r="J103" s="109"/>
      <c r="K103" s="109"/>
      <c r="L103" s="109"/>
      <c r="M103" s="108"/>
      <c r="N103" s="108"/>
      <c r="O103" s="567"/>
      <c r="P103" s="109"/>
      <c r="Q103" s="109"/>
      <c r="R103" s="109"/>
      <c r="S103" s="109"/>
      <c r="T103" s="567"/>
      <c r="U103" s="109"/>
      <c r="V103" s="109"/>
      <c r="W103" s="109"/>
      <c r="X103" s="109"/>
      <c r="Y103" s="109"/>
      <c r="Z103" s="55"/>
      <c r="AA103" s="302"/>
      <c r="AB103" s="53"/>
      <c r="AC103" s="53">
        <v>116.2</v>
      </c>
      <c r="AD103" s="53">
        <v>119.9</v>
      </c>
      <c r="AE103" s="53">
        <v>123.4</v>
      </c>
      <c r="AF103" s="53">
        <v>126.9</v>
      </c>
      <c r="AG103" s="53">
        <v>130.30000000000001</v>
      </c>
      <c r="AH103" s="53">
        <v>130.6</v>
      </c>
      <c r="AI103" s="53">
        <v>134.4</v>
      </c>
      <c r="AJ103" s="977">
        <v>138.1</v>
      </c>
      <c r="AK103" s="975">
        <v>139</v>
      </c>
      <c r="AL103" s="975">
        <v>144.5</v>
      </c>
      <c r="AM103" s="975">
        <v>150.5</v>
      </c>
      <c r="AN103" s="975">
        <v>158.1</v>
      </c>
      <c r="AO103" s="975">
        <v>166</v>
      </c>
      <c r="AP103" s="975">
        <v>174.3</v>
      </c>
      <c r="AQ103" s="975">
        <v>183.1</v>
      </c>
    </row>
    <row r="104" spans="1:43" ht="15">
      <c r="A104" s="116" t="s">
        <v>240</v>
      </c>
      <c r="B104" s="109"/>
      <c r="C104" s="109"/>
      <c r="D104" s="109"/>
      <c r="E104" s="109"/>
      <c r="F104" s="109"/>
      <c r="G104" s="109"/>
      <c r="H104" s="109"/>
      <c r="I104" s="109"/>
      <c r="J104" s="109"/>
      <c r="K104" s="109"/>
      <c r="L104" s="109"/>
      <c r="M104" s="108"/>
      <c r="N104" s="108"/>
      <c r="O104" s="567"/>
      <c r="P104" s="109"/>
      <c r="Q104" s="109"/>
      <c r="R104" s="109"/>
      <c r="S104" s="109"/>
      <c r="T104" s="567"/>
      <c r="U104" s="109"/>
      <c r="V104" s="109"/>
      <c r="W104" s="109"/>
      <c r="X104" s="109"/>
      <c r="Y104" s="109"/>
      <c r="Z104" s="55"/>
      <c r="AA104" s="302"/>
      <c r="AB104" s="53"/>
      <c r="AC104" s="53"/>
      <c r="AD104" s="53"/>
      <c r="AE104" s="53">
        <v>3079.3</v>
      </c>
      <c r="AF104" s="53">
        <v>3095.1</v>
      </c>
      <c r="AG104" s="53">
        <v>3370.1</v>
      </c>
      <c r="AH104" s="53">
        <v>3623.8</v>
      </c>
      <c r="AI104" s="53">
        <v>3761.4</v>
      </c>
      <c r="AJ104" s="977">
        <v>4125.1000000000004</v>
      </c>
      <c r="AK104" s="975">
        <v>4413.8999999999996</v>
      </c>
      <c r="AL104" s="975">
        <v>4700.8</v>
      </c>
      <c r="AM104" s="975">
        <v>4940.6000000000004</v>
      </c>
      <c r="AN104" s="975">
        <v>5237</v>
      </c>
      <c r="AO104" s="975">
        <v>5551.2</v>
      </c>
      <c r="AP104" s="975">
        <v>5884.3</v>
      </c>
      <c r="AQ104" s="975">
        <v>6237.3</v>
      </c>
    </row>
    <row r="105" spans="1:43" ht="15">
      <c r="A105" s="116" t="s">
        <v>241</v>
      </c>
      <c r="B105" s="109"/>
      <c r="C105" s="109"/>
      <c r="D105" s="109"/>
      <c r="E105" s="109"/>
      <c r="F105" s="109"/>
      <c r="G105" s="109"/>
      <c r="H105" s="109"/>
      <c r="I105" s="109"/>
      <c r="J105" s="109"/>
      <c r="K105" s="109"/>
      <c r="L105" s="109"/>
      <c r="M105" s="108"/>
      <c r="N105" s="108"/>
      <c r="O105" s="567"/>
      <c r="P105" s="109"/>
      <c r="Q105" s="109"/>
      <c r="R105" s="109"/>
      <c r="S105" s="109"/>
      <c r="T105" s="567"/>
      <c r="U105" s="109"/>
      <c r="V105" s="109"/>
      <c r="W105" s="109"/>
      <c r="X105" s="109"/>
      <c r="Y105" s="109"/>
      <c r="Z105" s="55"/>
      <c r="AA105" s="302"/>
      <c r="AB105" s="53"/>
      <c r="AC105" s="53"/>
      <c r="AD105" s="53"/>
      <c r="AE105" s="53">
        <v>10</v>
      </c>
      <c r="AF105" s="53">
        <v>0.5</v>
      </c>
      <c r="AG105" s="53">
        <v>8.9</v>
      </c>
      <c r="AH105" s="53">
        <v>7.5</v>
      </c>
      <c r="AI105" s="53">
        <v>3.8</v>
      </c>
      <c r="AJ105" s="977">
        <v>9.6999999999999993</v>
      </c>
      <c r="AK105" s="975">
        <v>7</v>
      </c>
      <c r="AL105" s="975">
        <v>6.5</v>
      </c>
      <c r="AM105" s="975">
        <v>5.0999999999999996</v>
      </c>
      <c r="AN105" s="975">
        <v>6</v>
      </c>
      <c r="AO105" s="975">
        <v>6</v>
      </c>
      <c r="AP105" s="975">
        <v>6</v>
      </c>
      <c r="AQ105" s="975">
        <v>6</v>
      </c>
    </row>
    <row r="106" spans="1:43" ht="15">
      <c r="A106" s="116"/>
      <c r="B106" s="109"/>
      <c r="C106" s="109"/>
      <c r="D106" s="109"/>
      <c r="E106" s="109"/>
      <c r="F106" s="109"/>
      <c r="G106" s="109"/>
      <c r="H106" s="109"/>
      <c r="I106" s="109"/>
      <c r="J106" s="109"/>
      <c r="K106" s="109"/>
      <c r="L106" s="109"/>
      <c r="M106" s="108"/>
      <c r="N106" s="108"/>
      <c r="O106" s="567"/>
      <c r="P106" s="109"/>
      <c r="Q106" s="109"/>
      <c r="R106" s="109"/>
      <c r="S106" s="109"/>
      <c r="T106" s="567"/>
      <c r="U106" s="109"/>
      <c r="V106" s="109"/>
      <c r="W106" s="109"/>
      <c r="X106" s="109"/>
      <c r="Y106" s="109"/>
      <c r="Z106" s="55"/>
      <c r="AA106" s="302"/>
      <c r="AB106" s="53"/>
      <c r="AC106" s="53"/>
      <c r="AD106" s="53"/>
      <c r="AE106" s="53"/>
      <c r="AF106" s="53"/>
      <c r="AG106" s="686"/>
      <c r="AH106" s="53"/>
      <c r="AI106" s="53"/>
      <c r="AJ106" s="977"/>
      <c r="AK106" s="975"/>
      <c r="AL106" s="975"/>
      <c r="AM106" s="975"/>
      <c r="AN106" s="975"/>
      <c r="AO106" s="975"/>
      <c r="AP106" s="975"/>
      <c r="AQ106" s="975"/>
    </row>
    <row r="107" spans="1:43" ht="12.75">
      <c r="A107" s="115" t="s">
        <v>259</v>
      </c>
      <c r="B107" s="109"/>
      <c r="C107" s="109"/>
      <c r="D107" s="109"/>
      <c r="E107" s="109"/>
      <c r="F107" s="109"/>
      <c r="G107" s="109"/>
      <c r="H107" s="109"/>
      <c r="I107" s="109"/>
      <c r="J107" s="109"/>
      <c r="K107" s="109"/>
      <c r="L107" s="109"/>
      <c r="M107" s="108"/>
      <c r="N107" s="108"/>
      <c r="O107" s="567"/>
      <c r="P107" s="109"/>
      <c r="Q107" s="109"/>
      <c r="R107" s="109"/>
      <c r="S107" s="109"/>
      <c r="T107" s="567"/>
      <c r="U107" s="109"/>
      <c r="V107" s="109"/>
      <c r="W107" s="109"/>
      <c r="X107" s="109"/>
      <c r="Y107" s="109"/>
      <c r="Z107" s="55"/>
      <c r="AA107" s="302"/>
      <c r="AB107" s="53"/>
      <c r="AC107" s="53"/>
      <c r="AD107" s="53"/>
      <c r="AE107" s="53"/>
      <c r="AF107" s="53"/>
      <c r="AG107" s="686"/>
      <c r="AH107" s="40"/>
      <c r="AI107" s="40"/>
      <c r="AJ107" s="978"/>
      <c r="AK107" s="976"/>
      <c r="AL107" s="976"/>
      <c r="AM107" s="976"/>
      <c r="AN107" s="976"/>
      <c r="AO107" s="976"/>
      <c r="AP107" s="976"/>
      <c r="AQ107" s="976"/>
    </row>
    <row r="108" spans="1:43" ht="15">
      <c r="A108" s="116" t="s">
        <v>238</v>
      </c>
      <c r="B108" s="109"/>
      <c r="C108" s="109"/>
      <c r="D108" s="109"/>
      <c r="E108" s="109"/>
      <c r="F108" s="109"/>
      <c r="G108" s="109"/>
      <c r="H108" s="109"/>
      <c r="I108" s="109"/>
      <c r="J108" s="109"/>
      <c r="K108" s="109"/>
      <c r="L108" s="109"/>
      <c r="M108" s="108"/>
      <c r="N108" s="108"/>
      <c r="O108" s="567"/>
      <c r="P108" s="109"/>
      <c r="Q108" s="109"/>
      <c r="R108" s="109"/>
      <c r="S108" s="109"/>
      <c r="T108" s="567">
        <v>726</v>
      </c>
      <c r="U108" s="109">
        <v>702</v>
      </c>
      <c r="V108" s="109">
        <v>776</v>
      </c>
      <c r="W108" s="109">
        <v>799</v>
      </c>
      <c r="X108" s="109">
        <v>994</v>
      </c>
      <c r="Y108" s="109">
        <v>1124</v>
      </c>
      <c r="Z108" s="55">
        <v>1392</v>
      </c>
      <c r="AA108" s="302">
        <v>1572</v>
      </c>
      <c r="AB108" s="53">
        <v>1698.4</v>
      </c>
      <c r="AC108" s="53">
        <v>1875.2</v>
      </c>
      <c r="AD108" s="53">
        <v>1968.7</v>
      </c>
      <c r="AE108" s="53">
        <v>2112.9</v>
      </c>
      <c r="AF108" s="53">
        <v>2187.4</v>
      </c>
      <c r="AG108" s="53">
        <v>2275.6</v>
      </c>
      <c r="AH108" s="53">
        <v>2415.9</v>
      </c>
      <c r="AI108" s="53">
        <v>2570</v>
      </c>
      <c r="AJ108" s="977">
        <v>2786.9</v>
      </c>
      <c r="AK108" s="975">
        <v>2999.9</v>
      </c>
      <c r="AL108" s="975">
        <v>3306</v>
      </c>
      <c r="AM108" s="975">
        <v>3615.9</v>
      </c>
      <c r="AN108" s="975">
        <v>3988.2</v>
      </c>
      <c r="AO108" s="975">
        <v>4396.1000000000004</v>
      </c>
      <c r="AP108" s="975">
        <v>4848</v>
      </c>
      <c r="AQ108" s="975">
        <v>5346.3</v>
      </c>
    </row>
    <row r="109" spans="1:43" ht="15">
      <c r="A109" s="116" t="s">
        <v>239</v>
      </c>
      <c r="B109" s="109"/>
      <c r="C109" s="109"/>
      <c r="D109" s="109"/>
      <c r="E109" s="109"/>
      <c r="F109" s="109"/>
      <c r="G109" s="109"/>
      <c r="H109" s="109"/>
      <c r="I109" s="109"/>
      <c r="J109" s="109"/>
      <c r="K109" s="109"/>
      <c r="L109" s="109"/>
      <c r="M109" s="108"/>
      <c r="N109" s="108"/>
      <c r="O109" s="567"/>
      <c r="P109" s="109"/>
      <c r="Q109" s="109"/>
      <c r="R109" s="109"/>
      <c r="S109" s="109"/>
      <c r="T109" s="567"/>
      <c r="U109" s="109"/>
      <c r="V109" s="109"/>
      <c r="W109" s="109"/>
      <c r="X109" s="109"/>
      <c r="Y109" s="109"/>
      <c r="Z109" s="55"/>
      <c r="AA109" s="302"/>
      <c r="AB109" s="53"/>
      <c r="AC109" s="53">
        <v>114.3</v>
      </c>
      <c r="AD109" s="53">
        <v>117.6</v>
      </c>
      <c r="AE109" s="53">
        <v>122.4</v>
      </c>
      <c r="AF109" s="53">
        <v>125.8</v>
      </c>
      <c r="AG109" s="53">
        <v>129.19999999999999</v>
      </c>
      <c r="AH109" s="53">
        <v>129.4</v>
      </c>
      <c r="AI109" s="53">
        <v>133.1</v>
      </c>
      <c r="AJ109" s="977">
        <v>136.9</v>
      </c>
      <c r="AK109" s="975">
        <v>137.69999999999999</v>
      </c>
      <c r="AL109" s="975">
        <v>143.19999999999999</v>
      </c>
      <c r="AM109" s="975">
        <v>149.1</v>
      </c>
      <c r="AN109" s="975">
        <v>156.6</v>
      </c>
      <c r="AO109" s="975">
        <v>164.4</v>
      </c>
      <c r="AP109" s="975">
        <v>172.7</v>
      </c>
      <c r="AQ109" s="975">
        <v>181.4</v>
      </c>
    </row>
    <row r="110" spans="1:43" ht="15">
      <c r="A110" s="116" t="s">
        <v>240</v>
      </c>
      <c r="B110" s="109"/>
      <c r="C110" s="109"/>
      <c r="D110" s="109"/>
      <c r="E110" s="109"/>
      <c r="F110" s="109"/>
      <c r="G110" s="109"/>
      <c r="H110" s="109"/>
      <c r="I110" s="109"/>
      <c r="J110" s="109"/>
      <c r="K110" s="109"/>
      <c r="L110" s="109"/>
      <c r="M110" s="108"/>
      <c r="N110" s="108"/>
      <c r="O110" s="567"/>
      <c r="P110" s="109"/>
      <c r="Q110" s="109"/>
      <c r="R110" s="109"/>
      <c r="S110" s="109"/>
      <c r="T110" s="567"/>
      <c r="U110" s="109"/>
      <c r="V110" s="109"/>
      <c r="W110" s="109"/>
      <c r="X110" s="109"/>
      <c r="Y110" s="109"/>
      <c r="Z110" s="55"/>
      <c r="AA110" s="302"/>
      <c r="AB110" s="53"/>
      <c r="AC110" s="53">
        <v>1640</v>
      </c>
      <c r="AD110" s="53">
        <v>1674.6</v>
      </c>
      <c r="AE110" s="53">
        <v>1726.4</v>
      </c>
      <c r="AF110" s="53">
        <v>1738.3</v>
      </c>
      <c r="AG110" s="53">
        <v>1761.9</v>
      </c>
      <c r="AH110" s="53">
        <v>1867.1</v>
      </c>
      <c r="AI110" s="53">
        <v>1930.3</v>
      </c>
      <c r="AJ110" s="977">
        <v>2036.1</v>
      </c>
      <c r="AK110" s="975">
        <v>2178.6</v>
      </c>
      <c r="AL110" s="975">
        <v>2309.3000000000002</v>
      </c>
      <c r="AM110" s="975">
        <v>2424.8000000000002</v>
      </c>
      <c r="AN110" s="975">
        <v>2546.1</v>
      </c>
      <c r="AO110" s="975">
        <v>2673.4</v>
      </c>
      <c r="AP110" s="975">
        <v>2807</v>
      </c>
      <c r="AQ110" s="975">
        <v>2947.4</v>
      </c>
    </row>
    <row r="111" spans="1:43" ht="15">
      <c r="A111" s="116" t="s">
        <v>241</v>
      </c>
      <c r="B111" s="109"/>
      <c r="C111" s="109"/>
      <c r="D111" s="109"/>
      <c r="E111" s="109"/>
      <c r="F111" s="109"/>
      <c r="G111" s="109"/>
      <c r="H111" s="109"/>
      <c r="I111" s="109"/>
      <c r="J111" s="109"/>
      <c r="K111" s="109"/>
      <c r="L111" s="109"/>
      <c r="M111" s="108"/>
      <c r="N111" s="108"/>
      <c r="O111" s="567"/>
      <c r="P111" s="109"/>
      <c r="Q111" s="109"/>
      <c r="R111" s="109"/>
      <c r="S111" s="109"/>
      <c r="T111" s="567"/>
      <c r="U111" s="109"/>
      <c r="V111" s="109"/>
      <c r="W111" s="109"/>
      <c r="X111" s="109"/>
      <c r="Y111" s="109"/>
      <c r="Z111" s="55"/>
      <c r="AA111" s="302"/>
      <c r="AB111" s="53"/>
      <c r="AC111" s="53"/>
      <c r="AD111" s="53"/>
      <c r="AE111" s="53">
        <v>3.1</v>
      </c>
      <c r="AF111" s="53">
        <v>0.7</v>
      </c>
      <c r="AG111" s="53">
        <v>1.4</v>
      </c>
      <c r="AH111" s="53">
        <v>6</v>
      </c>
      <c r="AI111" s="53">
        <v>3.4</v>
      </c>
      <c r="AJ111" s="977">
        <v>5.5</v>
      </c>
      <c r="AK111" s="975">
        <v>7</v>
      </c>
      <c r="AL111" s="975">
        <v>6</v>
      </c>
      <c r="AM111" s="975">
        <v>5</v>
      </c>
      <c r="AN111" s="975">
        <v>5</v>
      </c>
      <c r="AO111" s="975">
        <v>5</v>
      </c>
      <c r="AP111" s="975">
        <v>5</v>
      </c>
      <c r="AQ111" s="975">
        <v>5</v>
      </c>
    </row>
    <row r="112" spans="1:43" ht="15">
      <c r="A112" s="116"/>
      <c r="B112" s="109"/>
      <c r="C112" s="109"/>
      <c r="D112" s="109"/>
      <c r="E112" s="109"/>
      <c r="F112" s="109"/>
      <c r="G112" s="109"/>
      <c r="H112" s="109"/>
      <c r="I112" s="109"/>
      <c r="J112" s="109"/>
      <c r="K112" s="109"/>
      <c r="L112" s="109"/>
      <c r="M112" s="108"/>
      <c r="N112" s="108"/>
      <c r="O112" s="567"/>
      <c r="P112" s="109"/>
      <c r="Q112" s="109"/>
      <c r="R112" s="109"/>
      <c r="S112" s="109"/>
      <c r="T112" s="567"/>
      <c r="U112" s="109"/>
      <c r="V112" s="109"/>
      <c r="W112" s="109"/>
      <c r="X112" s="109"/>
      <c r="Y112" s="109"/>
      <c r="Z112" s="55"/>
      <c r="AA112" s="302"/>
      <c r="AB112" s="53"/>
      <c r="AC112" s="53"/>
      <c r="AD112" s="53"/>
      <c r="AE112" s="53"/>
      <c r="AF112" s="53"/>
      <c r="AG112" s="686"/>
      <c r="AH112" s="53"/>
      <c r="AI112" s="53"/>
      <c r="AJ112" s="977"/>
      <c r="AK112" s="975"/>
      <c r="AL112" s="975"/>
      <c r="AM112" s="975"/>
      <c r="AN112" s="975"/>
      <c r="AO112" s="975"/>
      <c r="AP112" s="975"/>
      <c r="AQ112" s="975"/>
    </row>
    <row r="113" spans="1:43" ht="12.75">
      <c r="A113" s="115" t="s">
        <v>260</v>
      </c>
      <c r="B113" s="109"/>
      <c r="C113" s="109"/>
      <c r="D113" s="109"/>
      <c r="E113" s="109"/>
      <c r="F113" s="109"/>
      <c r="G113" s="109"/>
      <c r="H113" s="109"/>
      <c r="I113" s="109"/>
      <c r="J113" s="109"/>
      <c r="K113" s="109"/>
      <c r="L113" s="109"/>
      <c r="M113" s="108"/>
      <c r="N113" s="108"/>
      <c r="O113" s="567"/>
      <c r="P113" s="109"/>
      <c r="Q113" s="109"/>
      <c r="R113" s="109"/>
      <c r="S113" s="109"/>
      <c r="T113" s="567"/>
      <c r="U113" s="109"/>
      <c r="V113" s="109"/>
      <c r="W113" s="109"/>
      <c r="X113" s="109"/>
      <c r="Y113" s="109"/>
      <c r="Z113" s="109"/>
      <c r="AA113" s="302"/>
      <c r="AB113" s="69"/>
      <c r="AC113" s="69"/>
      <c r="AD113" s="69"/>
      <c r="AE113" s="69"/>
      <c r="AF113" s="69"/>
      <c r="AG113" s="133"/>
      <c r="AH113" s="40"/>
      <c r="AI113" s="40"/>
      <c r="AJ113" s="978"/>
      <c r="AK113" s="976"/>
      <c r="AL113" s="976"/>
      <c r="AM113" s="976"/>
      <c r="AN113" s="976"/>
      <c r="AO113" s="976"/>
      <c r="AP113" s="976"/>
      <c r="AQ113" s="976"/>
    </row>
    <row r="114" spans="1:43" ht="12.75">
      <c r="A114" s="116" t="s">
        <v>246</v>
      </c>
      <c r="B114" s="109">
        <v>421.9</v>
      </c>
      <c r="C114" s="109">
        <v>551.29999999999995</v>
      </c>
      <c r="D114" s="109">
        <v>588.1</v>
      </c>
      <c r="E114" s="109">
        <v>649.6</v>
      </c>
      <c r="F114" s="109">
        <v>711.4</v>
      </c>
      <c r="G114" s="109">
        <v>807.4</v>
      </c>
      <c r="H114" s="109">
        <v>859</v>
      </c>
      <c r="I114" s="109">
        <v>883.5</v>
      </c>
      <c r="J114" s="109">
        <v>963.4</v>
      </c>
      <c r="K114" s="109"/>
      <c r="L114" s="109">
        <v>1225.0999999999999</v>
      </c>
      <c r="M114" s="108"/>
      <c r="N114" s="108"/>
      <c r="O114" s="567">
        <v>1351.8</v>
      </c>
      <c r="P114" s="109">
        <v>1403.1</v>
      </c>
      <c r="Q114" s="109">
        <v>1395</v>
      </c>
      <c r="R114" s="109">
        <v>1447.9</v>
      </c>
      <c r="S114" s="109">
        <v>1526.8</v>
      </c>
      <c r="T114" s="567"/>
      <c r="U114" s="109"/>
      <c r="V114" s="109"/>
      <c r="W114" s="109"/>
      <c r="X114" s="109"/>
      <c r="Y114" s="109"/>
      <c r="Z114" s="109"/>
      <c r="AA114" s="302"/>
      <c r="AB114" s="69"/>
      <c r="AC114" s="69"/>
      <c r="AD114" s="69"/>
      <c r="AE114" s="69"/>
      <c r="AF114" s="69"/>
      <c r="AG114" s="133"/>
      <c r="AH114" s="40"/>
      <c r="AI114" s="40"/>
      <c r="AJ114" s="978"/>
      <c r="AK114" s="976"/>
      <c r="AL114" s="976"/>
      <c r="AM114" s="976"/>
      <c r="AN114" s="976"/>
      <c r="AO114" s="976"/>
      <c r="AP114" s="976"/>
      <c r="AQ114" s="976"/>
    </row>
    <row r="115" spans="1:43" ht="12.75">
      <c r="A115" s="116" t="s">
        <v>239</v>
      </c>
      <c r="B115" s="980"/>
      <c r="C115" s="980"/>
      <c r="D115" s="980"/>
      <c r="E115" s="980"/>
      <c r="F115" s="980"/>
      <c r="G115" s="108"/>
      <c r="H115" s="108"/>
      <c r="I115" s="108"/>
      <c r="J115" s="108"/>
      <c r="K115" s="108"/>
      <c r="L115" s="108"/>
      <c r="M115" s="108"/>
      <c r="N115" s="108"/>
      <c r="O115" s="567">
        <v>115.2</v>
      </c>
      <c r="P115" s="109">
        <v>123.9</v>
      </c>
      <c r="Q115" s="109">
        <v>126.2</v>
      </c>
      <c r="R115" s="109">
        <v>128.5</v>
      </c>
      <c r="S115" s="109">
        <v>131.5</v>
      </c>
      <c r="T115" s="567"/>
      <c r="U115" s="109"/>
      <c r="V115" s="109"/>
      <c r="W115" s="109"/>
      <c r="X115" s="109"/>
      <c r="Y115" s="109"/>
      <c r="Z115" s="109"/>
      <c r="AA115" s="302"/>
      <c r="AB115" s="69"/>
      <c r="AC115" s="69"/>
      <c r="AD115" s="69"/>
      <c r="AE115" s="69"/>
      <c r="AF115" s="69"/>
      <c r="AG115" s="133"/>
      <c r="AH115" s="40"/>
      <c r="AI115" s="40"/>
      <c r="AJ115" s="978"/>
      <c r="AK115" s="976"/>
      <c r="AL115" s="976"/>
      <c r="AM115" s="976"/>
      <c r="AN115" s="976"/>
      <c r="AO115" s="976"/>
      <c r="AP115" s="976"/>
      <c r="AQ115" s="976"/>
    </row>
    <row r="116" spans="1:43" ht="12.75">
      <c r="A116" s="116" t="s">
        <v>240</v>
      </c>
      <c r="B116" s="980"/>
      <c r="C116" s="980"/>
      <c r="D116" s="980"/>
      <c r="E116" s="980"/>
      <c r="F116" s="980"/>
      <c r="G116" s="108"/>
      <c r="H116" s="108"/>
      <c r="I116" s="108"/>
      <c r="J116" s="108"/>
      <c r="K116" s="108"/>
      <c r="L116" s="108"/>
      <c r="M116" s="108"/>
      <c r="N116" s="108"/>
      <c r="O116" s="567">
        <v>1173.7</v>
      </c>
      <c r="P116" s="109">
        <v>1132.9000000000001</v>
      </c>
      <c r="Q116" s="109">
        <v>105.5</v>
      </c>
      <c r="R116" s="109">
        <v>1127.0999999999999</v>
      </c>
      <c r="S116" s="109">
        <v>1160.7</v>
      </c>
      <c r="T116" s="567"/>
      <c r="U116" s="109"/>
      <c r="V116" s="109"/>
      <c r="W116" s="109"/>
      <c r="X116" s="109"/>
      <c r="Y116" s="109"/>
      <c r="Z116" s="109"/>
      <c r="AA116" s="302"/>
      <c r="AB116" s="69"/>
      <c r="AC116" s="69"/>
      <c r="AD116" s="69"/>
      <c r="AE116" s="69"/>
      <c r="AF116" s="69"/>
      <c r="AG116" s="133"/>
      <c r="AH116" s="40"/>
      <c r="AI116" s="40"/>
      <c r="AJ116" s="978"/>
      <c r="AK116" s="976"/>
      <c r="AL116" s="976"/>
      <c r="AM116" s="976"/>
      <c r="AN116" s="976"/>
      <c r="AO116" s="976"/>
      <c r="AP116" s="976"/>
      <c r="AQ116" s="976"/>
    </row>
    <row r="117" spans="1:43" ht="12.75">
      <c r="A117" s="116" t="s">
        <v>241</v>
      </c>
      <c r="B117" s="980"/>
      <c r="C117" s="980"/>
      <c r="D117" s="980"/>
      <c r="E117" s="980"/>
      <c r="F117" s="980"/>
      <c r="G117" s="108"/>
      <c r="H117" s="108"/>
      <c r="I117" s="108"/>
      <c r="J117" s="108"/>
      <c r="K117" s="108"/>
      <c r="L117" s="108"/>
      <c r="M117" s="108"/>
      <c r="N117" s="108"/>
      <c r="O117" s="567">
        <v>2.9</v>
      </c>
      <c r="P117" s="109">
        <v>-3.5</v>
      </c>
      <c r="Q117" s="109">
        <v>-2.4</v>
      </c>
      <c r="R117" s="109">
        <v>2</v>
      </c>
      <c r="S117" s="109">
        <v>3</v>
      </c>
      <c r="T117" s="567"/>
      <c r="U117" s="109"/>
      <c r="V117" s="109"/>
      <c r="W117" s="109"/>
      <c r="X117" s="109"/>
      <c r="Y117" s="109"/>
      <c r="Z117" s="109"/>
      <c r="AA117" s="302"/>
      <c r="AB117" s="69"/>
      <c r="AC117" s="69"/>
      <c r="AD117" s="69"/>
      <c r="AE117" s="69"/>
      <c r="AF117" s="69"/>
      <c r="AG117" s="133"/>
      <c r="AH117" s="40"/>
      <c r="AI117" s="40"/>
      <c r="AJ117" s="978"/>
      <c r="AK117" s="976"/>
      <c r="AL117" s="976"/>
      <c r="AM117" s="976"/>
      <c r="AN117" s="976"/>
      <c r="AO117" s="976"/>
      <c r="AP117" s="976"/>
      <c r="AQ117" s="976"/>
    </row>
    <row r="118" spans="1:43" ht="12.75">
      <c r="A118" s="116"/>
      <c r="B118" s="980"/>
      <c r="C118" s="980"/>
      <c r="D118" s="980"/>
      <c r="E118" s="980"/>
      <c r="F118" s="980"/>
      <c r="G118" s="108"/>
      <c r="H118" s="108"/>
      <c r="I118" s="108"/>
      <c r="J118" s="108"/>
      <c r="K118" s="108"/>
      <c r="L118" s="108"/>
      <c r="M118" s="108"/>
      <c r="N118" s="108"/>
      <c r="O118" s="567"/>
      <c r="P118" s="109"/>
      <c r="Q118" s="109"/>
      <c r="R118" s="109"/>
      <c r="S118" s="109"/>
      <c r="T118" s="567"/>
      <c r="U118" s="109"/>
      <c r="V118" s="109"/>
      <c r="W118" s="109"/>
      <c r="X118" s="109"/>
      <c r="Y118" s="109"/>
      <c r="Z118" s="109"/>
      <c r="AA118" s="302"/>
      <c r="AB118" s="69"/>
      <c r="AC118" s="69"/>
      <c r="AD118" s="69"/>
      <c r="AE118" s="69"/>
      <c r="AF118" s="69"/>
      <c r="AG118" s="133"/>
      <c r="AH118" s="40"/>
      <c r="AI118" s="40"/>
      <c r="AJ118" s="978"/>
      <c r="AK118" s="976"/>
      <c r="AL118" s="976"/>
      <c r="AM118" s="976"/>
      <c r="AN118" s="976"/>
      <c r="AO118" s="976"/>
      <c r="AP118" s="976"/>
      <c r="AQ118" s="976"/>
    </row>
    <row r="119" spans="1:43" ht="12.75">
      <c r="A119" s="115" t="s">
        <v>261</v>
      </c>
      <c r="B119" s="980"/>
      <c r="C119" s="980"/>
      <c r="D119" s="980"/>
      <c r="E119" s="980"/>
      <c r="F119" s="980"/>
      <c r="G119" s="108"/>
      <c r="H119" s="108"/>
      <c r="I119" s="108"/>
      <c r="J119" s="108"/>
      <c r="K119" s="108"/>
      <c r="L119" s="108"/>
      <c r="M119" s="108"/>
      <c r="N119" s="108"/>
      <c r="O119" s="567"/>
      <c r="P119" s="109"/>
      <c r="Q119" s="109"/>
      <c r="R119" s="109"/>
      <c r="S119" s="109"/>
      <c r="T119" s="567"/>
      <c r="U119" s="109"/>
      <c r="V119" s="109"/>
      <c r="W119" s="109"/>
      <c r="X119" s="109"/>
      <c r="Y119" s="109"/>
      <c r="Z119" s="109"/>
      <c r="AA119" s="302"/>
      <c r="AB119" s="69"/>
      <c r="AC119" s="69"/>
      <c r="AD119" s="69"/>
      <c r="AE119" s="69"/>
      <c r="AF119" s="69"/>
      <c r="AG119" s="133"/>
      <c r="AH119" s="40"/>
      <c r="AI119" s="40"/>
      <c r="AJ119" s="978"/>
      <c r="AK119" s="976"/>
      <c r="AL119" s="976"/>
      <c r="AM119" s="976"/>
      <c r="AN119" s="976"/>
      <c r="AO119" s="976"/>
      <c r="AP119" s="976"/>
      <c r="AQ119" s="976"/>
    </row>
    <row r="120" spans="1:43" ht="15">
      <c r="A120" s="116" t="s">
        <v>238</v>
      </c>
      <c r="B120" s="980"/>
      <c r="C120" s="980"/>
      <c r="D120" s="980"/>
      <c r="E120" s="980"/>
      <c r="F120" s="980"/>
      <c r="G120" s="108"/>
      <c r="H120" s="108"/>
      <c r="I120" s="108"/>
      <c r="J120" s="108"/>
      <c r="K120" s="108"/>
      <c r="L120" s="108"/>
      <c r="M120" s="108"/>
      <c r="N120" s="108"/>
      <c r="O120" s="567"/>
      <c r="P120" s="109"/>
      <c r="Q120" s="109"/>
      <c r="R120" s="109"/>
      <c r="S120" s="109"/>
      <c r="T120" s="567">
        <v>507</v>
      </c>
      <c r="U120" s="109">
        <v>531</v>
      </c>
      <c r="V120" s="109">
        <v>590</v>
      </c>
      <c r="W120" s="109">
        <v>676</v>
      </c>
      <c r="X120" s="109">
        <v>773</v>
      </c>
      <c r="Y120" s="109">
        <v>869</v>
      </c>
      <c r="Z120" s="109">
        <v>974</v>
      </c>
      <c r="AA120" s="302">
        <v>1069</v>
      </c>
      <c r="AB120" s="69">
        <v>1150.0999999999999</v>
      </c>
      <c r="AC120" s="69">
        <v>1374.8</v>
      </c>
      <c r="AD120" s="69">
        <v>1436</v>
      </c>
      <c r="AE120" s="69">
        <v>1515.7</v>
      </c>
      <c r="AF120" s="69">
        <v>1573.5</v>
      </c>
      <c r="AG120" s="40">
        <v>1771.3</v>
      </c>
      <c r="AH120" s="53">
        <v>1933.7</v>
      </c>
      <c r="AI120" s="53">
        <v>2063.6</v>
      </c>
      <c r="AJ120" s="977">
        <v>2176.9</v>
      </c>
      <c r="AK120" s="975">
        <v>2343.3000000000002</v>
      </c>
      <c r="AL120" s="975">
        <v>2565.3000000000002</v>
      </c>
      <c r="AM120" s="975">
        <v>2805.8</v>
      </c>
      <c r="AN120" s="975">
        <v>3094.7</v>
      </c>
      <c r="AO120" s="975">
        <v>3411.2</v>
      </c>
      <c r="AP120" s="975">
        <v>3761.8</v>
      </c>
      <c r="AQ120" s="975">
        <v>4148.5</v>
      </c>
    </row>
    <row r="121" spans="1:43" ht="15">
      <c r="A121" s="116" t="s">
        <v>239</v>
      </c>
      <c r="B121" s="980"/>
      <c r="C121" s="980"/>
      <c r="D121" s="980"/>
      <c r="E121" s="980"/>
      <c r="F121" s="980"/>
      <c r="G121" s="108"/>
      <c r="H121" s="108"/>
      <c r="I121" s="108"/>
      <c r="J121" s="108"/>
      <c r="K121" s="108"/>
      <c r="L121" s="108"/>
      <c r="M121" s="108"/>
      <c r="N121" s="108"/>
      <c r="O121" s="567"/>
      <c r="P121" s="109"/>
      <c r="Q121" s="109"/>
      <c r="R121" s="109"/>
      <c r="S121" s="109"/>
      <c r="T121" s="567"/>
      <c r="U121" s="109"/>
      <c r="V121" s="109"/>
      <c r="W121" s="109"/>
      <c r="X121" s="109"/>
      <c r="Y121" s="109"/>
      <c r="Z121" s="109"/>
      <c r="AA121" s="302"/>
      <c r="AB121" s="69"/>
      <c r="AC121" s="69">
        <v>123.1</v>
      </c>
      <c r="AD121" s="69">
        <v>124.8</v>
      </c>
      <c r="AE121" s="69">
        <v>124.8</v>
      </c>
      <c r="AF121" s="69">
        <v>128.6</v>
      </c>
      <c r="AG121" s="40">
        <v>131.9</v>
      </c>
      <c r="AH121" s="53">
        <v>132.9</v>
      </c>
      <c r="AI121" s="53">
        <v>137.19999999999999</v>
      </c>
      <c r="AJ121" s="977">
        <v>141.30000000000001</v>
      </c>
      <c r="AK121" s="975">
        <v>142.1</v>
      </c>
      <c r="AL121" s="975">
        <v>147.69999999999999</v>
      </c>
      <c r="AM121" s="975">
        <v>153.9</v>
      </c>
      <c r="AN121" s="975">
        <v>161.69999999999999</v>
      </c>
      <c r="AO121" s="975">
        <v>169.7</v>
      </c>
      <c r="AP121" s="975">
        <v>178.2</v>
      </c>
      <c r="AQ121" s="975">
        <v>187.2</v>
      </c>
    </row>
    <row r="122" spans="1:43" ht="15">
      <c r="A122" s="116" t="s">
        <v>240</v>
      </c>
      <c r="B122" s="980"/>
      <c r="C122" s="980"/>
      <c r="D122" s="980"/>
      <c r="E122" s="980"/>
      <c r="F122" s="980"/>
      <c r="G122" s="108"/>
      <c r="H122" s="108"/>
      <c r="I122" s="108"/>
      <c r="J122" s="108"/>
      <c r="K122" s="108"/>
      <c r="L122" s="108"/>
      <c r="M122" s="108"/>
      <c r="N122" s="108"/>
      <c r="O122" s="567"/>
      <c r="P122" s="109"/>
      <c r="Q122" s="109"/>
      <c r="R122" s="109"/>
      <c r="S122" s="109"/>
      <c r="T122" s="567"/>
      <c r="U122" s="109"/>
      <c r="V122" s="109"/>
      <c r="W122" s="109"/>
      <c r="X122" s="109"/>
      <c r="Y122" s="109"/>
      <c r="Z122" s="109"/>
      <c r="AA122" s="302"/>
      <c r="AB122" s="69"/>
      <c r="AC122" s="69">
        <v>1116.8</v>
      </c>
      <c r="AD122" s="69">
        <v>1150.3</v>
      </c>
      <c r="AE122" s="69">
        <v>1215</v>
      </c>
      <c r="AF122" s="69">
        <v>1223.3</v>
      </c>
      <c r="AG122" s="40">
        <v>1343.3</v>
      </c>
      <c r="AH122" s="53">
        <v>1455.3</v>
      </c>
      <c r="AI122" s="53">
        <v>1503.9</v>
      </c>
      <c r="AJ122" s="977">
        <v>1541.1</v>
      </c>
      <c r="AK122" s="975">
        <v>1648.9</v>
      </c>
      <c r="AL122" s="975">
        <v>1736.3</v>
      </c>
      <c r="AM122" s="975">
        <v>1823.2</v>
      </c>
      <c r="AN122" s="975">
        <v>1914.3</v>
      </c>
      <c r="AO122" s="975">
        <v>2010</v>
      </c>
      <c r="AP122" s="975">
        <v>2110.5</v>
      </c>
      <c r="AQ122" s="975">
        <v>2216.1</v>
      </c>
    </row>
    <row r="123" spans="1:43" ht="15">
      <c r="A123" s="116" t="s">
        <v>241</v>
      </c>
      <c r="B123" s="980"/>
      <c r="C123" s="980"/>
      <c r="D123" s="980"/>
      <c r="E123" s="980"/>
      <c r="F123" s="980"/>
      <c r="G123" s="108"/>
      <c r="H123" s="108"/>
      <c r="I123" s="108"/>
      <c r="J123" s="108"/>
      <c r="K123" s="108"/>
      <c r="L123" s="108"/>
      <c r="M123" s="108"/>
      <c r="N123" s="108"/>
      <c r="O123" s="567"/>
      <c r="P123" s="109"/>
      <c r="Q123" s="109"/>
      <c r="R123" s="109"/>
      <c r="S123" s="109"/>
      <c r="T123" s="567"/>
      <c r="U123" s="109"/>
      <c r="V123" s="109"/>
      <c r="W123" s="109"/>
      <c r="X123" s="109"/>
      <c r="Y123" s="109"/>
      <c r="Z123" s="109"/>
      <c r="AA123" s="302"/>
      <c r="AB123" s="69"/>
      <c r="AC123" s="69"/>
      <c r="AD123" s="69"/>
      <c r="AE123" s="69">
        <v>5.6</v>
      </c>
      <c r="AF123" s="69">
        <v>0.7</v>
      </c>
      <c r="AG123" s="40">
        <v>9.8000000000000007</v>
      </c>
      <c r="AH123" s="53">
        <v>8.3000000000000007</v>
      </c>
      <c r="AI123" s="53">
        <v>3.3</v>
      </c>
      <c r="AJ123" s="977">
        <v>2.5</v>
      </c>
      <c r="AK123" s="975">
        <v>7</v>
      </c>
      <c r="AL123" s="975">
        <v>5.3</v>
      </c>
      <c r="AM123" s="975">
        <v>5</v>
      </c>
      <c r="AN123" s="975">
        <v>5</v>
      </c>
      <c r="AO123" s="975">
        <v>5</v>
      </c>
      <c r="AP123" s="975">
        <v>5</v>
      </c>
      <c r="AQ123" s="975">
        <v>5</v>
      </c>
    </row>
    <row r="124" spans="1:43" ht="15">
      <c r="A124" s="116"/>
      <c r="B124" s="980"/>
      <c r="C124" s="980"/>
      <c r="D124" s="980"/>
      <c r="E124" s="980"/>
      <c r="F124" s="980"/>
      <c r="G124" s="108"/>
      <c r="H124" s="108"/>
      <c r="I124" s="108"/>
      <c r="J124" s="108"/>
      <c r="K124" s="108"/>
      <c r="L124" s="108"/>
      <c r="M124" s="108"/>
      <c r="N124" s="108"/>
      <c r="O124" s="567"/>
      <c r="P124" s="109"/>
      <c r="Q124" s="109"/>
      <c r="R124" s="109"/>
      <c r="S124" s="109"/>
      <c r="T124" s="567"/>
      <c r="U124" s="109"/>
      <c r="V124" s="109"/>
      <c r="W124" s="109"/>
      <c r="X124" s="109"/>
      <c r="Y124" s="109"/>
      <c r="Z124" s="109"/>
      <c r="AA124" s="302"/>
      <c r="AB124" s="69"/>
      <c r="AC124" s="69"/>
      <c r="AD124" s="69"/>
      <c r="AE124" s="69"/>
      <c r="AF124" s="69"/>
      <c r="AG124" s="133"/>
      <c r="AH124" s="40"/>
      <c r="AI124" s="40"/>
      <c r="AJ124" s="977"/>
      <c r="AK124" s="975"/>
      <c r="AL124" s="975"/>
      <c r="AM124" s="975"/>
      <c r="AN124" s="975"/>
      <c r="AO124" s="975"/>
      <c r="AP124" s="975"/>
      <c r="AQ124" s="975"/>
    </row>
    <row r="125" spans="1:43" ht="12.75">
      <c r="A125" s="115" t="s">
        <v>262</v>
      </c>
      <c r="B125" s="980"/>
      <c r="C125" s="980"/>
      <c r="D125" s="980"/>
      <c r="E125" s="980"/>
      <c r="F125" s="980"/>
      <c r="G125" s="108"/>
      <c r="H125" s="108"/>
      <c r="I125" s="108"/>
      <c r="J125" s="108"/>
      <c r="K125" s="108"/>
      <c r="L125" s="108"/>
      <c r="M125" s="108"/>
      <c r="N125" s="108"/>
      <c r="O125" s="567"/>
      <c r="P125" s="109"/>
      <c r="Q125" s="109"/>
      <c r="R125" s="109"/>
      <c r="S125" s="109"/>
      <c r="T125" s="567"/>
      <c r="U125" s="109"/>
      <c r="V125" s="109"/>
      <c r="W125" s="109"/>
      <c r="X125" s="109"/>
      <c r="Y125" s="109"/>
      <c r="Z125" s="109"/>
      <c r="AA125" s="302"/>
      <c r="AB125" s="69"/>
      <c r="AC125" s="69"/>
      <c r="AD125" s="69"/>
      <c r="AE125" s="69"/>
      <c r="AF125" s="69"/>
      <c r="AG125" s="133"/>
      <c r="AH125" s="40"/>
      <c r="AI125" s="40"/>
      <c r="AJ125" s="978"/>
      <c r="AK125" s="976"/>
      <c r="AL125" s="976"/>
      <c r="AM125" s="976"/>
      <c r="AN125" s="976"/>
      <c r="AO125" s="976"/>
      <c r="AP125" s="976"/>
      <c r="AQ125" s="976"/>
    </row>
    <row r="126" spans="1:43" ht="15">
      <c r="A126" s="116" t="s">
        <v>238</v>
      </c>
      <c r="B126" s="980"/>
      <c r="C126" s="980"/>
      <c r="D126" s="980"/>
      <c r="E126" s="980"/>
      <c r="F126" s="980"/>
      <c r="G126" s="108"/>
      <c r="H126" s="108"/>
      <c r="I126" s="108"/>
      <c r="J126" s="108"/>
      <c r="K126" s="108"/>
      <c r="L126" s="108"/>
      <c r="M126" s="108"/>
      <c r="N126" s="108"/>
      <c r="O126" s="567"/>
      <c r="P126" s="109"/>
      <c r="Q126" s="109"/>
      <c r="R126" s="109"/>
      <c r="S126" s="109"/>
      <c r="T126" s="567">
        <v>116</v>
      </c>
      <c r="U126" s="109">
        <v>134</v>
      </c>
      <c r="V126" s="109">
        <v>146</v>
      </c>
      <c r="W126" s="109">
        <v>265</v>
      </c>
      <c r="X126" s="109">
        <v>353</v>
      </c>
      <c r="Y126" s="109">
        <v>468</v>
      </c>
      <c r="Z126" s="109">
        <v>501</v>
      </c>
      <c r="AA126" s="302">
        <v>493</v>
      </c>
      <c r="AB126" s="69">
        <v>502.2</v>
      </c>
      <c r="AC126" s="69">
        <v>453.9</v>
      </c>
      <c r="AD126" s="69">
        <v>471.7</v>
      </c>
      <c r="AE126" s="69">
        <v>503.1</v>
      </c>
      <c r="AF126" s="69">
        <v>540</v>
      </c>
      <c r="AG126" s="40">
        <v>487.5</v>
      </c>
      <c r="AH126" s="53">
        <v>503.7</v>
      </c>
      <c r="AI126" s="53">
        <v>597.29999999999995</v>
      </c>
      <c r="AJ126" s="977">
        <v>660.6</v>
      </c>
      <c r="AK126" s="975">
        <v>691.1</v>
      </c>
      <c r="AL126" s="975">
        <v>747.3</v>
      </c>
      <c r="AM126" s="975">
        <v>815</v>
      </c>
      <c r="AN126" s="975">
        <v>896.3</v>
      </c>
      <c r="AO126" s="975">
        <v>985.2</v>
      </c>
      <c r="AP126" s="975">
        <v>1083.3</v>
      </c>
      <c r="AQ126" s="975">
        <v>1191.3</v>
      </c>
    </row>
    <row r="127" spans="1:43" ht="15">
      <c r="A127" s="116" t="s">
        <v>239</v>
      </c>
      <c r="B127" s="980"/>
      <c r="C127" s="980"/>
      <c r="D127" s="980"/>
      <c r="E127" s="980"/>
      <c r="F127" s="980"/>
      <c r="G127" s="108"/>
      <c r="H127" s="108"/>
      <c r="I127" s="108"/>
      <c r="J127" s="108"/>
      <c r="K127" s="108"/>
      <c r="L127" s="108"/>
      <c r="M127" s="108"/>
      <c r="N127" s="108"/>
      <c r="O127" s="567"/>
      <c r="P127" s="109"/>
      <c r="Q127" s="109"/>
      <c r="R127" s="109"/>
      <c r="S127" s="109"/>
      <c r="T127" s="567"/>
      <c r="U127" s="109"/>
      <c r="V127" s="109"/>
      <c r="W127" s="109"/>
      <c r="X127" s="109"/>
      <c r="Y127" s="109"/>
      <c r="Z127" s="109"/>
      <c r="AA127" s="302"/>
      <c r="AB127" s="69"/>
      <c r="AC127" s="69">
        <v>113.5</v>
      </c>
      <c r="AD127" s="69">
        <v>121.9</v>
      </c>
      <c r="AE127" s="69">
        <v>128.6</v>
      </c>
      <c r="AF127" s="69">
        <v>133.4</v>
      </c>
      <c r="AG127" s="40">
        <v>140</v>
      </c>
      <c r="AH127" s="53">
        <v>146.80000000000001</v>
      </c>
      <c r="AI127" s="53">
        <v>154.5</v>
      </c>
      <c r="AJ127" s="977">
        <v>159.1</v>
      </c>
      <c r="AK127" s="975">
        <v>160.1</v>
      </c>
      <c r="AL127" s="975">
        <v>166.4</v>
      </c>
      <c r="AM127" s="975">
        <v>173.3</v>
      </c>
      <c r="AN127" s="975">
        <v>182.1</v>
      </c>
      <c r="AO127" s="975">
        <v>191.1</v>
      </c>
      <c r="AP127" s="975">
        <v>200.8</v>
      </c>
      <c r="AQ127" s="975">
        <v>210.9</v>
      </c>
    </row>
    <row r="128" spans="1:43" ht="15">
      <c r="A128" s="116" t="s">
        <v>240</v>
      </c>
      <c r="B128" s="980"/>
      <c r="C128" s="980"/>
      <c r="D128" s="980"/>
      <c r="E128" s="980"/>
      <c r="F128" s="980"/>
      <c r="G128" s="108"/>
      <c r="H128" s="108"/>
      <c r="I128" s="108"/>
      <c r="J128" s="108"/>
      <c r="K128" s="108"/>
      <c r="L128" s="108"/>
      <c r="M128" s="108"/>
      <c r="N128" s="108"/>
      <c r="O128" s="567"/>
      <c r="P128" s="109"/>
      <c r="Q128" s="109"/>
      <c r="R128" s="109"/>
      <c r="S128" s="109"/>
      <c r="T128" s="567"/>
      <c r="U128" s="109"/>
      <c r="V128" s="109"/>
      <c r="W128" s="109"/>
      <c r="X128" s="109"/>
      <c r="Y128" s="109"/>
      <c r="Z128" s="109"/>
      <c r="AA128" s="302"/>
      <c r="AB128" s="69"/>
      <c r="AC128" s="69">
        <v>399.8</v>
      </c>
      <c r="AD128" s="69">
        <v>387</v>
      </c>
      <c r="AE128" s="69">
        <v>391.3</v>
      </c>
      <c r="AF128" s="69">
        <v>404.7</v>
      </c>
      <c r="AG128" s="40">
        <v>348.1</v>
      </c>
      <c r="AH128" s="53">
        <v>343.1</v>
      </c>
      <c r="AI128" s="53">
        <v>386.7</v>
      </c>
      <c r="AJ128" s="977">
        <v>415.2</v>
      </c>
      <c r="AK128" s="975">
        <v>431.8</v>
      </c>
      <c r="AL128" s="975">
        <v>449.1</v>
      </c>
      <c r="AM128" s="975">
        <v>470.2</v>
      </c>
      <c r="AN128" s="975">
        <v>492.3</v>
      </c>
      <c r="AO128" s="975">
        <v>515.4</v>
      </c>
      <c r="AP128" s="975">
        <v>539.6</v>
      </c>
      <c r="AQ128" s="975">
        <v>565</v>
      </c>
    </row>
    <row r="129" spans="1:43" ht="15">
      <c r="A129" s="116" t="s">
        <v>241</v>
      </c>
      <c r="B129" s="980"/>
      <c r="C129" s="980"/>
      <c r="D129" s="980"/>
      <c r="E129" s="980"/>
      <c r="F129" s="980"/>
      <c r="G129" s="108"/>
      <c r="H129" s="108"/>
      <c r="I129" s="108"/>
      <c r="J129" s="108"/>
      <c r="K129" s="108"/>
      <c r="L129" s="108"/>
      <c r="M129" s="108"/>
      <c r="N129" s="108"/>
      <c r="O129" s="567"/>
      <c r="P129" s="109"/>
      <c r="Q129" s="109"/>
      <c r="R129" s="109"/>
      <c r="S129" s="109"/>
      <c r="T129" s="567"/>
      <c r="U129" s="109"/>
      <c r="V129" s="109"/>
      <c r="W129" s="109"/>
      <c r="X129" s="109"/>
      <c r="Y129" s="109"/>
      <c r="Z129" s="109"/>
      <c r="AA129" s="302"/>
      <c r="AB129" s="69"/>
      <c r="AC129" s="69"/>
      <c r="AD129" s="69"/>
      <c r="AE129" s="69">
        <v>1.1000000000000001</v>
      </c>
      <c r="AF129" s="69">
        <v>3.4</v>
      </c>
      <c r="AG129" s="40">
        <v>-14</v>
      </c>
      <c r="AH129" s="53">
        <v>-1.4</v>
      </c>
      <c r="AI129" s="53">
        <v>12.7</v>
      </c>
      <c r="AJ129" s="977">
        <v>7.4</v>
      </c>
      <c r="AK129" s="975">
        <v>4</v>
      </c>
      <c r="AL129" s="975">
        <v>4</v>
      </c>
      <c r="AM129" s="975">
        <v>4.7</v>
      </c>
      <c r="AN129" s="975">
        <v>4.7</v>
      </c>
      <c r="AO129" s="975">
        <v>4.7</v>
      </c>
      <c r="AP129" s="975">
        <v>4.7</v>
      </c>
      <c r="AQ129" s="975">
        <v>4.7</v>
      </c>
    </row>
    <row r="130" spans="1:43" ht="15">
      <c r="A130" s="116"/>
      <c r="B130" s="980"/>
      <c r="C130" s="980"/>
      <c r="D130" s="980"/>
      <c r="E130" s="980"/>
      <c r="F130" s="980"/>
      <c r="G130" s="108"/>
      <c r="H130" s="108"/>
      <c r="I130" s="108"/>
      <c r="J130" s="108"/>
      <c r="K130" s="108"/>
      <c r="L130" s="108"/>
      <c r="M130" s="108"/>
      <c r="N130" s="108"/>
      <c r="O130" s="567"/>
      <c r="P130" s="109"/>
      <c r="Q130" s="109"/>
      <c r="R130" s="109"/>
      <c r="S130" s="109"/>
      <c r="T130" s="567"/>
      <c r="U130" s="109"/>
      <c r="V130" s="109"/>
      <c r="W130" s="109"/>
      <c r="X130" s="109"/>
      <c r="Y130" s="109"/>
      <c r="Z130" s="109"/>
      <c r="AA130" s="302"/>
      <c r="AB130" s="69"/>
      <c r="AC130" s="69"/>
      <c r="AD130" s="69"/>
      <c r="AE130" s="69"/>
      <c r="AF130" s="69"/>
      <c r="AG130" s="133"/>
      <c r="AH130" s="53"/>
      <c r="AI130" s="53"/>
      <c r="AJ130" s="977"/>
      <c r="AK130" s="975"/>
      <c r="AL130" s="975"/>
      <c r="AM130" s="975"/>
      <c r="AN130" s="975"/>
      <c r="AO130" s="975"/>
      <c r="AP130" s="975"/>
      <c r="AQ130" s="975"/>
    </row>
    <row r="131" spans="1:43" ht="12.75">
      <c r="A131" s="116"/>
      <c r="B131" s="980"/>
      <c r="C131" s="980"/>
      <c r="D131" s="980"/>
      <c r="E131" s="980"/>
      <c r="F131" s="980"/>
      <c r="G131" s="108"/>
      <c r="H131" s="108"/>
      <c r="I131" s="108"/>
      <c r="J131" s="108"/>
      <c r="K131" s="108"/>
      <c r="L131" s="108"/>
      <c r="M131" s="108"/>
      <c r="N131" s="108"/>
      <c r="O131" s="567"/>
      <c r="P131" s="109"/>
      <c r="Q131" s="109"/>
      <c r="R131" s="109"/>
      <c r="S131" s="109"/>
      <c r="T131" s="567"/>
      <c r="U131" s="109"/>
      <c r="V131" s="109"/>
      <c r="W131" s="109"/>
      <c r="X131" s="109"/>
      <c r="Y131" s="109"/>
      <c r="Z131" s="55"/>
      <c r="AA131" s="109"/>
      <c r="AB131" s="53"/>
      <c r="AC131" s="53"/>
      <c r="AD131" s="53"/>
      <c r="AE131" s="53"/>
      <c r="AF131" s="53"/>
      <c r="AG131" s="1060"/>
      <c r="AH131" s="1061"/>
      <c r="AI131" s="1061"/>
      <c r="AJ131" s="1062"/>
      <c r="AK131" s="1063"/>
      <c r="AL131" s="1063"/>
      <c r="AM131" s="1063"/>
      <c r="AN131" s="1063"/>
      <c r="AO131" s="1063"/>
      <c r="AP131" s="1063"/>
      <c r="AQ131" s="1063"/>
    </row>
    <row r="132" spans="1:43" ht="20.25" customHeight="1">
      <c r="A132" s="342" t="s">
        <v>263</v>
      </c>
      <c r="B132" s="981"/>
      <c r="C132" s="981"/>
      <c r="D132" s="981"/>
      <c r="E132" s="981"/>
      <c r="F132" s="981"/>
      <c r="G132" s="343"/>
      <c r="H132" s="343"/>
      <c r="I132" s="343"/>
      <c r="J132" s="343"/>
      <c r="K132" s="343"/>
      <c r="L132" s="343"/>
      <c r="M132" s="343"/>
      <c r="N132" s="343"/>
      <c r="O132" s="568"/>
      <c r="P132" s="343"/>
      <c r="Q132" s="343"/>
      <c r="R132" s="343"/>
      <c r="S132" s="343"/>
      <c r="T132" s="568"/>
      <c r="U132" s="343"/>
      <c r="V132" s="343"/>
      <c r="W132" s="343"/>
      <c r="X132" s="343"/>
      <c r="Y132" s="343"/>
      <c r="Z132" s="344"/>
      <c r="AA132" s="344"/>
      <c r="AB132" s="345"/>
      <c r="AC132" s="345"/>
      <c r="AD132" s="345"/>
      <c r="AE132" s="345"/>
      <c r="AF132" s="345"/>
      <c r="AG132" s="686"/>
      <c r="AH132" s="40"/>
      <c r="AI132" s="40"/>
      <c r="AJ132" s="978"/>
      <c r="AK132" s="976"/>
      <c r="AL132" s="976"/>
      <c r="AM132" s="976"/>
      <c r="AN132" s="976"/>
      <c r="AO132" s="976"/>
      <c r="AP132" s="976"/>
      <c r="AQ132" s="976"/>
    </row>
    <row r="133" spans="1:43" ht="15">
      <c r="A133" s="116" t="s">
        <v>238</v>
      </c>
      <c r="B133" s="65">
        <v>3045.7</v>
      </c>
      <c r="C133" s="65">
        <v>3076.1</v>
      </c>
      <c r="D133" s="65">
        <v>3605.5</v>
      </c>
      <c r="E133" s="65">
        <v>4223</v>
      </c>
      <c r="F133" s="65">
        <v>4867.1000000000004</v>
      </c>
      <c r="G133" s="65">
        <v>5530.2103703592356</v>
      </c>
      <c r="H133" s="65">
        <v>6194.7652283638399</v>
      </c>
      <c r="I133" s="65">
        <v>6794.7336339524136</v>
      </c>
      <c r="J133" s="65">
        <v>7079.6110145337952</v>
      </c>
      <c r="K133" s="65">
        <v>7803.5855116358662</v>
      </c>
      <c r="L133" s="65">
        <v>8828.2526411261788</v>
      </c>
      <c r="M133" s="65">
        <v>9735.8993883195981</v>
      </c>
      <c r="N133" s="65">
        <v>10396.289593878231</v>
      </c>
      <c r="O133" s="567">
        <v>11871.9</v>
      </c>
      <c r="P133" s="109">
        <v>13241.4</v>
      </c>
      <c r="Q133" s="109">
        <v>13459.3</v>
      </c>
      <c r="R133" s="109">
        <v>15094.7</v>
      </c>
      <c r="S133" s="109">
        <v>16896.5</v>
      </c>
      <c r="T133" s="567">
        <v>28305</v>
      </c>
      <c r="U133" s="109">
        <v>31515</v>
      </c>
      <c r="V133" s="109">
        <v>32014</v>
      </c>
      <c r="W133" s="109">
        <v>38753</v>
      </c>
      <c r="X133" s="109">
        <v>42642</v>
      </c>
      <c r="Y133" s="109">
        <v>44373</v>
      </c>
      <c r="Z133" s="109">
        <v>47721</v>
      </c>
      <c r="AA133" s="109">
        <v>56621</v>
      </c>
      <c r="AB133" s="69">
        <v>62157.5</v>
      </c>
      <c r="AC133" s="69">
        <v>65038.2</v>
      </c>
      <c r="AD133" s="69">
        <v>72521.600000000006</v>
      </c>
      <c r="AE133" s="69">
        <v>79404.7</v>
      </c>
      <c r="AF133" s="69">
        <v>83846</v>
      </c>
      <c r="AG133" s="40">
        <v>82515</v>
      </c>
      <c r="AH133" s="53">
        <v>91612</v>
      </c>
      <c r="AI133" s="53">
        <v>111394.8</v>
      </c>
      <c r="AJ133" s="977">
        <v>110619.1</v>
      </c>
      <c r="AK133" s="975">
        <v>121170.5</v>
      </c>
      <c r="AL133" s="975">
        <v>133365.4</v>
      </c>
      <c r="AM133" s="975">
        <v>145600.70000000001</v>
      </c>
      <c r="AN133" s="975">
        <v>157771</v>
      </c>
      <c r="AO133" s="975">
        <v>172615.3</v>
      </c>
      <c r="AP133" s="975">
        <v>186694.1</v>
      </c>
      <c r="AQ133" s="975">
        <v>201287.1</v>
      </c>
    </row>
    <row r="134" spans="1:43" s="9" customFormat="1" ht="15">
      <c r="A134" s="116" t="s">
        <v>264</v>
      </c>
      <c r="B134" s="980"/>
      <c r="C134" s="980"/>
      <c r="D134" s="980"/>
      <c r="E134" s="980"/>
      <c r="F134" s="980"/>
      <c r="G134" s="108"/>
      <c r="H134" s="109">
        <f t="shared" ref="H134:N134" si="0">(H133/G133-1)*100</f>
        <v>12.016809732347223</v>
      </c>
      <c r="I134" s="109">
        <f t="shared" si="0"/>
        <v>9.6850870609512576</v>
      </c>
      <c r="J134" s="109">
        <f t="shared" si="0"/>
        <v>4.1926202840076865</v>
      </c>
      <c r="K134" s="109">
        <f t="shared" si="0"/>
        <v>10.226190331867357</v>
      </c>
      <c r="L134" s="109">
        <f t="shared" si="0"/>
        <v>13.130722127186779</v>
      </c>
      <c r="M134" s="109">
        <f t="shared" si="0"/>
        <v>10.281159637017767</v>
      </c>
      <c r="N134" s="109">
        <f t="shared" si="0"/>
        <v>6.7830426262510457</v>
      </c>
      <c r="O134" s="567"/>
      <c r="P134" s="109">
        <f>(P133/O133-1)*100</f>
        <v>11.53564298890657</v>
      </c>
      <c r="Q134" s="109">
        <f>(Q133/P133-1)*100</f>
        <v>1.6455963870889656</v>
      </c>
      <c r="R134" s="109">
        <v>12.1</v>
      </c>
      <c r="S134" s="109">
        <v>11.9</v>
      </c>
      <c r="T134" s="567">
        <v>10.8</v>
      </c>
      <c r="U134" s="109">
        <f t="shared" ref="U134:AB134" si="1">(U133/T133-1)*100</f>
        <v>11.340752517223107</v>
      </c>
      <c r="V134" s="109">
        <f t="shared" si="1"/>
        <v>1.5833729969855659</v>
      </c>
      <c r="W134" s="109">
        <f t="shared" si="1"/>
        <v>21.050165552570753</v>
      </c>
      <c r="X134" s="109">
        <f t="shared" si="1"/>
        <v>10.035352101772776</v>
      </c>
      <c r="Y134" s="109">
        <f t="shared" si="1"/>
        <v>4.0593780779513144</v>
      </c>
      <c r="Z134" s="109">
        <f t="shared" si="1"/>
        <v>7.5451287945372147</v>
      </c>
      <c r="AA134" s="109">
        <f t="shared" si="1"/>
        <v>18.650070199702441</v>
      </c>
      <c r="AB134" s="109">
        <f t="shared" si="1"/>
        <v>9.7781741756592044</v>
      </c>
      <c r="AC134" s="109">
        <v>8.1</v>
      </c>
      <c r="AD134" s="109">
        <v>11.5</v>
      </c>
      <c r="AE134" s="109">
        <v>9.5</v>
      </c>
      <c r="AF134" s="109">
        <v>5.6</v>
      </c>
      <c r="AG134" s="109">
        <v>-1.6</v>
      </c>
      <c r="AH134" s="53">
        <v>11</v>
      </c>
      <c r="AI134" s="53">
        <v>21.6</v>
      </c>
      <c r="AJ134" s="977">
        <v>-0.7</v>
      </c>
      <c r="AK134" s="975">
        <v>9.5</v>
      </c>
      <c r="AL134" s="975">
        <v>10.1</v>
      </c>
      <c r="AM134" s="975">
        <v>9.1999999999999993</v>
      </c>
      <c r="AN134" s="975">
        <v>8.4</v>
      </c>
      <c r="AO134" s="975">
        <v>9.4</v>
      </c>
      <c r="AP134" s="975">
        <v>8.1999999999999993</v>
      </c>
      <c r="AQ134" s="975">
        <v>7.8</v>
      </c>
    </row>
    <row r="135" spans="1:43" s="9" customFormat="1" ht="15">
      <c r="A135" s="116" t="s">
        <v>239</v>
      </c>
      <c r="B135" s="980"/>
      <c r="C135" s="980"/>
      <c r="D135" s="980"/>
      <c r="E135" s="980"/>
      <c r="F135" s="980"/>
      <c r="G135" s="109">
        <f t="shared" ref="G135:Q135" si="2">100*G133/G136</f>
        <v>71.511841254825754</v>
      </c>
      <c r="H135" s="109">
        <f t="shared" si="2"/>
        <v>82.965111806105526</v>
      </c>
      <c r="I135" s="109">
        <f t="shared" si="2"/>
        <v>85.366186057069115</v>
      </c>
      <c r="J135" s="109">
        <f t="shared" si="2"/>
        <v>94.970442093807122</v>
      </c>
      <c r="K135" s="109">
        <f t="shared" si="2"/>
        <v>100.00005204416911</v>
      </c>
      <c r="L135" s="109">
        <f t="shared" si="2"/>
        <v>111.07010831846996</v>
      </c>
      <c r="M135" s="109">
        <f t="shared" si="2"/>
        <v>125.57208238320486</v>
      </c>
      <c r="N135" s="109">
        <f t="shared" si="2"/>
        <v>134.15187256028415</v>
      </c>
      <c r="O135" s="567">
        <f t="shared" si="2"/>
        <v>150.17456422192427</v>
      </c>
      <c r="P135" s="109">
        <f t="shared" si="2"/>
        <v>160.4551403228152</v>
      </c>
      <c r="Q135" s="109">
        <f t="shared" si="2"/>
        <v>162.17782651130844</v>
      </c>
      <c r="R135" s="109">
        <f t="shared" ref="R135:S135" si="3">(R133/R136)*100</f>
        <v>175.00695636043221</v>
      </c>
      <c r="S135" s="109">
        <f t="shared" si="3"/>
        <v>191.50515697608523</v>
      </c>
      <c r="T135" s="567">
        <v>76.400000000000006</v>
      </c>
      <c r="U135" s="109">
        <v>85.3</v>
      </c>
      <c r="V135" s="109">
        <v>81.2</v>
      </c>
      <c r="W135" s="109">
        <v>89.2</v>
      </c>
      <c r="X135" s="109">
        <v>97.1</v>
      </c>
      <c r="Y135" s="109">
        <v>96.5</v>
      </c>
      <c r="Z135" s="109">
        <v>100</v>
      </c>
      <c r="AA135" s="109">
        <v>105.4</v>
      </c>
      <c r="AB135" s="69">
        <v>104.7</v>
      </c>
      <c r="AC135" s="69">
        <v>105.3</v>
      </c>
      <c r="AD135" s="69">
        <v>113.4</v>
      </c>
      <c r="AE135" s="69">
        <v>126.2</v>
      </c>
      <c r="AF135" s="69">
        <v>127.6</v>
      </c>
      <c r="AG135" s="40">
        <v>129.69999999999999</v>
      </c>
      <c r="AH135" s="53">
        <v>144.69999999999999</v>
      </c>
      <c r="AI135" s="53">
        <v>166.5</v>
      </c>
      <c r="AJ135" s="977">
        <v>159.19999999999999</v>
      </c>
      <c r="AK135" s="975">
        <v>168.1</v>
      </c>
      <c r="AL135" s="975">
        <v>177.1</v>
      </c>
      <c r="AM135" s="975">
        <v>185.8</v>
      </c>
      <c r="AN135" s="975">
        <v>193.8</v>
      </c>
      <c r="AO135" s="975">
        <v>203.7</v>
      </c>
      <c r="AP135" s="975">
        <v>211.9</v>
      </c>
      <c r="AQ135" s="975">
        <v>219.9</v>
      </c>
    </row>
    <row r="136" spans="1:43" s="9" customFormat="1" ht="15">
      <c r="A136" s="116" t="s">
        <v>240</v>
      </c>
      <c r="B136" s="980"/>
      <c r="C136" s="980"/>
      <c r="D136" s="980"/>
      <c r="E136" s="980"/>
      <c r="F136" s="980"/>
      <c r="G136" s="65">
        <v>7733.2792350470309</v>
      </c>
      <c r="H136" s="65">
        <v>7466.7111192972061</v>
      </c>
      <c r="I136" s="65">
        <v>7959.5141212118679</v>
      </c>
      <c r="J136" s="65">
        <v>7454.5414957012663</v>
      </c>
      <c r="K136" s="65">
        <v>7803.5814503267402</v>
      </c>
      <c r="L136" s="65">
        <v>7948.3605218183793</v>
      </c>
      <c r="M136" s="65">
        <v>7753.2355946832377</v>
      </c>
      <c r="N136" s="65">
        <v>7749.6418018365157</v>
      </c>
      <c r="O136" s="567">
        <v>7905.4</v>
      </c>
      <c r="P136" s="109">
        <v>8252.4</v>
      </c>
      <c r="Q136" s="109">
        <v>8299.1</v>
      </c>
      <c r="R136" s="109">
        <v>8625.2000000000007</v>
      </c>
      <c r="S136" s="109">
        <v>8823</v>
      </c>
      <c r="T136" s="567">
        <v>37041</v>
      </c>
      <c r="U136" s="109">
        <v>36931</v>
      </c>
      <c r="V136" s="109">
        <v>39444</v>
      </c>
      <c r="W136" s="109">
        <v>43438</v>
      </c>
      <c r="X136" s="109">
        <v>43919</v>
      </c>
      <c r="Y136" s="109">
        <v>45961</v>
      </c>
      <c r="Z136" s="109">
        <v>47721</v>
      </c>
      <c r="AA136" s="109">
        <v>53700</v>
      </c>
      <c r="AB136" s="69">
        <v>59349</v>
      </c>
      <c r="AC136" s="69">
        <v>61742.2</v>
      </c>
      <c r="AD136" s="69">
        <v>63926.6</v>
      </c>
      <c r="AE136" s="69">
        <v>62896.3</v>
      </c>
      <c r="AF136" s="69">
        <v>65714.3</v>
      </c>
      <c r="AG136" s="40">
        <v>63632.9</v>
      </c>
      <c r="AH136" s="53">
        <v>63307.5</v>
      </c>
      <c r="AI136" s="53">
        <v>66920.899999999994</v>
      </c>
      <c r="AJ136" s="977">
        <v>69471.100000000006</v>
      </c>
      <c r="AK136" s="975">
        <v>72090.899999999994</v>
      </c>
      <c r="AL136" s="975">
        <v>75325.7</v>
      </c>
      <c r="AM136" s="975">
        <v>78359.3</v>
      </c>
      <c r="AN136" s="975">
        <v>81414.8</v>
      </c>
      <c r="AO136" s="975">
        <v>84726.399999999994</v>
      </c>
      <c r="AP136" s="975">
        <v>88093.7</v>
      </c>
      <c r="AQ136" s="975">
        <v>91519.2</v>
      </c>
    </row>
    <row r="137" spans="1:43" s="9" customFormat="1" ht="15">
      <c r="A137" s="116" t="s">
        <v>265</v>
      </c>
      <c r="B137" s="980"/>
      <c r="C137" s="980"/>
      <c r="D137" s="980"/>
      <c r="E137" s="980"/>
      <c r="F137" s="980"/>
      <c r="G137" s="109"/>
      <c r="H137" s="109">
        <f>(H136/G136-1)*100</f>
        <v>-3.4470256103225183</v>
      </c>
      <c r="I137" s="109">
        <f t="shared" ref="I137:Q137" si="4">(I136/H136-1)*100</f>
        <v>6.6000009112585856</v>
      </c>
      <c r="J137" s="109">
        <f t="shared" si="4"/>
        <v>-6.3442644591189872</v>
      </c>
      <c r="K137" s="109">
        <f t="shared" si="4"/>
        <v>4.682245780330696</v>
      </c>
      <c r="L137" s="109">
        <f t="shared" si="4"/>
        <v>1.8552900666600536</v>
      </c>
      <c r="M137" s="109">
        <f t="shared" si="4"/>
        <v>-2.4549078592940088</v>
      </c>
      <c r="N137" s="109">
        <f t="shared" si="4"/>
        <v>-4.6352168753727163E-2</v>
      </c>
      <c r="O137" s="567">
        <f t="shared" si="4"/>
        <v>2.0098760968096929</v>
      </c>
      <c r="P137" s="109">
        <f t="shared" si="4"/>
        <v>4.3894047107040812</v>
      </c>
      <c r="Q137" s="109">
        <f t="shared" si="4"/>
        <v>0.56589598177501088</v>
      </c>
      <c r="R137" s="109">
        <v>3.9</v>
      </c>
      <c r="S137" s="109">
        <v>2.2999999999999998</v>
      </c>
      <c r="T137" s="567">
        <v>7.8</v>
      </c>
      <c r="U137" s="109">
        <f>(U136/T136-1)*100</f>
        <v>-0.29696822439998494</v>
      </c>
      <c r="V137" s="109">
        <f t="shared" ref="V137:AB137" si="5">(V136/U136-1)*100</f>
        <v>6.804581516882835</v>
      </c>
      <c r="W137" s="109">
        <f t="shared" si="5"/>
        <v>10.125747895750937</v>
      </c>
      <c r="X137" s="109">
        <f t="shared" si="5"/>
        <v>1.1073253833049357</v>
      </c>
      <c r="Y137" s="109">
        <f t="shared" si="5"/>
        <v>4.6494683394430636</v>
      </c>
      <c r="Z137" s="109">
        <f t="shared" si="5"/>
        <v>3.8293335654141503</v>
      </c>
      <c r="AA137" s="109">
        <f t="shared" si="5"/>
        <v>12.529075249889976</v>
      </c>
      <c r="AB137" s="109">
        <f t="shared" si="5"/>
        <v>10.519553072625708</v>
      </c>
      <c r="AC137" s="109">
        <v>4.0999999999999996</v>
      </c>
      <c r="AD137" s="109">
        <v>3.5</v>
      </c>
      <c r="AE137" s="109">
        <v>-0.3</v>
      </c>
      <c r="AF137" s="109">
        <v>4.5</v>
      </c>
      <c r="AG137" s="109">
        <v>-3.2</v>
      </c>
      <c r="AH137" s="53">
        <v>-0.5</v>
      </c>
      <c r="AI137" s="53">
        <v>5.7</v>
      </c>
      <c r="AJ137" s="977">
        <v>3.8</v>
      </c>
      <c r="AK137" s="975">
        <v>3.8</v>
      </c>
      <c r="AL137" s="975">
        <v>4.5</v>
      </c>
      <c r="AM137" s="975">
        <v>4</v>
      </c>
      <c r="AN137" s="975">
        <v>3.9</v>
      </c>
      <c r="AO137" s="975">
        <v>4.0999999999999996</v>
      </c>
      <c r="AP137" s="975">
        <v>4</v>
      </c>
      <c r="AQ137" s="975">
        <v>3.9</v>
      </c>
    </row>
    <row r="138" spans="1:43" s="9" customFormat="1" ht="12.75">
      <c r="A138" s="116"/>
      <c r="B138" s="980"/>
      <c r="C138" s="980"/>
      <c r="D138" s="980"/>
      <c r="E138" s="980"/>
      <c r="F138" s="980"/>
      <c r="G138" s="65"/>
      <c r="H138" s="65"/>
      <c r="I138" s="65"/>
      <c r="J138" s="65"/>
      <c r="K138" s="65"/>
      <c r="L138" s="65"/>
      <c r="M138" s="65"/>
      <c r="N138" s="65"/>
      <c r="O138" s="567"/>
      <c r="P138" s="109"/>
      <c r="Q138" s="109"/>
      <c r="R138" s="109"/>
      <c r="S138" s="109"/>
      <c r="T138" s="567"/>
      <c r="U138" s="109"/>
      <c r="V138" s="109"/>
      <c r="W138" s="109"/>
      <c r="X138" s="109"/>
      <c r="Y138" s="109"/>
      <c r="Z138" s="55"/>
      <c r="AA138" s="109"/>
      <c r="AB138" s="53"/>
      <c r="AC138" s="53"/>
      <c r="AD138" s="53"/>
      <c r="AE138" s="53"/>
      <c r="AF138" s="53"/>
      <c r="AG138" s="686"/>
      <c r="AH138" s="40"/>
      <c r="AI138" s="40"/>
      <c r="AK138" s="1025"/>
      <c r="AL138" s="1025"/>
      <c r="AM138" s="1025"/>
      <c r="AN138" s="1025"/>
      <c r="AO138" s="1025"/>
      <c r="AP138" s="1025"/>
      <c r="AQ138" s="1025"/>
    </row>
    <row r="139" spans="1:43" s="9" customFormat="1" ht="15">
      <c r="A139" s="115" t="s">
        <v>266</v>
      </c>
      <c r="B139" s="982"/>
      <c r="C139" s="982"/>
      <c r="D139" s="982"/>
      <c r="E139" s="982"/>
      <c r="F139" s="982"/>
      <c r="G139" s="65"/>
      <c r="H139" s="65"/>
      <c r="I139" s="65"/>
      <c r="J139" s="65"/>
      <c r="K139" s="65"/>
      <c r="L139" s="65"/>
      <c r="M139" s="65"/>
      <c r="N139" s="65"/>
      <c r="O139" s="567"/>
      <c r="P139" s="109"/>
      <c r="Q139" s="109"/>
      <c r="R139" s="109"/>
      <c r="S139" s="109"/>
      <c r="T139" s="567"/>
      <c r="U139" s="109"/>
      <c r="V139" s="109"/>
      <c r="W139" s="109"/>
      <c r="X139" s="109"/>
      <c r="Y139" s="109"/>
      <c r="Z139" s="109"/>
      <c r="AA139" s="109"/>
      <c r="AB139" s="53"/>
      <c r="AC139" s="53"/>
      <c r="AD139" s="53"/>
      <c r="AE139" s="53"/>
      <c r="AF139" s="53"/>
      <c r="AG139" s="686"/>
      <c r="AH139" s="53"/>
      <c r="AI139" s="53"/>
      <c r="AJ139" s="977"/>
      <c r="AK139" s="975"/>
      <c r="AL139" s="975"/>
      <c r="AM139" s="975"/>
      <c r="AN139" s="975"/>
      <c r="AO139" s="975"/>
      <c r="AP139" s="975"/>
      <c r="AQ139" s="975"/>
    </row>
    <row r="140" spans="1:43" s="9" customFormat="1" ht="15">
      <c r="A140" s="116" t="s">
        <v>238</v>
      </c>
      <c r="B140" s="980"/>
      <c r="C140" s="980"/>
      <c r="D140" s="980"/>
      <c r="E140" s="980"/>
      <c r="F140" s="980"/>
      <c r="G140" s="108"/>
      <c r="H140" s="108"/>
      <c r="I140" s="108"/>
      <c r="J140" s="108"/>
      <c r="K140" s="109">
        <v>7032.9</v>
      </c>
      <c r="L140" s="109">
        <v>6987.8</v>
      </c>
      <c r="M140" s="109">
        <v>7332.7</v>
      </c>
      <c r="N140" s="109">
        <v>7887.3</v>
      </c>
      <c r="O140" s="567">
        <v>9417.7999999999993</v>
      </c>
      <c r="P140" s="109">
        <v>10315.5</v>
      </c>
      <c r="Q140" s="109">
        <v>10261</v>
      </c>
      <c r="R140" s="109">
        <v>11033.1</v>
      </c>
      <c r="S140" s="109">
        <v>11853.8</v>
      </c>
      <c r="T140" s="567">
        <v>21075</v>
      </c>
      <c r="U140" s="109">
        <v>23561</v>
      </c>
      <c r="V140" s="109">
        <v>25904</v>
      </c>
      <c r="W140" s="109">
        <v>30848</v>
      </c>
      <c r="X140" s="109">
        <v>34687</v>
      </c>
      <c r="Y140" s="109">
        <v>38118</v>
      </c>
      <c r="Z140" s="109">
        <v>41243</v>
      </c>
      <c r="AA140" s="109">
        <v>45039</v>
      </c>
      <c r="AB140" s="69">
        <v>47640.2</v>
      </c>
      <c r="AC140" s="69">
        <v>49518.1</v>
      </c>
      <c r="AD140" s="69">
        <v>53139.3</v>
      </c>
      <c r="AE140" s="69">
        <v>57279.5</v>
      </c>
      <c r="AF140" s="69">
        <v>60087.6</v>
      </c>
      <c r="AG140" s="40">
        <v>62473.7</v>
      </c>
      <c r="AH140" s="53">
        <v>68419.8</v>
      </c>
      <c r="AI140" s="53">
        <v>75871.100000000006</v>
      </c>
      <c r="AJ140" s="977">
        <v>80312.800000000003</v>
      </c>
      <c r="AK140" s="975">
        <v>86903.1</v>
      </c>
      <c r="AL140" s="975">
        <v>95213.4</v>
      </c>
      <c r="AM140" s="975">
        <v>103394.1</v>
      </c>
      <c r="AN140" s="975">
        <v>113130.2</v>
      </c>
      <c r="AO140" s="975">
        <v>123999.5</v>
      </c>
      <c r="AP140" s="975">
        <v>136084.9</v>
      </c>
      <c r="AQ140" s="975">
        <v>149108.9</v>
      </c>
    </row>
    <row r="141" spans="1:43" s="9" customFormat="1" ht="15">
      <c r="A141" s="116" t="s">
        <v>264</v>
      </c>
      <c r="B141" s="980"/>
      <c r="C141" s="980"/>
      <c r="D141" s="980"/>
      <c r="E141" s="980"/>
      <c r="F141" s="980"/>
      <c r="G141" s="108"/>
      <c r="H141" s="108"/>
      <c r="I141" s="108"/>
      <c r="J141" s="108"/>
      <c r="K141" s="108"/>
      <c r="L141" s="108"/>
      <c r="M141" s="108"/>
      <c r="N141" s="108"/>
      <c r="O141" s="567">
        <v>17.8</v>
      </c>
      <c r="P141" s="109">
        <v>8.5</v>
      </c>
      <c r="Q141" s="109">
        <v>-0.5</v>
      </c>
      <c r="R141" s="109">
        <v>7.5</v>
      </c>
      <c r="S141" s="109">
        <v>7.4</v>
      </c>
      <c r="T141" s="567">
        <v>12.4</v>
      </c>
      <c r="U141" s="109">
        <f t="shared" ref="U141:AB141" si="6">(U140/T140-1)*100</f>
        <v>11.795966785290624</v>
      </c>
      <c r="V141" s="109">
        <f t="shared" si="6"/>
        <v>9.9443996434786399</v>
      </c>
      <c r="W141" s="109">
        <f t="shared" si="6"/>
        <v>19.085855466337254</v>
      </c>
      <c r="X141" s="109">
        <f t="shared" si="6"/>
        <v>12.444891078838172</v>
      </c>
      <c r="Y141" s="109">
        <f t="shared" si="6"/>
        <v>9.8913137486666525</v>
      </c>
      <c r="Z141" s="109">
        <f t="shared" si="6"/>
        <v>8.1982265596306281</v>
      </c>
      <c r="AA141" s="109">
        <f t="shared" si="6"/>
        <v>9.2039861309798141</v>
      </c>
      <c r="AB141" s="109">
        <f t="shared" si="6"/>
        <v>5.7754390639223718</v>
      </c>
      <c r="AC141" s="109">
        <v>8.5</v>
      </c>
      <c r="AD141" s="109">
        <v>7.3</v>
      </c>
      <c r="AE141" s="109">
        <v>7.8</v>
      </c>
      <c r="AF141" s="109">
        <v>4.9000000000000004</v>
      </c>
      <c r="AG141" s="109">
        <v>4</v>
      </c>
      <c r="AH141" s="53">
        <v>9.5</v>
      </c>
      <c r="AI141" s="53">
        <v>10.9</v>
      </c>
      <c r="AJ141" s="977">
        <v>5.9</v>
      </c>
      <c r="AK141" s="975">
        <v>8.1999999999999993</v>
      </c>
      <c r="AL141" s="975">
        <v>9.6</v>
      </c>
      <c r="AM141" s="975">
        <v>8.6</v>
      </c>
      <c r="AN141" s="975">
        <v>9.4</v>
      </c>
      <c r="AO141" s="975">
        <v>9.6</v>
      </c>
      <c r="AP141" s="975">
        <v>9.6999999999999993</v>
      </c>
      <c r="AQ141" s="975">
        <v>9.6</v>
      </c>
    </row>
    <row r="142" spans="1:43" s="9" customFormat="1" ht="15">
      <c r="A142" s="116" t="s">
        <v>239</v>
      </c>
      <c r="B142" s="980"/>
      <c r="C142" s="980"/>
      <c r="D142" s="980"/>
      <c r="E142" s="980"/>
      <c r="F142" s="980"/>
      <c r="G142" s="108"/>
      <c r="H142" s="108"/>
      <c r="I142" s="108"/>
      <c r="J142" s="108"/>
      <c r="K142" s="108"/>
      <c r="L142" s="108"/>
      <c r="M142" s="108"/>
      <c r="N142" s="108"/>
      <c r="O142" s="567">
        <v>140.19999999999999</v>
      </c>
      <c r="P142" s="109">
        <v>148.9</v>
      </c>
      <c r="Q142" s="109">
        <v>143.69999999999999</v>
      </c>
      <c r="R142" s="109">
        <v>147.1</v>
      </c>
      <c r="S142" s="109">
        <v>152.1</v>
      </c>
      <c r="T142" s="109">
        <f t="shared" ref="T142:X142" si="7">T140/T143*100</f>
        <v>71.129636504775732</v>
      </c>
      <c r="U142" s="109">
        <f t="shared" si="7"/>
        <v>78.610036033631388</v>
      </c>
      <c r="V142" s="109">
        <f t="shared" si="7"/>
        <v>82.821242446526199</v>
      </c>
      <c r="W142" s="109">
        <f t="shared" si="7"/>
        <v>87.333673064945359</v>
      </c>
      <c r="X142" s="109">
        <f t="shared" si="7"/>
        <v>93.6701682374227</v>
      </c>
      <c r="Y142" s="109">
        <f>Y140/Y143*100</f>
        <v>95.785902751601952</v>
      </c>
      <c r="Z142" s="109">
        <v>100</v>
      </c>
      <c r="AA142" s="109">
        <f>AA140/AA143*100</f>
        <v>105.75265913733594</v>
      </c>
      <c r="AB142" s="109">
        <f t="shared" ref="AB142" si="8">AB140/AB143*100</f>
        <v>111.12013005945509</v>
      </c>
      <c r="AC142" s="109">
        <v>118.5</v>
      </c>
      <c r="AD142" s="109">
        <v>125.3</v>
      </c>
      <c r="AE142" s="109">
        <v>129.80000000000001</v>
      </c>
      <c r="AF142" s="109">
        <v>134</v>
      </c>
      <c r="AG142" s="109">
        <v>139.9</v>
      </c>
      <c r="AH142" s="53">
        <v>147</v>
      </c>
      <c r="AI142" s="53">
        <v>153.9</v>
      </c>
      <c r="AJ142" s="977">
        <v>155.6</v>
      </c>
      <c r="AK142" s="975">
        <v>161.19999999999999</v>
      </c>
      <c r="AL142" s="975">
        <v>168.9</v>
      </c>
      <c r="AM142" s="975">
        <v>175.4</v>
      </c>
      <c r="AN142" s="975">
        <v>183</v>
      </c>
      <c r="AO142" s="975">
        <v>191</v>
      </c>
      <c r="AP142" s="975">
        <v>199.6</v>
      </c>
      <c r="AQ142" s="975">
        <v>208.2</v>
      </c>
    </row>
    <row r="143" spans="1:43" s="9" customFormat="1" ht="15">
      <c r="A143" s="116" t="s">
        <v>240</v>
      </c>
      <c r="B143" s="980"/>
      <c r="C143" s="980"/>
      <c r="D143" s="980"/>
      <c r="E143" s="980"/>
      <c r="F143" s="980"/>
      <c r="G143" s="108"/>
      <c r="H143" s="108"/>
      <c r="I143" s="108"/>
      <c r="J143" s="108"/>
      <c r="K143" s="108"/>
      <c r="L143" s="108"/>
      <c r="M143" s="108"/>
      <c r="N143" s="108"/>
      <c r="O143" s="567">
        <v>6718.4</v>
      </c>
      <c r="P143" s="109">
        <v>6926.6</v>
      </c>
      <c r="Q143" s="109">
        <v>7138.9</v>
      </c>
      <c r="R143" s="109">
        <v>7499.3</v>
      </c>
      <c r="S143" s="109">
        <v>7792.5</v>
      </c>
      <c r="T143" s="567">
        <v>29629</v>
      </c>
      <c r="U143" s="109">
        <v>29972</v>
      </c>
      <c r="V143" s="109">
        <v>31277</v>
      </c>
      <c r="W143" s="109">
        <v>35322</v>
      </c>
      <c r="X143" s="109">
        <v>37031</v>
      </c>
      <c r="Y143" s="109">
        <v>39795</v>
      </c>
      <c r="Z143" s="109">
        <v>41243</v>
      </c>
      <c r="AA143" s="109">
        <v>42589</v>
      </c>
      <c r="AB143" s="109">
        <v>42872.7</v>
      </c>
      <c r="AC143" s="109">
        <v>41795.300000000003</v>
      </c>
      <c r="AD143" s="109">
        <v>42405.1</v>
      </c>
      <c r="AE143" s="109">
        <v>44121</v>
      </c>
      <c r="AF143" s="109">
        <v>44825.3</v>
      </c>
      <c r="AG143" s="109">
        <v>44656.2</v>
      </c>
      <c r="AH143" s="53">
        <v>46533.2</v>
      </c>
      <c r="AI143" s="53">
        <v>49284.800000000003</v>
      </c>
      <c r="AJ143" s="977">
        <v>51604.6</v>
      </c>
      <c r="AK143" s="975">
        <v>53911.7</v>
      </c>
      <c r="AL143" s="975">
        <v>56370.3</v>
      </c>
      <c r="AM143" s="975">
        <v>58931.5</v>
      </c>
      <c r="AN143" s="975">
        <v>61821.5</v>
      </c>
      <c r="AO143" s="975">
        <v>64927.6</v>
      </c>
      <c r="AP143" s="975">
        <v>68187.7</v>
      </c>
      <c r="AQ143" s="975">
        <v>71601.600000000006</v>
      </c>
    </row>
    <row r="144" spans="1:43" s="9" customFormat="1" ht="15">
      <c r="A144" s="117" t="s">
        <v>265</v>
      </c>
      <c r="B144" s="983"/>
      <c r="C144" s="983"/>
      <c r="D144" s="983"/>
      <c r="E144" s="983"/>
      <c r="F144" s="983"/>
      <c r="G144" s="110"/>
      <c r="H144" s="110"/>
      <c r="I144" s="110"/>
      <c r="J144" s="110"/>
      <c r="K144" s="110"/>
      <c r="L144" s="110"/>
      <c r="M144" s="110"/>
      <c r="N144" s="110"/>
      <c r="O144" s="569">
        <v>1.5</v>
      </c>
      <c r="P144" s="111">
        <v>2.1</v>
      </c>
      <c r="Q144" s="111">
        <v>3.1</v>
      </c>
      <c r="R144" s="111">
        <v>4.3</v>
      </c>
      <c r="S144" s="111">
        <v>3.9</v>
      </c>
      <c r="T144" s="569">
        <v>10.4</v>
      </c>
      <c r="U144" s="111">
        <f>(U143/T143-1)*100</f>
        <v>1.1576496000540004</v>
      </c>
      <c r="V144" s="111">
        <f t="shared" ref="V144:AB144" si="9">(V143/U143-1)*100</f>
        <v>4.3540637928733528</v>
      </c>
      <c r="W144" s="111">
        <f t="shared" si="9"/>
        <v>12.932826038302903</v>
      </c>
      <c r="X144" s="111">
        <f t="shared" si="9"/>
        <v>4.8383443746107258</v>
      </c>
      <c r="Y144" s="111">
        <f t="shared" si="9"/>
        <v>7.4640166347114567</v>
      </c>
      <c r="Z144" s="111">
        <f t="shared" si="9"/>
        <v>3.6386480713657576</v>
      </c>
      <c r="AA144" s="111">
        <f t="shared" si="9"/>
        <v>3.2635841233663809</v>
      </c>
      <c r="AB144" s="111">
        <f t="shared" si="9"/>
        <v>0.66613444786212117</v>
      </c>
      <c r="AC144" s="111">
        <v>1.5</v>
      </c>
      <c r="AD144" s="111">
        <v>1.5</v>
      </c>
      <c r="AE144" s="111">
        <v>4</v>
      </c>
      <c r="AF144" s="111">
        <v>1.6</v>
      </c>
      <c r="AG144" s="111">
        <v>-0.4</v>
      </c>
      <c r="AH144" s="783">
        <v>4.2</v>
      </c>
      <c r="AI144" s="783">
        <v>5.9</v>
      </c>
      <c r="AJ144" s="1058">
        <v>4.7</v>
      </c>
      <c r="AK144" s="1059">
        <v>4.5</v>
      </c>
      <c r="AL144" s="1059">
        <v>4.5999999999999996</v>
      </c>
      <c r="AM144" s="1059">
        <v>4.5</v>
      </c>
      <c r="AN144" s="1059">
        <v>4.9000000000000004</v>
      </c>
      <c r="AO144" s="975">
        <v>5</v>
      </c>
      <c r="AP144" s="975">
        <v>5</v>
      </c>
      <c r="AQ144" s="975">
        <v>5</v>
      </c>
    </row>
    <row r="145" spans="1:43" s="9" customFormat="1" ht="12.75">
      <c r="A145" s="336"/>
      <c r="B145" s="336"/>
      <c r="C145" s="336"/>
      <c r="D145" s="336"/>
      <c r="E145" s="336"/>
      <c r="F145" s="336"/>
      <c r="G145" s="337"/>
      <c r="H145" s="337"/>
      <c r="I145" s="337"/>
      <c r="J145" s="337"/>
      <c r="K145" s="337"/>
      <c r="L145" s="337"/>
      <c r="M145" s="337"/>
      <c r="N145" s="337"/>
      <c r="O145" s="338"/>
      <c r="P145" s="338"/>
      <c r="Q145" s="338"/>
      <c r="R145" s="338"/>
      <c r="S145" s="338"/>
      <c r="T145" s="338"/>
      <c r="U145" s="338"/>
      <c r="V145" s="338"/>
      <c r="W145" s="338"/>
      <c r="X145" s="338"/>
      <c r="Y145" s="338"/>
      <c r="Z145" s="338"/>
      <c r="AA145" s="339"/>
      <c r="AB145" s="338"/>
      <c r="AC145" s="1049"/>
      <c r="AD145" s="338"/>
      <c r="AE145" s="338"/>
      <c r="AF145" s="338"/>
      <c r="AG145" s="338"/>
      <c r="AH145" s="338"/>
      <c r="AI145" s="338"/>
      <c r="AJ145" s="338"/>
      <c r="AK145" s="338"/>
      <c r="AL145" s="338"/>
      <c r="AM145" s="338"/>
      <c r="AN145" s="338"/>
      <c r="AO145" s="340"/>
      <c r="AP145" s="340"/>
      <c r="AQ145" s="340"/>
    </row>
    <row r="146" spans="1:43" s="9" customFormat="1" ht="15">
      <c r="A146" s="268" t="s">
        <v>267</v>
      </c>
      <c r="B146" s="336"/>
      <c r="C146" s="336"/>
      <c r="D146" s="336"/>
      <c r="E146" s="336"/>
      <c r="F146" s="336"/>
      <c r="G146" s="337"/>
      <c r="H146" s="337"/>
      <c r="I146" s="337"/>
      <c r="J146" s="337"/>
      <c r="K146" s="337"/>
      <c r="L146" s="337"/>
      <c r="M146" s="337"/>
      <c r="N146" s="337"/>
      <c r="O146" s="338"/>
      <c r="P146" s="338"/>
      <c r="Q146" s="338"/>
      <c r="R146" s="338"/>
      <c r="S146" s="338"/>
      <c r="T146" s="338"/>
      <c r="U146" s="338"/>
      <c r="V146" s="338"/>
      <c r="W146" s="338"/>
      <c r="X146" s="338"/>
      <c r="Y146" s="338"/>
      <c r="Z146" s="338"/>
      <c r="AA146" s="339"/>
      <c r="AB146" s="338"/>
      <c r="AC146" s="338"/>
      <c r="AD146" s="338"/>
      <c r="AE146" s="338"/>
      <c r="AF146" s="338"/>
      <c r="AG146" s="338"/>
      <c r="AH146" s="338"/>
      <c r="AI146" s="338"/>
      <c r="AJ146" s="338"/>
      <c r="AK146" s="338"/>
      <c r="AL146" s="338"/>
      <c r="AM146" s="338"/>
      <c r="AN146" s="338"/>
      <c r="AO146" s="340"/>
      <c r="AP146" s="340"/>
      <c r="AQ146" s="340"/>
    </row>
    <row r="147" spans="1:43" s="9" customFormat="1" ht="12.75">
      <c r="A147" s="570" t="s">
        <v>268</v>
      </c>
      <c r="B147" s="336"/>
      <c r="C147" s="336"/>
      <c r="D147" s="336"/>
      <c r="E147" s="336"/>
      <c r="F147" s="336"/>
      <c r="G147" s="337"/>
      <c r="H147" s="337"/>
      <c r="I147" s="337"/>
      <c r="J147" s="337"/>
      <c r="K147" s="337"/>
      <c r="L147" s="337"/>
      <c r="M147" s="337"/>
      <c r="N147" s="337"/>
      <c r="O147" s="338"/>
      <c r="P147" s="338"/>
      <c r="Q147" s="338"/>
      <c r="R147" s="338"/>
      <c r="S147" s="338"/>
      <c r="T147" s="338"/>
      <c r="U147" s="338"/>
      <c r="V147" s="338"/>
      <c r="W147" s="338"/>
      <c r="X147" s="338"/>
      <c r="Y147" s="338"/>
      <c r="Z147" s="338"/>
      <c r="AA147" s="339"/>
      <c r="AB147" s="338"/>
      <c r="AC147" s="338"/>
      <c r="AD147" s="338"/>
      <c r="AE147" s="338"/>
      <c r="AF147" s="338"/>
      <c r="AG147" s="338"/>
      <c r="AH147" s="338"/>
      <c r="AI147" s="338"/>
      <c r="AJ147" s="338"/>
      <c r="AK147" s="338"/>
      <c r="AL147" s="338"/>
      <c r="AM147" s="338"/>
      <c r="AN147" s="338"/>
      <c r="AO147" s="340"/>
      <c r="AP147" s="340"/>
      <c r="AQ147" s="340"/>
    </row>
    <row r="148" spans="1:43" s="9" customFormat="1" ht="12.75">
      <c r="A148" s="571" t="s">
        <v>269</v>
      </c>
      <c r="B148" s="336"/>
      <c r="C148" s="336"/>
      <c r="D148" s="336"/>
      <c r="E148" s="336"/>
      <c r="F148" s="336"/>
      <c r="G148" s="337"/>
      <c r="H148" s="337"/>
      <c r="I148" s="337"/>
      <c r="J148" s="337"/>
      <c r="K148" s="337"/>
      <c r="L148" s="337"/>
      <c r="M148" s="337"/>
      <c r="N148" s="337"/>
      <c r="O148" s="338"/>
      <c r="P148" s="338"/>
      <c r="Q148" s="338"/>
      <c r="R148" s="338"/>
      <c r="S148" s="338"/>
      <c r="T148" s="338"/>
      <c r="U148" s="338"/>
      <c r="V148" s="338"/>
      <c r="W148" s="338"/>
      <c r="X148" s="338"/>
      <c r="Y148" s="338"/>
      <c r="Z148" s="338"/>
      <c r="AA148" s="339"/>
      <c r="AB148" s="338"/>
      <c r="AC148" s="338"/>
      <c r="AD148" s="338"/>
      <c r="AE148" s="338"/>
      <c r="AF148" s="338"/>
      <c r="AG148" s="338"/>
      <c r="AH148" s="338"/>
      <c r="AI148" s="338"/>
      <c r="AJ148" s="338"/>
      <c r="AK148" s="338"/>
      <c r="AL148" s="338"/>
      <c r="AM148" s="338"/>
      <c r="AN148" s="338"/>
      <c r="AO148" s="340"/>
      <c r="AP148" s="340"/>
      <c r="AQ148" s="340"/>
    </row>
    <row r="149" spans="1:43" s="9" customFormat="1" ht="12.75">
      <c r="A149" s="571"/>
      <c r="B149" s="336"/>
      <c r="C149" s="336"/>
      <c r="D149" s="336"/>
      <c r="E149" s="336"/>
      <c r="F149" s="336"/>
      <c r="G149" s="337"/>
      <c r="H149" s="337"/>
      <c r="I149" s="337"/>
      <c r="J149" s="337"/>
      <c r="K149" s="337"/>
      <c r="L149" s="337"/>
      <c r="M149" s="337"/>
      <c r="N149" s="337"/>
      <c r="O149" s="338"/>
      <c r="P149" s="338"/>
      <c r="Q149" s="338"/>
      <c r="R149" s="338"/>
      <c r="S149" s="338"/>
      <c r="T149" s="338"/>
      <c r="U149" s="338"/>
      <c r="V149" s="338"/>
      <c r="W149" s="338"/>
      <c r="X149" s="338"/>
      <c r="Y149" s="338"/>
      <c r="Z149" s="338"/>
      <c r="AA149" s="339"/>
      <c r="AB149" s="338"/>
      <c r="AC149" s="338"/>
      <c r="AD149" s="338"/>
      <c r="AE149" s="338"/>
      <c r="AF149" s="338"/>
      <c r="AG149" s="338"/>
      <c r="AH149" s="338"/>
      <c r="AI149" s="338"/>
      <c r="AJ149" s="338"/>
      <c r="AK149" s="338"/>
      <c r="AL149" s="338"/>
      <c r="AM149" s="338"/>
      <c r="AN149" s="338"/>
      <c r="AO149" s="340"/>
      <c r="AP149" s="340"/>
      <c r="AQ149" s="340"/>
    </row>
    <row r="150" spans="1:43" s="852" customFormat="1" ht="14.25" customHeight="1">
      <c r="A150" s="846" t="s">
        <v>901</v>
      </c>
      <c r="B150" s="847">
        <f>C150-1</f>
        <v>1989</v>
      </c>
      <c r="C150" s="847">
        <f>D150-1</f>
        <v>1990</v>
      </c>
      <c r="D150" s="847">
        <f>E150-1</f>
        <v>1991</v>
      </c>
      <c r="E150" s="847">
        <f>F150-1</f>
        <v>1992</v>
      </c>
      <c r="F150" s="847">
        <f>G150-1</f>
        <v>1993</v>
      </c>
      <c r="G150" s="847">
        <v>1994</v>
      </c>
      <c r="H150" s="847">
        <v>1995</v>
      </c>
      <c r="I150" s="847">
        <v>1996</v>
      </c>
      <c r="J150" s="847">
        <v>1997</v>
      </c>
      <c r="K150" s="847">
        <v>1998</v>
      </c>
      <c r="L150" s="847">
        <v>1999</v>
      </c>
      <c r="M150" s="847">
        <v>2000</v>
      </c>
      <c r="N150" s="847">
        <v>2001</v>
      </c>
      <c r="O150" s="848">
        <v>2002</v>
      </c>
      <c r="P150" s="849">
        <v>2003</v>
      </c>
      <c r="Q150" s="849">
        <v>2004</v>
      </c>
      <c r="R150" s="849">
        <v>2005</v>
      </c>
      <c r="S150" s="849">
        <f>R150+1</f>
        <v>2006</v>
      </c>
      <c r="T150" s="848">
        <f>S150+1</f>
        <v>2007</v>
      </c>
      <c r="U150" s="849">
        <v>2008</v>
      </c>
      <c r="V150" s="849">
        <f>U150+1</f>
        <v>2009</v>
      </c>
      <c r="W150" s="849">
        <f>V150+1</f>
        <v>2010</v>
      </c>
      <c r="X150" s="849">
        <f>W150+1</f>
        <v>2011</v>
      </c>
      <c r="Y150" s="849">
        <v>2012</v>
      </c>
      <c r="Z150" s="849">
        <v>2013</v>
      </c>
      <c r="AA150" s="850">
        <v>2014</v>
      </c>
      <c r="AB150" s="849">
        <v>2015</v>
      </c>
      <c r="AC150" s="849">
        <v>2016</v>
      </c>
      <c r="AD150" s="849">
        <v>2017</v>
      </c>
      <c r="AE150" s="849">
        <v>2018</v>
      </c>
      <c r="AF150" s="849">
        <v>2019</v>
      </c>
      <c r="AG150" s="849">
        <v>2020</v>
      </c>
      <c r="AH150" s="849">
        <v>2021</v>
      </c>
      <c r="AI150" s="849">
        <v>2022</v>
      </c>
      <c r="AJ150" s="851">
        <v>2023</v>
      </c>
      <c r="AK150" s="851">
        <v>2024</v>
      </c>
      <c r="AL150" s="851">
        <v>2025</v>
      </c>
      <c r="AM150" s="851">
        <v>2026</v>
      </c>
      <c r="AN150" s="851">
        <v>2027</v>
      </c>
      <c r="AO150" s="851">
        <v>2028</v>
      </c>
      <c r="AP150" s="851">
        <v>2029</v>
      </c>
    </row>
    <row r="151" spans="1:43" s="852" customFormat="1" ht="15" customHeight="1">
      <c r="A151" s="846" t="s">
        <v>230</v>
      </c>
      <c r="B151" s="853" t="s">
        <v>231</v>
      </c>
      <c r="C151" s="853" t="s">
        <v>231</v>
      </c>
      <c r="D151" s="853" t="s">
        <v>231</v>
      </c>
      <c r="E151" s="853" t="s">
        <v>231</v>
      </c>
      <c r="F151" s="853" t="s">
        <v>231</v>
      </c>
      <c r="G151" s="853" t="s">
        <v>231</v>
      </c>
      <c r="H151" s="853" t="s">
        <v>231</v>
      </c>
      <c r="I151" s="853" t="s">
        <v>231</v>
      </c>
      <c r="J151" s="853" t="s">
        <v>231</v>
      </c>
      <c r="K151" s="853" t="s">
        <v>231</v>
      </c>
      <c r="L151" s="853" t="s">
        <v>231</v>
      </c>
      <c r="M151" s="853" t="s">
        <v>231</v>
      </c>
      <c r="N151" s="853" t="s">
        <v>231</v>
      </c>
      <c r="O151" s="854" t="s">
        <v>231</v>
      </c>
      <c r="P151" s="853" t="s">
        <v>231</v>
      </c>
      <c r="Q151" s="853" t="s">
        <v>231</v>
      </c>
      <c r="R151" s="853" t="s">
        <v>231</v>
      </c>
      <c r="S151" s="853" t="s">
        <v>231</v>
      </c>
      <c r="T151" s="854" t="s">
        <v>231</v>
      </c>
      <c r="U151" s="853" t="s">
        <v>231</v>
      </c>
      <c r="V151" s="853" t="s">
        <v>231</v>
      </c>
      <c r="W151" s="853" t="s">
        <v>231</v>
      </c>
      <c r="X151" s="853" t="s">
        <v>231</v>
      </c>
      <c r="Y151" s="853" t="s">
        <v>231</v>
      </c>
      <c r="Z151" s="853" t="s">
        <v>231</v>
      </c>
      <c r="AA151" s="855" t="s">
        <v>231</v>
      </c>
      <c r="AB151" s="853" t="s">
        <v>231</v>
      </c>
      <c r="AC151" s="853" t="s">
        <v>231</v>
      </c>
      <c r="AD151" s="853" t="s">
        <v>231</v>
      </c>
      <c r="AE151" s="853" t="s">
        <v>232</v>
      </c>
      <c r="AF151" s="853" t="s">
        <v>231</v>
      </c>
      <c r="AG151" s="853" t="s">
        <v>231</v>
      </c>
      <c r="AH151" s="853" t="s">
        <v>231</v>
      </c>
      <c r="AI151" s="853" t="s">
        <v>231</v>
      </c>
      <c r="AJ151" s="856" t="s">
        <v>232</v>
      </c>
      <c r="AK151" s="856" t="s">
        <v>232</v>
      </c>
      <c r="AL151" s="856" t="s">
        <v>233</v>
      </c>
      <c r="AM151" s="856" t="s">
        <v>233</v>
      </c>
      <c r="AN151" s="856" t="s">
        <v>233</v>
      </c>
      <c r="AO151" s="856" t="s">
        <v>233</v>
      </c>
      <c r="AP151" s="856" t="s">
        <v>233</v>
      </c>
    </row>
    <row r="152" spans="1:43" s="852" customFormat="1" ht="14.25" customHeight="1">
      <c r="A152" s="857"/>
      <c r="B152" s="858" t="s">
        <v>234</v>
      </c>
      <c r="C152" s="858" t="s">
        <v>234</v>
      </c>
      <c r="D152" s="858" t="s">
        <v>234</v>
      </c>
      <c r="E152" s="858" t="s">
        <v>234</v>
      </c>
      <c r="F152" s="858" t="s">
        <v>234</v>
      </c>
      <c r="G152" s="858" t="s">
        <v>234</v>
      </c>
      <c r="H152" s="858" t="s">
        <v>234</v>
      </c>
      <c r="I152" s="858" t="s">
        <v>234</v>
      </c>
      <c r="J152" s="858" t="s">
        <v>234</v>
      </c>
      <c r="K152" s="858" t="s">
        <v>234</v>
      </c>
      <c r="L152" s="858" t="s">
        <v>234</v>
      </c>
      <c r="M152" s="858" t="s">
        <v>234</v>
      </c>
      <c r="N152" s="858" t="s">
        <v>234</v>
      </c>
      <c r="O152" s="859" t="s">
        <v>49</v>
      </c>
      <c r="P152" s="858" t="s">
        <v>49</v>
      </c>
      <c r="Q152" s="858" t="s">
        <v>49</v>
      </c>
      <c r="R152" s="858" t="s">
        <v>49</v>
      </c>
      <c r="S152" s="858" t="s">
        <v>49</v>
      </c>
      <c r="T152" s="860" t="s">
        <v>170</v>
      </c>
      <c r="U152" s="860" t="s">
        <v>170</v>
      </c>
      <c r="V152" s="860" t="s">
        <v>170</v>
      </c>
      <c r="W152" s="860" t="s">
        <v>170</v>
      </c>
      <c r="X152" s="860" t="s">
        <v>170</v>
      </c>
      <c r="Y152" s="860" t="s">
        <v>170</v>
      </c>
      <c r="Z152" s="860" t="s">
        <v>170</v>
      </c>
      <c r="AA152" s="860" t="s">
        <v>170</v>
      </c>
      <c r="AB152" s="860" t="s">
        <v>170</v>
      </c>
      <c r="AC152" s="860" t="s">
        <v>145</v>
      </c>
      <c r="AD152" s="860" t="s">
        <v>145</v>
      </c>
      <c r="AE152" s="860" t="s">
        <v>145</v>
      </c>
      <c r="AF152" s="860" t="s">
        <v>139</v>
      </c>
      <c r="AG152" s="860" t="s">
        <v>235</v>
      </c>
      <c r="AH152" s="860" t="s">
        <v>878</v>
      </c>
      <c r="AI152" s="860" t="s">
        <v>878</v>
      </c>
      <c r="AJ152" s="861" t="s">
        <v>894</v>
      </c>
      <c r="AK152" s="861" t="s">
        <v>894</v>
      </c>
      <c r="AL152" s="861" t="s">
        <v>894</v>
      </c>
      <c r="AM152" s="861" t="s">
        <v>894</v>
      </c>
      <c r="AN152" s="861" t="s">
        <v>894</v>
      </c>
      <c r="AO152" s="861" t="s">
        <v>894</v>
      </c>
      <c r="AP152" s="861" t="s">
        <v>894</v>
      </c>
    </row>
    <row r="153" spans="1:43" s="852" customFormat="1" ht="19.5" customHeight="1">
      <c r="A153" s="862" t="s">
        <v>236</v>
      </c>
      <c r="B153" s="862"/>
      <c r="C153" s="862"/>
      <c r="D153" s="862"/>
      <c r="E153" s="862"/>
      <c r="F153" s="862"/>
      <c r="G153" s="858"/>
      <c r="H153" s="858"/>
      <c r="I153" s="858"/>
      <c r="J153" s="858"/>
      <c r="K153" s="858"/>
      <c r="L153" s="858"/>
      <c r="M153" s="858"/>
      <c r="N153" s="858"/>
      <c r="O153" s="859"/>
      <c r="P153" s="858"/>
      <c r="Q153" s="858"/>
      <c r="R153" s="858"/>
      <c r="S153" s="858"/>
      <c r="T153" s="859"/>
      <c r="U153" s="858"/>
      <c r="V153" s="858"/>
      <c r="W153" s="858"/>
      <c r="X153" s="858"/>
      <c r="Y153" s="858"/>
      <c r="Z153" s="860"/>
      <c r="AA153" s="863"/>
      <c r="AB153" s="860"/>
      <c r="AC153" s="860"/>
      <c r="AD153" s="860"/>
      <c r="AE153" s="860"/>
      <c r="AF153" s="860"/>
      <c r="AG153" s="860"/>
      <c r="AH153" s="860"/>
      <c r="AI153" s="860"/>
      <c r="AJ153" s="861"/>
      <c r="AK153" s="861"/>
      <c r="AL153" s="861"/>
      <c r="AM153" s="861"/>
      <c r="AN153" s="861"/>
      <c r="AO153" s="861"/>
      <c r="AP153" s="861"/>
    </row>
    <row r="154" spans="1:43" s="852" customFormat="1" ht="13.5" customHeight="1">
      <c r="A154" s="864" t="s">
        <v>237</v>
      </c>
      <c r="B154" s="864"/>
      <c r="C154" s="864"/>
      <c r="D154" s="864"/>
      <c r="E154" s="864"/>
      <c r="F154" s="864"/>
      <c r="G154" s="865"/>
      <c r="H154" s="865"/>
      <c r="I154" s="865"/>
      <c r="J154" s="865"/>
      <c r="K154" s="865"/>
      <c r="L154" s="865"/>
      <c r="M154" s="865"/>
      <c r="N154" s="865"/>
      <c r="O154" s="866"/>
      <c r="P154" s="867"/>
      <c r="Q154" s="867"/>
      <c r="R154" s="867"/>
      <c r="S154" s="867"/>
      <c r="T154" s="866"/>
      <c r="U154" s="867"/>
      <c r="V154" s="867"/>
      <c r="W154" s="867"/>
      <c r="X154" s="867"/>
      <c r="Y154" s="867"/>
      <c r="Z154" s="867"/>
      <c r="AA154" s="863"/>
      <c r="AB154" s="867"/>
      <c r="AC154" s="867"/>
      <c r="AD154" s="867"/>
      <c r="AE154" s="867"/>
      <c r="AF154" s="867"/>
      <c r="AG154" s="867"/>
      <c r="AH154" s="867"/>
      <c r="AI154" s="867"/>
      <c r="AJ154" s="868"/>
      <c r="AK154" s="868"/>
      <c r="AL154" s="868"/>
      <c r="AM154" s="868"/>
      <c r="AN154" s="868"/>
      <c r="AO154" s="868"/>
      <c r="AP154" s="868"/>
    </row>
    <row r="155" spans="1:43" s="852" customFormat="1" ht="13.5" customHeight="1">
      <c r="A155" s="869" t="s">
        <v>238</v>
      </c>
      <c r="B155" s="870">
        <v>856.3</v>
      </c>
      <c r="C155" s="870">
        <v>891.3</v>
      </c>
      <c r="D155" s="870">
        <v>936.5</v>
      </c>
      <c r="E155" s="870">
        <v>1033.5</v>
      </c>
      <c r="F155" s="870">
        <v>1328.7</v>
      </c>
      <c r="G155" s="870">
        <v>1532.1</v>
      </c>
      <c r="H155" s="870">
        <v>1692.6</v>
      </c>
      <c r="I155" s="870">
        <v>1831.9</v>
      </c>
      <c r="J155" s="870">
        <v>1874.2</v>
      </c>
      <c r="K155" s="870">
        <v>3105.2</v>
      </c>
      <c r="L155" s="870">
        <v>2707.2</v>
      </c>
      <c r="M155" s="870">
        <v>2638</v>
      </c>
      <c r="N155" s="870">
        <v>2847</v>
      </c>
      <c r="O155" s="871">
        <v>4428</v>
      </c>
      <c r="P155" s="870">
        <v>4819.3999999999996</v>
      </c>
      <c r="Q155" s="870">
        <v>4550.8</v>
      </c>
      <c r="R155" s="870">
        <v>5019.8999999999996</v>
      </c>
      <c r="S155" s="870">
        <v>5327.3</v>
      </c>
      <c r="T155" s="871">
        <v>5550</v>
      </c>
      <c r="U155" s="870">
        <v>6358</v>
      </c>
      <c r="V155" s="870">
        <v>6929</v>
      </c>
      <c r="W155" s="870">
        <v>7599</v>
      </c>
      <c r="X155" s="870">
        <v>8187</v>
      </c>
      <c r="Y155" s="870">
        <v>8552</v>
      </c>
      <c r="Z155" s="870">
        <v>9191</v>
      </c>
      <c r="AA155" s="872">
        <v>10106</v>
      </c>
      <c r="AB155" s="873">
        <v>10911.5</v>
      </c>
      <c r="AC155" s="873">
        <v>11619.9</v>
      </c>
      <c r="AD155" s="873">
        <v>12799.8</v>
      </c>
      <c r="AE155" s="873">
        <v>13478</v>
      </c>
      <c r="AF155" s="873">
        <v>14234.5</v>
      </c>
      <c r="AG155" s="873">
        <v>15476</v>
      </c>
      <c r="AH155" s="873">
        <v>17399.7</v>
      </c>
      <c r="AI155" s="873">
        <v>18835.3</v>
      </c>
      <c r="AJ155" s="874">
        <v>18760.599999999999</v>
      </c>
      <c r="AK155" s="874">
        <v>21319.9</v>
      </c>
      <c r="AL155" s="874">
        <v>22877.1</v>
      </c>
      <c r="AM155" s="874">
        <v>24469.1</v>
      </c>
      <c r="AN155" s="874">
        <v>26313.4</v>
      </c>
      <c r="AO155" s="874">
        <v>28266.3</v>
      </c>
      <c r="AP155" s="874">
        <v>30343.8</v>
      </c>
    </row>
    <row r="156" spans="1:43" s="852" customFormat="1" ht="13.5" customHeight="1">
      <c r="A156" s="869" t="s">
        <v>239</v>
      </c>
      <c r="B156" s="870"/>
      <c r="C156" s="870"/>
      <c r="D156" s="870"/>
      <c r="E156" s="870"/>
      <c r="F156" s="870"/>
      <c r="G156" s="870"/>
      <c r="H156" s="870"/>
      <c r="I156" s="870"/>
      <c r="J156" s="870"/>
      <c r="K156" s="870"/>
      <c r="L156" s="870"/>
      <c r="M156" s="870"/>
      <c r="N156" s="870"/>
      <c r="O156" s="871">
        <v>158.80000000000001</v>
      </c>
      <c r="P156" s="870">
        <v>164.6</v>
      </c>
      <c r="Q156" s="870">
        <v>148.6</v>
      </c>
      <c r="R156" s="870">
        <v>152.9</v>
      </c>
      <c r="S156" s="870">
        <v>160.5</v>
      </c>
      <c r="T156" s="871">
        <v>74.5</v>
      </c>
      <c r="U156" s="870">
        <v>84.2</v>
      </c>
      <c r="V156" s="870">
        <v>86.7</v>
      </c>
      <c r="W156" s="870">
        <v>92.5</v>
      </c>
      <c r="X156" s="870">
        <v>98.8</v>
      </c>
      <c r="Y156" s="870">
        <v>97.4</v>
      </c>
      <c r="Z156" s="870">
        <v>100</v>
      </c>
      <c r="AA156" s="872">
        <v>106.4</v>
      </c>
      <c r="AB156" s="872">
        <v>112.5</v>
      </c>
      <c r="AC156" s="872">
        <v>122.4</v>
      </c>
      <c r="AD156" s="872">
        <v>131.69999999999999</v>
      </c>
      <c r="AE156" s="872"/>
      <c r="AF156" s="872">
        <v>136.9</v>
      </c>
      <c r="AG156" s="872">
        <v>146.19999999999999</v>
      </c>
      <c r="AH156" s="872">
        <v>162.6</v>
      </c>
      <c r="AI156" s="872">
        <v>170.7</v>
      </c>
      <c r="AJ156" s="875">
        <v>168.4</v>
      </c>
      <c r="AK156" s="875">
        <v>184.8</v>
      </c>
      <c r="AL156" s="875">
        <v>192.6</v>
      </c>
      <c r="AM156" s="875">
        <v>199.6</v>
      </c>
      <c r="AN156" s="875">
        <v>207.9</v>
      </c>
      <c r="AO156" s="875">
        <v>217.1</v>
      </c>
      <c r="AP156" s="875">
        <v>226.5</v>
      </c>
    </row>
    <row r="157" spans="1:43" s="852" customFormat="1" ht="13.5" customHeight="1">
      <c r="A157" s="869" t="s">
        <v>240</v>
      </c>
      <c r="B157" s="870"/>
      <c r="C157" s="870"/>
      <c r="D157" s="870"/>
      <c r="E157" s="870"/>
      <c r="F157" s="870"/>
      <c r="G157" s="870"/>
      <c r="H157" s="870"/>
      <c r="I157" s="870"/>
      <c r="J157" s="870"/>
      <c r="K157" s="870"/>
      <c r="L157" s="870"/>
      <c r="M157" s="870"/>
      <c r="N157" s="870"/>
      <c r="O157" s="871">
        <v>2788.8</v>
      </c>
      <c r="P157" s="870">
        <v>2927.2</v>
      </c>
      <c r="Q157" s="870">
        <v>3062.1</v>
      </c>
      <c r="R157" s="870">
        <v>3284</v>
      </c>
      <c r="S157" s="870">
        <v>3318.2</v>
      </c>
      <c r="T157" s="871">
        <v>7453</v>
      </c>
      <c r="U157" s="870">
        <v>7553</v>
      </c>
      <c r="V157" s="870">
        <v>7992</v>
      </c>
      <c r="W157" s="870">
        <v>8217</v>
      </c>
      <c r="X157" s="870">
        <v>8287</v>
      </c>
      <c r="Y157" s="870">
        <v>8781</v>
      </c>
      <c r="Z157" s="870">
        <v>9191</v>
      </c>
      <c r="AA157" s="872">
        <v>9494</v>
      </c>
      <c r="AB157" s="873">
        <v>9701.2999999999993</v>
      </c>
      <c r="AC157" s="873">
        <v>9496.7999999999993</v>
      </c>
      <c r="AD157" s="873">
        <v>9720.4</v>
      </c>
      <c r="AE157" s="873"/>
      <c r="AF157" s="873">
        <v>10394.4</v>
      </c>
      <c r="AG157" s="873">
        <v>10588.1</v>
      </c>
      <c r="AH157" s="873">
        <v>10702.6</v>
      </c>
      <c r="AI157" s="873">
        <v>11035.3</v>
      </c>
      <c r="AJ157" s="874">
        <v>11141.3</v>
      </c>
      <c r="AK157" s="874">
        <v>11537.6</v>
      </c>
      <c r="AL157" s="874">
        <v>11879</v>
      </c>
      <c r="AM157" s="874">
        <v>12258.1</v>
      </c>
      <c r="AN157" s="874">
        <v>12654.4</v>
      </c>
      <c r="AO157" s="874">
        <v>13022.4</v>
      </c>
      <c r="AP157" s="874">
        <v>13399.2</v>
      </c>
    </row>
    <row r="158" spans="1:43" s="852" customFormat="1" ht="13.5" customHeight="1">
      <c r="A158" s="869" t="s">
        <v>241</v>
      </c>
      <c r="B158" s="870"/>
      <c r="C158" s="870"/>
      <c r="D158" s="870"/>
      <c r="E158" s="870"/>
      <c r="F158" s="870"/>
      <c r="G158" s="870"/>
      <c r="H158" s="870"/>
      <c r="I158" s="870"/>
      <c r="J158" s="870"/>
      <c r="K158" s="870"/>
      <c r="L158" s="870"/>
      <c r="M158" s="870"/>
      <c r="N158" s="870"/>
      <c r="O158" s="871">
        <v>-4.0999999999999996</v>
      </c>
      <c r="P158" s="870">
        <v>5</v>
      </c>
      <c r="Q158" s="870">
        <v>4.5999999999999996</v>
      </c>
      <c r="R158" s="870">
        <v>5.6</v>
      </c>
      <c r="S158" s="870">
        <v>1</v>
      </c>
      <c r="T158" s="871">
        <v>-1.1000000000000001</v>
      </c>
      <c r="U158" s="870">
        <v>1.3</v>
      </c>
      <c r="V158" s="870">
        <v>5.8</v>
      </c>
      <c r="W158" s="870">
        <v>2.8</v>
      </c>
      <c r="X158" s="870">
        <v>0.9</v>
      </c>
      <c r="Y158" s="870">
        <v>6</v>
      </c>
      <c r="Z158" s="870">
        <v>4.7</v>
      </c>
      <c r="AA158" s="872">
        <v>3.3</v>
      </c>
      <c r="AB158" s="873">
        <v>2.2000000000000002</v>
      </c>
      <c r="AC158" s="873">
        <v>2.7</v>
      </c>
      <c r="AD158" s="873">
        <v>2.4</v>
      </c>
      <c r="AE158" s="873"/>
      <c r="AF158" s="873">
        <v>2.2999999999999998</v>
      </c>
      <c r="AG158" s="873">
        <v>1.9</v>
      </c>
      <c r="AH158" s="873">
        <v>1.1000000000000001</v>
      </c>
      <c r="AI158" s="873">
        <v>3.1</v>
      </c>
      <c r="AJ158" s="874">
        <v>1</v>
      </c>
      <c r="AK158" s="874">
        <v>3.6</v>
      </c>
      <c r="AL158" s="874">
        <v>3</v>
      </c>
      <c r="AM158" s="874">
        <v>3.2</v>
      </c>
      <c r="AN158" s="874">
        <v>3.2</v>
      </c>
      <c r="AO158" s="874">
        <v>2.9</v>
      </c>
      <c r="AP158" s="874">
        <v>2.9</v>
      </c>
    </row>
    <row r="159" spans="1:43" s="852" customFormat="1" ht="13.5" customHeight="1">
      <c r="A159" s="869"/>
      <c r="B159" s="870"/>
      <c r="C159" s="870"/>
      <c r="D159" s="870"/>
      <c r="E159" s="870"/>
      <c r="F159" s="870"/>
      <c r="G159" s="870"/>
      <c r="H159" s="870"/>
      <c r="I159" s="870"/>
      <c r="J159" s="870"/>
      <c r="K159" s="870"/>
      <c r="L159" s="870"/>
      <c r="M159" s="870"/>
      <c r="N159" s="870"/>
      <c r="O159" s="871"/>
      <c r="P159" s="870"/>
      <c r="Q159" s="870"/>
      <c r="R159" s="870"/>
      <c r="S159" s="870"/>
      <c r="T159" s="871"/>
      <c r="U159" s="870"/>
      <c r="V159" s="870"/>
      <c r="W159" s="870"/>
      <c r="X159" s="870"/>
      <c r="Y159" s="870"/>
      <c r="Z159" s="876"/>
      <c r="AA159" s="872"/>
      <c r="AB159" s="873"/>
      <c r="AC159" s="873"/>
      <c r="AD159" s="873"/>
      <c r="AE159" s="873"/>
      <c r="AF159" s="873"/>
      <c r="AG159" s="873"/>
      <c r="AH159" s="873"/>
      <c r="AI159" s="873"/>
      <c r="AJ159" s="874"/>
      <c r="AK159" s="874"/>
      <c r="AL159" s="874"/>
      <c r="AM159" s="874"/>
      <c r="AN159" s="874"/>
      <c r="AO159" s="874"/>
      <c r="AP159" s="874"/>
    </row>
    <row r="160" spans="1:43" s="852" customFormat="1" ht="12.75">
      <c r="A160" s="864" t="s">
        <v>242</v>
      </c>
      <c r="B160" s="870"/>
      <c r="C160" s="870"/>
      <c r="D160" s="870"/>
      <c r="E160" s="870"/>
      <c r="F160" s="870"/>
      <c r="G160" s="870"/>
      <c r="H160" s="870"/>
      <c r="I160" s="870"/>
      <c r="J160" s="870"/>
      <c r="K160" s="870"/>
      <c r="L160" s="870"/>
      <c r="M160" s="870"/>
      <c r="N160" s="870"/>
      <c r="O160" s="871"/>
      <c r="P160" s="870"/>
      <c r="Q160" s="870"/>
      <c r="R160" s="870"/>
      <c r="S160" s="870"/>
      <c r="T160" s="871"/>
      <c r="U160" s="870"/>
      <c r="V160" s="870"/>
      <c r="W160" s="870"/>
      <c r="X160" s="870"/>
      <c r="Y160" s="870"/>
      <c r="Z160" s="870"/>
      <c r="AA160" s="872"/>
      <c r="AB160" s="867"/>
      <c r="AC160" s="867"/>
      <c r="AD160" s="867"/>
      <c r="AE160" s="867"/>
      <c r="AF160" s="867"/>
      <c r="AG160" s="867"/>
      <c r="AH160" s="867"/>
      <c r="AI160" s="867"/>
      <c r="AJ160" s="868"/>
      <c r="AK160" s="868"/>
      <c r="AL160" s="868"/>
      <c r="AM160" s="868"/>
      <c r="AN160" s="868"/>
      <c r="AO160" s="868"/>
      <c r="AP160" s="868"/>
    </row>
    <row r="161" spans="1:42" s="852" customFormat="1" ht="12.75">
      <c r="A161" s="869" t="s">
        <v>238</v>
      </c>
      <c r="B161" s="870"/>
      <c r="C161" s="870"/>
      <c r="D161" s="870"/>
      <c r="E161" s="870"/>
      <c r="F161" s="870"/>
      <c r="G161" s="870"/>
      <c r="H161" s="870"/>
      <c r="I161" s="870"/>
      <c r="J161" s="870"/>
      <c r="K161" s="870"/>
      <c r="L161" s="870"/>
      <c r="M161" s="870"/>
      <c r="N161" s="870"/>
      <c r="O161" s="871">
        <v>1096.7</v>
      </c>
      <c r="P161" s="870">
        <v>853</v>
      </c>
      <c r="Q161" s="870">
        <v>738.4</v>
      </c>
      <c r="R161" s="870">
        <v>2038.1</v>
      </c>
      <c r="S161" s="870">
        <v>2269.5</v>
      </c>
      <c r="T161" s="871">
        <v>1977</v>
      </c>
      <c r="U161" s="870">
        <v>2347</v>
      </c>
      <c r="V161" s="870">
        <v>1094</v>
      </c>
      <c r="W161" s="870">
        <v>1490</v>
      </c>
      <c r="X161" s="870">
        <v>1674</v>
      </c>
      <c r="Y161" s="870">
        <v>1399</v>
      </c>
      <c r="Z161" s="870">
        <v>1515</v>
      </c>
      <c r="AA161" s="872">
        <v>6403</v>
      </c>
      <c r="AB161" s="867">
        <v>9800.4</v>
      </c>
      <c r="AC161" s="867">
        <v>9657.7999999999993</v>
      </c>
      <c r="AD161" s="867">
        <v>11953.9</v>
      </c>
      <c r="AE161" s="867">
        <v>13888.2</v>
      </c>
      <c r="AF161" s="867">
        <v>14719.8</v>
      </c>
      <c r="AG161" s="867">
        <v>11663.3</v>
      </c>
      <c r="AH161" s="867">
        <v>15675.2</v>
      </c>
      <c r="AI161" s="867">
        <v>26397.7</v>
      </c>
      <c r="AJ161" s="868">
        <v>20917.2</v>
      </c>
      <c r="AK161" s="868">
        <v>22314.799999999999</v>
      </c>
      <c r="AL161" s="868">
        <v>22452.7</v>
      </c>
      <c r="AM161" s="868">
        <v>22234.799999999999</v>
      </c>
      <c r="AN161" s="868">
        <v>22263.8</v>
      </c>
      <c r="AO161" s="868">
        <v>22247</v>
      </c>
      <c r="AP161" s="868">
        <v>22462.9</v>
      </c>
    </row>
    <row r="162" spans="1:42" s="852" customFormat="1" ht="12.75">
      <c r="A162" s="869" t="s">
        <v>239</v>
      </c>
      <c r="B162" s="870"/>
      <c r="C162" s="870"/>
      <c r="D162" s="870"/>
      <c r="E162" s="870"/>
      <c r="F162" s="870"/>
      <c r="G162" s="870"/>
      <c r="H162" s="870"/>
      <c r="I162" s="870"/>
      <c r="J162" s="870"/>
      <c r="K162" s="870"/>
      <c r="L162" s="870"/>
      <c r="M162" s="870"/>
      <c r="N162" s="870"/>
      <c r="O162" s="871">
        <v>402.3</v>
      </c>
      <c r="P162" s="870">
        <v>317.8</v>
      </c>
      <c r="Q162" s="870">
        <v>300.5</v>
      </c>
      <c r="R162" s="870">
        <v>591.79999999999995</v>
      </c>
      <c r="S162" s="870">
        <v>681.9</v>
      </c>
      <c r="T162" s="871">
        <v>88.3</v>
      </c>
      <c r="U162" s="870">
        <v>119.1</v>
      </c>
      <c r="V162" s="870">
        <v>66.900000000000006</v>
      </c>
      <c r="W162" s="870">
        <v>86.9</v>
      </c>
      <c r="X162" s="870">
        <v>112.4</v>
      </c>
      <c r="Y162" s="870">
        <v>95.6</v>
      </c>
      <c r="Z162" s="870">
        <v>100</v>
      </c>
      <c r="AA162" s="872">
        <v>109.1</v>
      </c>
      <c r="AB162" s="873">
        <v>86.4</v>
      </c>
      <c r="AC162" s="873">
        <v>70.599999999999994</v>
      </c>
      <c r="AD162" s="873">
        <v>83.9</v>
      </c>
      <c r="AE162" s="873"/>
      <c r="AF162" s="873">
        <v>112.7</v>
      </c>
      <c r="AG162" s="873">
        <v>90</v>
      </c>
      <c r="AH162" s="867">
        <v>130.30000000000001</v>
      </c>
      <c r="AI162" s="867">
        <v>216.4</v>
      </c>
      <c r="AJ162" s="868">
        <v>176.8</v>
      </c>
      <c r="AK162" s="868">
        <v>183.7</v>
      </c>
      <c r="AL162" s="868">
        <v>185.4</v>
      </c>
      <c r="AM162" s="868">
        <v>183.9</v>
      </c>
      <c r="AN162" s="868">
        <v>184.4</v>
      </c>
      <c r="AO162" s="868">
        <v>184.5</v>
      </c>
      <c r="AP162" s="868">
        <v>186.5</v>
      </c>
    </row>
    <row r="163" spans="1:42" s="852" customFormat="1" ht="12.75">
      <c r="A163" s="869" t="s">
        <v>240</v>
      </c>
      <c r="B163" s="870"/>
      <c r="C163" s="870"/>
      <c r="D163" s="870"/>
      <c r="E163" s="870"/>
      <c r="F163" s="870"/>
      <c r="G163" s="870"/>
      <c r="H163" s="870"/>
      <c r="I163" s="870"/>
      <c r="J163" s="870"/>
      <c r="K163" s="870"/>
      <c r="L163" s="870"/>
      <c r="M163" s="870"/>
      <c r="N163" s="870"/>
      <c r="O163" s="871">
        <v>272.60000000000002</v>
      </c>
      <c r="P163" s="870">
        <v>268.39999999999998</v>
      </c>
      <c r="Q163" s="870">
        <v>245.7</v>
      </c>
      <c r="R163" s="870">
        <v>344.4</v>
      </c>
      <c r="S163" s="870">
        <v>332.8</v>
      </c>
      <c r="T163" s="871">
        <v>2239</v>
      </c>
      <c r="U163" s="870">
        <v>1970</v>
      </c>
      <c r="V163" s="870">
        <v>1636</v>
      </c>
      <c r="W163" s="870">
        <v>1715</v>
      </c>
      <c r="X163" s="870">
        <v>1489</v>
      </c>
      <c r="Y163" s="870">
        <v>1463</v>
      </c>
      <c r="Z163" s="870">
        <v>1515</v>
      </c>
      <c r="AA163" s="872">
        <v>5870</v>
      </c>
      <c r="AB163" s="873">
        <v>11349.3</v>
      </c>
      <c r="AC163" s="873">
        <v>13683</v>
      </c>
      <c r="AD163" s="873">
        <v>14244.1</v>
      </c>
      <c r="AE163" s="873"/>
      <c r="AF163" s="873">
        <v>13056.7</v>
      </c>
      <c r="AG163" s="873">
        <v>12960.5</v>
      </c>
      <c r="AH163" s="873">
        <v>12034.6</v>
      </c>
      <c r="AI163" s="873">
        <v>12198.5</v>
      </c>
      <c r="AJ163" s="874">
        <v>11828.5</v>
      </c>
      <c r="AK163" s="874">
        <v>12150.2</v>
      </c>
      <c r="AL163" s="874">
        <v>12109.9</v>
      </c>
      <c r="AM163" s="874">
        <v>12088.4</v>
      </c>
      <c r="AN163" s="874">
        <v>12074.7</v>
      </c>
      <c r="AO163" s="874">
        <v>12057.8</v>
      </c>
      <c r="AP163" s="874">
        <v>12042.2</v>
      </c>
    </row>
    <row r="164" spans="1:42" s="852" customFormat="1" ht="12.75">
      <c r="A164" s="869" t="s">
        <v>241</v>
      </c>
      <c r="B164" s="870"/>
      <c r="C164" s="870"/>
      <c r="D164" s="870"/>
      <c r="E164" s="870"/>
      <c r="F164" s="870"/>
      <c r="G164" s="870"/>
      <c r="H164" s="870"/>
      <c r="I164" s="870"/>
      <c r="J164" s="870"/>
      <c r="K164" s="870"/>
      <c r="L164" s="870"/>
      <c r="M164" s="870"/>
      <c r="N164" s="870"/>
      <c r="O164" s="871">
        <v>-36.1</v>
      </c>
      <c r="P164" s="870">
        <v>-1.5</v>
      </c>
      <c r="Q164" s="870">
        <v>-8.5</v>
      </c>
      <c r="R164" s="870">
        <v>13</v>
      </c>
      <c r="S164" s="870">
        <v>-3.4</v>
      </c>
      <c r="T164" s="871">
        <v>4</v>
      </c>
      <c r="U164" s="870">
        <v>-12</v>
      </c>
      <c r="V164" s="870">
        <v>-17</v>
      </c>
      <c r="W164" s="870">
        <v>4.8</v>
      </c>
      <c r="X164" s="870">
        <v>-13.2</v>
      </c>
      <c r="Y164" s="870">
        <v>-1.7</v>
      </c>
      <c r="Z164" s="870">
        <v>3.6</v>
      </c>
      <c r="AA164" s="872">
        <v>287.5</v>
      </c>
      <c r="AB164" s="873">
        <v>93.3</v>
      </c>
      <c r="AC164" s="873">
        <v>6.7</v>
      </c>
      <c r="AD164" s="873">
        <v>4.0999999999999996</v>
      </c>
      <c r="AE164" s="873"/>
      <c r="AF164" s="873">
        <v>15.1</v>
      </c>
      <c r="AG164" s="873">
        <v>-0.7</v>
      </c>
      <c r="AH164" s="873">
        <v>-7.1</v>
      </c>
      <c r="AI164" s="873">
        <v>1.4</v>
      </c>
      <c r="AJ164" s="874">
        <v>-3</v>
      </c>
      <c r="AK164" s="874">
        <v>2.7</v>
      </c>
      <c r="AL164" s="874">
        <v>-0.3</v>
      </c>
      <c r="AM164" s="874">
        <v>-0.2</v>
      </c>
      <c r="AN164" s="874">
        <v>-0.1</v>
      </c>
      <c r="AO164" s="874">
        <v>-0.1</v>
      </c>
      <c r="AP164" s="874">
        <v>-0.1</v>
      </c>
    </row>
    <row r="165" spans="1:42" s="852" customFormat="1" ht="12.75">
      <c r="A165" s="869"/>
      <c r="B165" s="870"/>
      <c r="C165" s="870"/>
      <c r="D165" s="870"/>
      <c r="E165" s="870"/>
      <c r="F165" s="870"/>
      <c r="G165" s="870"/>
      <c r="H165" s="870"/>
      <c r="I165" s="870"/>
      <c r="J165" s="870"/>
      <c r="K165" s="870"/>
      <c r="L165" s="870"/>
      <c r="M165" s="870"/>
      <c r="N165" s="870"/>
      <c r="O165" s="871"/>
      <c r="P165" s="870"/>
      <c r="Q165" s="870"/>
      <c r="R165" s="870"/>
      <c r="S165" s="870"/>
      <c r="T165" s="871"/>
      <c r="U165" s="870"/>
      <c r="V165" s="870"/>
      <c r="W165" s="870"/>
      <c r="X165" s="870"/>
      <c r="Y165" s="870"/>
      <c r="Z165" s="876"/>
      <c r="AA165" s="872"/>
      <c r="AB165" s="867"/>
      <c r="AC165" s="867"/>
      <c r="AD165" s="867"/>
      <c r="AE165" s="867"/>
      <c r="AF165" s="867"/>
      <c r="AG165" s="867"/>
      <c r="AH165" s="873"/>
      <c r="AI165" s="873"/>
      <c r="AJ165" s="874"/>
      <c r="AK165" s="874"/>
      <c r="AL165" s="874"/>
      <c r="AM165" s="874"/>
      <c r="AN165" s="874"/>
      <c r="AO165" s="874"/>
      <c r="AP165" s="874"/>
    </row>
    <row r="166" spans="1:42" s="852" customFormat="1" ht="12.75">
      <c r="A166" s="864" t="s">
        <v>243</v>
      </c>
      <c r="B166" s="870"/>
      <c r="C166" s="870"/>
      <c r="D166" s="870"/>
      <c r="E166" s="870"/>
      <c r="F166" s="870"/>
      <c r="G166" s="870"/>
      <c r="H166" s="870"/>
      <c r="I166" s="870"/>
      <c r="J166" s="870"/>
      <c r="K166" s="870"/>
      <c r="L166" s="870"/>
      <c r="M166" s="870"/>
      <c r="N166" s="870"/>
      <c r="O166" s="871"/>
      <c r="P166" s="870"/>
      <c r="Q166" s="870"/>
      <c r="R166" s="870"/>
      <c r="S166" s="870"/>
      <c r="T166" s="871"/>
      <c r="U166" s="870"/>
      <c r="V166" s="870"/>
      <c r="W166" s="870"/>
      <c r="X166" s="870"/>
      <c r="Y166" s="870"/>
      <c r="Z166" s="876"/>
      <c r="AA166" s="872"/>
      <c r="AB166" s="867"/>
      <c r="AC166" s="867"/>
      <c r="AD166" s="867"/>
      <c r="AE166" s="867"/>
      <c r="AF166" s="867"/>
      <c r="AG166" s="867"/>
      <c r="AH166" s="867"/>
      <c r="AI166" s="867"/>
      <c r="AJ166" s="868"/>
      <c r="AK166" s="868"/>
      <c r="AL166" s="868"/>
      <c r="AM166" s="868"/>
      <c r="AN166" s="868"/>
      <c r="AO166" s="868"/>
      <c r="AP166" s="868"/>
    </row>
    <row r="167" spans="1:42" s="852" customFormat="1" ht="12.75">
      <c r="A167" s="869" t="s">
        <v>238</v>
      </c>
      <c r="B167" s="870">
        <v>352.7</v>
      </c>
      <c r="C167" s="870">
        <v>452.2</v>
      </c>
      <c r="D167" s="870">
        <v>612.9</v>
      </c>
      <c r="E167" s="870">
        <v>1012.6</v>
      </c>
      <c r="F167" s="870">
        <v>1294.8</v>
      </c>
      <c r="G167" s="870">
        <v>1276.9000000000001</v>
      </c>
      <c r="H167" s="870">
        <v>1793.6</v>
      </c>
      <c r="I167" s="870">
        <v>1752.5</v>
      </c>
      <c r="J167" s="870">
        <v>1288.3</v>
      </c>
      <c r="K167" s="870">
        <v>1868.3</v>
      </c>
      <c r="L167" s="870">
        <v>2355.5</v>
      </c>
      <c r="M167" s="870">
        <v>2662.7</v>
      </c>
      <c r="N167" s="870">
        <v>2745.1</v>
      </c>
      <c r="O167" s="871">
        <v>1252.0999999999999</v>
      </c>
      <c r="P167" s="870">
        <v>1398.8</v>
      </c>
      <c r="Q167" s="870">
        <v>1652.7</v>
      </c>
      <c r="R167" s="870">
        <v>2023.6</v>
      </c>
      <c r="S167" s="870">
        <v>2773.2</v>
      </c>
      <c r="T167" s="871">
        <v>5253</v>
      </c>
      <c r="U167" s="870">
        <v>5607</v>
      </c>
      <c r="V167" s="870">
        <v>5016</v>
      </c>
      <c r="W167" s="870">
        <v>6415</v>
      </c>
      <c r="X167" s="870">
        <v>6281</v>
      </c>
      <c r="Y167" s="870">
        <v>4856</v>
      </c>
      <c r="Z167" s="870">
        <v>4963</v>
      </c>
      <c r="AA167" s="872">
        <v>5179</v>
      </c>
      <c r="AB167" s="873">
        <v>4716.8</v>
      </c>
      <c r="AC167" s="873">
        <v>5862.3</v>
      </c>
      <c r="AD167" s="873">
        <v>7428.5</v>
      </c>
      <c r="AE167" s="873">
        <v>8237</v>
      </c>
      <c r="AF167" s="873">
        <v>9038.7000000000007</v>
      </c>
      <c r="AG167" s="873">
        <v>8377.9</v>
      </c>
      <c r="AH167" s="867">
        <v>7530.8</v>
      </c>
      <c r="AI167" s="867">
        <v>9135.4</v>
      </c>
      <c r="AJ167" s="868">
        <v>9389.2000000000007</v>
      </c>
      <c r="AK167" s="868">
        <v>12967.4</v>
      </c>
      <c r="AL167" s="868">
        <v>16416.5</v>
      </c>
      <c r="AM167" s="868">
        <v>18576.599999999999</v>
      </c>
      <c r="AN167" s="868">
        <v>19500</v>
      </c>
      <c r="AO167" s="868">
        <v>20157.7</v>
      </c>
      <c r="AP167" s="868">
        <v>20966.400000000001</v>
      </c>
    </row>
    <row r="168" spans="1:42" s="852" customFormat="1" ht="12.75">
      <c r="A168" s="869" t="s">
        <v>239</v>
      </c>
      <c r="B168" s="870"/>
      <c r="C168" s="870"/>
      <c r="D168" s="870"/>
      <c r="E168" s="870"/>
      <c r="F168" s="870"/>
      <c r="G168" s="870"/>
      <c r="H168" s="870"/>
      <c r="I168" s="870"/>
      <c r="J168" s="870"/>
      <c r="K168" s="870"/>
      <c r="L168" s="870"/>
      <c r="M168" s="870"/>
      <c r="N168" s="870"/>
      <c r="O168" s="871">
        <v>186.9</v>
      </c>
      <c r="P168" s="870">
        <v>199.6</v>
      </c>
      <c r="Q168" s="870">
        <v>227.7</v>
      </c>
      <c r="R168" s="870">
        <v>259</v>
      </c>
      <c r="S168" s="870">
        <v>397.5</v>
      </c>
      <c r="T168" s="871"/>
      <c r="U168" s="870"/>
      <c r="V168" s="870"/>
      <c r="W168" s="870"/>
      <c r="X168" s="870"/>
      <c r="Y168" s="870"/>
      <c r="Z168" s="870"/>
      <c r="AA168" s="872"/>
      <c r="AB168" s="873"/>
      <c r="AC168" s="873">
        <v>93.6</v>
      </c>
      <c r="AD168" s="873">
        <v>102.1</v>
      </c>
      <c r="AE168" s="873"/>
      <c r="AF168" s="873">
        <v>115.4</v>
      </c>
      <c r="AG168" s="873">
        <v>139.30000000000001</v>
      </c>
      <c r="AH168" s="867">
        <v>158.9</v>
      </c>
      <c r="AI168" s="867">
        <v>168</v>
      </c>
      <c r="AJ168" s="868">
        <v>170.1</v>
      </c>
      <c r="AK168" s="868">
        <v>208.3</v>
      </c>
      <c r="AL168" s="868">
        <v>238</v>
      </c>
      <c r="AM168" s="868">
        <v>255.8</v>
      </c>
      <c r="AN168" s="868">
        <v>277.39999999999998</v>
      </c>
      <c r="AO168" s="868">
        <v>288.5</v>
      </c>
      <c r="AP168" s="868">
        <v>288.5</v>
      </c>
    </row>
    <row r="169" spans="1:42" s="852" customFormat="1" ht="12.75">
      <c r="A169" s="869" t="s">
        <v>240</v>
      </c>
      <c r="B169" s="870"/>
      <c r="C169" s="870"/>
      <c r="D169" s="870"/>
      <c r="E169" s="870"/>
      <c r="F169" s="870"/>
      <c r="G169" s="870"/>
      <c r="H169" s="870"/>
      <c r="I169" s="870"/>
      <c r="J169" s="870"/>
      <c r="K169" s="870"/>
      <c r="L169" s="870"/>
      <c r="M169" s="870"/>
      <c r="N169" s="870"/>
      <c r="O169" s="871">
        <v>669.9</v>
      </c>
      <c r="P169" s="870">
        <v>700.7</v>
      </c>
      <c r="Q169" s="870">
        <v>725.9</v>
      </c>
      <c r="R169" s="870">
        <v>781.3</v>
      </c>
      <c r="S169" s="870">
        <v>697.6</v>
      </c>
      <c r="T169" s="871"/>
      <c r="U169" s="870"/>
      <c r="V169" s="870"/>
      <c r="W169" s="870"/>
      <c r="X169" s="870"/>
      <c r="Y169" s="870"/>
      <c r="Z169" s="870"/>
      <c r="AA169" s="872"/>
      <c r="AB169" s="873"/>
      <c r="AC169" s="873">
        <v>6264</v>
      </c>
      <c r="AD169" s="873">
        <v>7277.4</v>
      </c>
      <c r="AE169" s="873"/>
      <c r="AF169" s="873">
        <v>7832.4</v>
      </c>
      <c r="AG169" s="873">
        <v>6016.2</v>
      </c>
      <c r="AH169" s="873">
        <v>4739.7</v>
      </c>
      <c r="AI169" s="873">
        <v>5437.6</v>
      </c>
      <c r="AJ169" s="874">
        <v>5519.3</v>
      </c>
      <c r="AK169" s="874">
        <v>6226.7</v>
      </c>
      <c r="AL169" s="874">
        <v>6898.5</v>
      </c>
      <c r="AM169" s="874">
        <v>7261.1</v>
      </c>
      <c r="AN169" s="874">
        <v>7263.4</v>
      </c>
      <c r="AO169" s="874">
        <v>7265.8</v>
      </c>
      <c r="AP169" s="874">
        <v>7268.2</v>
      </c>
    </row>
    <row r="170" spans="1:42" s="852" customFormat="1" ht="12.75">
      <c r="A170" s="869" t="s">
        <v>241</v>
      </c>
      <c r="B170" s="870"/>
      <c r="C170" s="870"/>
      <c r="D170" s="870"/>
      <c r="E170" s="870"/>
      <c r="F170" s="870"/>
      <c r="G170" s="870"/>
      <c r="H170" s="870"/>
      <c r="I170" s="870"/>
      <c r="J170" s="870"/>
      <c r="K170" s="870"/>
      <c r="L170" s="870"/>
      <c r="M170" s="870"/>
      <c r="N170" s="870"/>
      <c r="O170" s="871">
        <v>-3.5</v>
      </c>
      <c r="P170" s="870">
        <v>4.5999999999999996</v>
      </c>
      <c r="Q170" s="870">
        <v>3.6</v>
      </c>
      <c r="R170" s="870">
        <v>-3.2</v>
      </c>
      <c r="S170" s="870">
        <v>-10.7</v>
      </c>
      <c r="T170" s="871"/>
      <c r="U170" s="870"/>
      <c r="V170" s="870"/>
      <c r="W170" s="870"/>
      <c r="X170" s="870"/>
      <c r="Y170" s="870"/>
      <c r="Z170" s="870"/>
      <c r="AA170" s="872"/>
      <c r="AB170" s="873"/>
      <c r="AC170" s="873">
        <v>17.399999999999999</v>
      </c>
      <c r="AD170" s="873">
        <v>16.2</v>
      </c>
      <c r="AE170" s="873"/>
      <c r="AF170" s="873">
        <v>5.3</v>
      </c>
      <c r="AG170" s="873">
        <v>-23.2</v>
      </c>
      <c r="AH170" s="873">
        <v>-21.2</v>
      </c>
      <c r="AI170" s="873">
        <v>14.7</v>
      </c>
      <c r="AJ170" s="874">
        <v>1.5</v>
      </c>
      <c r="AK170" s="874">
        <v>12.8</v>
      </c>
      <c r="AL170" s="874">
        <v>10.8</v>
      </c>
      <c r="AM170" s="874">
        <v>5.3</v>
      </c>
      <c r="AN170" s="874">
        <v>0</v>
      </c>
      <c r="AO170" s="874">
        <v>0</v>
      </c>
      <c r="AP170" s="874">
        <v>0</v>
      </c>
    </row>
    <row r="171" spans="1:42" s="852" customFormat="1" ht="12.75">
      <c r="A171" s="869"/>
      <c r="B171" s="870"/>
      <c r="C171" s="870"/>
      <c r="D171" s="870"/>
      <c r="E171" s="870"/>
      <c r="F171" s="870"/>
      <c r="G171" s="870"/>
      <c r="H171" s="870"/>
      <c r="I171" s="870"/>
      <c r="J171" s="870"/>
      <c r="K171" s="870"/>
      <c r="L171" s="870"/>
      <c r="M171" s="870"/>
      <c r="N171" s="870"/>
      <c r="O171" s="871"/>
      <c r="P171" s="870"/>
      <c r="Q171" s="870"/>
      <c r="R171" s="870"/>
      <c r="S171" s="870"/>
      <c r="T171" s="871"/>
      <c r="U171" s="870"/>
      <c r="V171" s="870"/>
      <c r="W171" s="870"/>
      <c r="X171" s="870"/>
      <c r="Y171" s="870"/>
      <c r="Z171" s="876"/>
      <c r="AA171" s="872"/>
      <c r="AB171" s="867"/>
      <c r="AC171" s="867"/>
      <c r="AD171" s="867"/>
      <c r="AE171" s="867"/>
      <c r="AF171" s="867"/>
      <c r="AG171" s="867"/>
      <c r="AH171" s="873"/>
      <c r="AI171" s="873"/>
      <c r="AJ171" s="874"/>
      <c r="AK171" s="874"/>
      <c r="AL171" s="874"/>
      <c r="AM171" s="874"/>
      <c r="AN171" s="874"/>
      <c r="AO171" s="874"/>
      <c r="AP171" s="874"/>
    </row>
    <row r="172" spans="1:42" s="852" customFormat="1" ht="12.75">
      <c r="A172" s="864" t="s">
        <v>244</v>
      </c>
      <c r="B172" s="870"/>
      <c r="C172" s="870"/>
      <c r="D172" s="870"/>
      <c r="E172" s="870"/>
      <c r="F172" s="870"/>
      <c r="G172" s="870"/>
      <c r="H172" s="870"/>
      <c r="I172" s="870"/>
      <c r="J172" s="870"/>
      <c r="K172" s="870"/>
      <c r="L172" s="870"/>
      <c r="M172" s="870"/>
      <c r="N172" s="870"/>
      <c r="O172" s="871"/>
      <c r="P172" s="870"/>
      <c r="Q172" s="870"/>
      <c r="R172" s="870"/>
      <c r="S172" s="870"/>
      <c r="U172" s="870"/>
      <c r="V172" s="870"/>
      <c r="W172" s="870"/>
      <c r="X172" s="870"/>
      <c r="Y172" s="870"/>
      <c r="Z172" s="870"/>
      <c r="AA172" s="870"/>
      <c r="AB172" s="870"/>
      <c r="AC172" s="870"/>
      <c r="AD172" s="870"/>
      <c r="AE172" s="870"/>
      <c r="AF172" s="870"/>
      <c r="AG172" s="870"/>
      <c r="AH172" s="867"/>
      <c r="AI172" s="867"/>
      <c r="AJ172" s="868"/>
      <c r="AK172" s="868"/>
      <c r="AL172" s="868"/>
      <c r="AM172" s="868"/>
      <c r="AN172" s="868"/>
      <c r="AO172" s="868"/>
      <c r="AP172" s="868"/>
    </row>
    <row r="173" spans="1:42" s="852" customFormat="1" ht="12.75">
      <c r="A173" s="869" t="s">
        <v>238</v>
      </c>
      <c r="B173" s="870">
        <v>336.9</v>
      </c>
      <c r="C173" s="870">
        <v>275.8</v>
      </c>
      <c r="D173" s="870">
        <v>345.1</v>
      </c>
      <c r="E173" s="870">
        <v>390.3</v>
      </c>
      <c r="F173" s="870">
        <v>411</v>
      </c>
      <c r="G173" s="870">
        <v>454.4</v>
      </c>
      <c r="H173" s="870">
        <v>496.6</v>
      </c>
      <c r="I173" s="870">
        <v>602.9</v>
      </c>
      <c r="J173" s="870">
        <v>609</v>
      </c>
      <c r="K173" s="870"/>
      <c r="L173" s="870">
        <v>778.9</v>
      </c>
      <c r="M173" s="870"/>
      <c r="N173" s="870"/>
      <c r="O173" s="871">
        <v>729.3</v>
      </c>
      <c r="P173" s="870">
        <v>820.8</v>
      </c>
      <c r="Q173" s="870">
        <v>848.3</v>
      </c>
      <c r="R173" s="870">
        <v>928.1</v>
      </c>
      <c r="S173" s="870">
        <v>974.7</v>
      </c>
      <c r="T173" s="871">
        <v>682</v>
      </c>
      <c r="U173" s="870">
        <v>792</v>
      </c>
      <c r="V173" s="870">
        <v>830</v>
      </c>
      <c r="W173" s="870">
        <v>946</v>
      </c>
      <c r="X173" s="870">
        <v>1070</v>
      </c>
      <c r="Y173" s="870">
        <v>1094</v>
      </c>
      <c r="Z173" s="870">
        <v>1165</v>
      </c>
      <c r="AA173" s="872">
        <v>1216</v>
      </c>
      <c r="AB173" s="867">
        <v>1302.4000000000001</v>
      </c>
      <c r="AC173" s="867">
        <v>1256.0999999999999</v>
      </c>
      <c r="AD173" s="867">
        <v>1410.8</v>
      </c>
      <c r="AE173" s="867">
        <v>1369.1</v>
      </c>
      <c r="AF173" s="867">
        <v>1418.2</v>
      </c>
      <c r="AG173" s="867">
        <v>1390.6</v>
      </c>
      <c r="AH173" s="873">
        <v>1559</v>
      </c>
      <c r="AI173" s="873">
        <v>1812.5</v>
      </c>
      <c r="AJ173" s="874">
        <v>1836.8</v>
      </c>
      <c r="AK173" s="874">
        <v>2025</v>
      </c>
      <c r="AL173" s="874">
        <v>2200.6</v>
      </c>
      <c r="AM173" s="874">
        <v>2448.5</v>
      </c>
      <c r="AN173" s="874">
        <v>2726</v>
      </c>
      <c r="AO173" s="874">
        <v>3035</v>
      </c>
      <c r="AP173" s="874">
        <v>3377.3</v>
      </c>
    </row>
    <row r="174" spans="1:42" s="852" customFormat="1" ht="12.75">
      <c r="A174" s="869" t="s">
        <v>239</v>
      </c>
      <c r="B174" s="870"/>
      <c r="C174" s="870"/>
      <c r="D174" s="870"/>
      <c r="E174" s="870"/>
      <c r="F174" s="870"/>
      <c r="G174" s="870"/>
      <c r="H174" s="870"/>
      <c r="I174" s="870"/>
      <c r="J174" s="870"/>
      <c r="K174" s="870"/>
      <c r="L174" s="870"/>
      <c r="M174" s="870"/>
      <c r="N174" s="870"/>
      <c r="O174" s="871">
        <v>130.19999999999999</v>
      </c>
      <c r="P174" s="870">
        <v>139.80000000000001</v>
      </c>
      <c r="Q174" s="870">
        <v>141.30000000000001</v>
      </c>
      <c r="R174" s="870">
        <v>142.69999999999999</v>
      </c>
      <c r="S174" s="870">
        <v>144.1</v>
      </c>
      <c r="T174" s="871"/>
      <c r="U174" s="870"/>
      <c r="V174" s="870"/>
      <c r="W174" s="870"/>
      <c r="X174" s="870"/>
      <c r="Y174" s="870"/>
      <c r="Z174" s="870"/>
      <c r="AA174" s="872"/>
      <c r="AB174" s="873"/>
      <c r="AC174" s="873">
        <v>120.4</v>
      </c>
      <c r="AD174" s="873">
        <v>130.4</v>
      </c>
      <c r="AE174" s="873"/>
      <c r="AF174" s="873">
        <v>141.4</v>
      </c>
      <c r="AG174" s="873">
        <v>148.1</v>
      </c>
      <c r="AH174" s="867">
        <v>154.80000000000001</v>
      </c>
      <c r="AI174" s="867">
        <v>163</v>
      </c>
      <c r="AJ174" s="868">
        <v>166.7</v>
      </c>
      <c r="AK174" s="868">
        <v>175</v>
      </c>
      <c r="AL174" s="868">
        <v>183.8</v>
      </c>
      <c r="AM174" s="868">
        <v>192.9</v>
      </c>
      <c r="AN174" s="868">
        <v>202.6</v>
      </c>
      <c r="AO174" s="868">
        <v>212.8</v>
      </c>
      <c r="AP174" s="868">
        <v>223.4</v>
      </c>
    </row>
    <row r="175" spans="1:42" s="852" customFormat="1" ht="12.75">
      <c r="A175" s="869" t="s">
        <v>240</v>
      </c>
      <c r="B175" s="870"/>
      <c r="C175" s="870"/>
      <c r="D175" s="870"/>
      <c r="E175" s="870"/>
      <c r="F175" s="870"/>
      <c r="G175" s="870"/>
      <c r="H175" s="870"/>
      <c r="I175" s="870"/>
      <c r="J175" s="870"/>
      <c r="K175" s="870"/>
      <c r="L175" s="870"/>
      <c r="M175" s="870"/>
      <c r="N175" s="870"/>
      <c r="O175" s="871">
        <v>560</v>
      </c>
      <c r="P175" s="870">
        <v>587.1</v>
      </c>
      <c r="Q175" s="870">
        <v>600.4</v>
      </c>
      <c r="R175" s="870">
        <v>650.4</v>
      </c>
      <c r="S175" s="870">
        <v>676.4</v>
      </c>
      <c r="T175" s="871"/>
      <c r="U175" s="870"/>
      <c r="V175" s="870"/>
      <c r="W175" s="870"/>
      <c r="X175" s="870"/>
      <c r="Y175" s="870"/>
      <c r="Z175" s="870"/>
      <c r="AA175" s="872"/>
      <c r="AB175" s="873"/>
      <c r="AC175" s="873"/>
      <c r="AD175" s="873"/>
      <c r="AE175" s="873"/>
      <c r="AF175" s="873">
        <v>1003.1</v>
      </c>
      <c r="AG175" s="873">
        <v>938.7</v>
      </c>
      <c r="AH175" s="870">
        <v>1007.1</v>
      </c>
      <c r="AI175" s="870">
        <v>1112.0999999999999</v>
      </c>
      <c r="AJ175" s="877">
        <v>1101.9000000000001</v>
      </c>
      <c r="AK175" s="877">
        <v>1157</v>
      </c>
      <c r="AL175" s="877">
        <v>1197.4000000000001</v>
      </c>
      <c r="AM175" s="877">
        <v>1269.3</v>
      </c>
      <c r="AN175" s="877">
        <v>1345.5</v>
      </c>
      <c r="AO175" s="877">
        <v>1426.2</v>
      </c>
      <c r="AP175" s="877">
        <v>1511.7</v>
      </c>
    </row>
    <row r="176" spans="1:42" s="852" customFormat="1" ht="12.75">
      <c r="A176" s="869" t="s">
        <v>241</v>
      </c>
      <c r="B176" s="870"/>
      <c r="C176" s="870"/>
      <c r="D176" s="870"/>
      <c r="E176" s="870"/>
      <c r="F176" s="870"/>
      <c r="G176" s="870"/>
      <c r="H176" s="870"/>
      <c r="I176" s="870"/>
      <c r="J176" s="870"/>
      <c r="K176" s="870"/>
      <c r="L176" s="870"/>
      <c r="M176" s="870"/>
      <c r="N176" s="870"/>
      <c r="O176" s="871">
        <v>-5.8</v>
      </c>
      <c r="P176" s="870">
        <v>4.8</v>
      </c>
      <c r="Q176" s="870">
        <v>2.2999999999999998</v>
      </c>
      <c r="R176" s="870">
        <v>8.3000000000000007</v>
      </c>
      <c r="S176" s="870">
        <v>4</v>
      </c>
      <c r="T176" s="871"/>
      <c r="U176" s="870"/>
      <c r="V176" s="870"/>
      <c r="W176" s="870"/>
      <c r="X176" s="870"/>
      <c r="Y176" s="870"/>
      <c r="Z176" s="870"/>
      <c r="AA176" s="872"/>
      <c r="AB176" s="873"/>
      <c r="AC176" s="873"/>
      <c r="AD176" s="873"/>
      <c r="AE176" s="873"/>
      <c r="AF176" s="873">
        <v>-0.6</v>
      </c>
      <c r="AG176" s="873">
        <v>-6.4</v>
      </c>
      <c r="AH176" s="867">
        <v>7.3</v>
      </c>
      <c r="AI176" s="867">
        <v>10.4</v>
      </c>
      <c r="AJ176" s="868">
        <v>-0.9</v>
      </c>
      <c r="AK176" s="868">
        <v>5</v>
      </c>
      <c r="AL176" s="868">
        <v>3.5</v>
      </c>
      <c r="AM176" s="868">
        <v>6</v>
      </c>
      <c r="AN176" s="868">
        <v>6</v>
      </c>
      <c r="AO176" s="868">
        <v>6</v>
      </c>
      <c r="AP176" s="868">
        <v>6</v>
      </c>
    </row>
    <row r="177" spans="1:42" s="852" customFormat="1" ht="12.75">
      <c r="A177" s="869"/>
      <c r="B177" s="870"/>
      <c r="C177" s="870"/>
      <c r="D177" s="870"/>
      <c r="E177" s="870"/>
      <c r="F177" s="870"/>
      <c r="G177" s="870"/>
      <c r="H177" s="870"/>
      <c r="I177" s="870"/>
      <c r="J177" s="870"/>
      <c r="K177" s="870"/>
      <c r="L177" s="870"/>
      <c r="M177" s="870"/>
      <c r="N177" s="870"/>
      <c r="O177" s="871"/>
      <c r="P177" s="870"/>
      <c r="Q177" s="870"/>
      <c r="R177" s="870"/>
      <c r="S177" s="870"/>
      <c r="T177" s="871"/>
      <c r="U177" s="870"/>
      <c r="V177" s="870"/>
      <c r="W177" s="870"/>
      <c r="X177" s="870"/>
      <c r="Y177" s="870"/>
      <c r="Z177" s="876"/>
      <c r="AA177" s="872"/>
      <c r="AB177" s="867"/>
      <c r="AC177" s="867"/>
      <c r="AD177" s="867"/>
      <c r="AE177" s="867"/>
      <c r="AF177" s="867"/>
      <c r="AG177" s="867"/>
      <c r="AH177" s="873"/>
      <c r="AI177" s="873"/>
      <c r="AJ177" s="874"/>
      <c r="AK177" s="874"/>
      <c r="AL177" s="874"/>
      <c r="AM177" s="874"/>
      <c r="AN177" s="874"/>
      <c r="AO177" s="874"/>
      <c r="AP177" s="874"/>
    </row>
    <row r="178" spans="1:42" s="852" customFormat="1" ht="12.75">
      <c r="A178" s="864" t="s">
        <v>245</v>
      </c>
      <c r="B178" s="870"/>
      <c r="C178" s="870"/>
      <c r="D178" s="870"/>
      <c r="E178" s="870"/>
      <c r="F178" s="870"/>
      <c r="G178" s="870"/>
      <c r="H178" s="870"/>
      <c r="I178" s="870"/>
      <c r="J178" s="870"/>
      <c r="K178" s="870"/>
      <c r="L178" s="870"/>
      <c r="M178" s="870"/>
      <c r="N178" s="870"/>
      <c r="O178" s="871"/>
      <c r="P178" s="870"/>
      <c r="Q178" s="870"/>
      <c r="R178" s="870"/>
      <c r="S178" s="870"/>
      <c r="T178" s="871"/>
      <c r="U178" s="870"/>
      <c r="V178" s="870"/>
      <c r="W178" s="870"/>
      <c r="X178" s="870"/>
      <c r="Y178" s="870"/>
      <c r="Z178" s="870"/>
      <c r="AA178" s="872"/>
      <c r="AB178" s="867"/>
      <c r="AC178" s="867"/>
      <c r="AD178" s="867"/>
      <c r="AE178" s="867"/>
      <c r="AF178" s="867"/>
      <c r="AG178" s="867"/>
      <c r="AH178" s="867"/>
      <c r="AI178" s="867"/>
      <c r="AJ178" s="868"/>
      <c r="AK178" s="868"/>
      <c r="AL178" s="868"/>
      <c r="AM178" s="868"/>
      <c r="AN178" s="868"/>
      <c r="AO178" s="868"/>
      <c r="AP178" s="868"/>
    </row>
    <row r="179" spans="1:42" s="852" customFormat="1" ht="12.75">
      <c r="A179" s="869" t="s">
        <v>246</v>
      </c>
      <c r="B179" s="870">
        <v>49</v>
      </c>
      <c r="C179" s="870">
        <v>52.3</v>
      </c>
      <c r="D179" s="870">
        <v>59.2</v>
      </c>
      <c r="E179" s="870">
        <v>65.099999999999994</v>
      </c>
      <c r="F179" s="870">
        <v>66.3</v>
      </c>
      <c r="G179" s="870">
        <v>72.900000000000006</v>
      </c>
      <c r="H179" s="870">
        <v>80.2</v>
      </c>
      <c r="I179" s="870">
        <v>89.9</v>
      </c>
      <c r="J179" s="870">
        <v>88.5</v>
      </c>
      <c r="K179" s="870"/>
      <c r="L179" s="870">
        <v>103</v>
      </c>
      <c r="M179" s="878"/>
      <c r="N179" s="878"/>
      <c r="O179" s="871">
        <v>193.8</v>
      </c>
      <c r="P179" s="870">
        <v>228.7</v>
      </c>
      <c r="Q179" s="870">
        <v>263.7</v>
      </c>
      <c r="R179" s="870">
        <v>301.3</v>
      </c>
      <c r="S179" s="870">
        <v>337.7</v>
      </c>
      <c r="T179" s="871"/>
      <c r="U179" s="870"/>
      <c r="V179" s="870"/>
      <c r="W179" s="870"/>
      <c r="X179" s="870"/>
      <c r="Y179" s="870"/>
      <c r="Z179" s="870"/>
      <c r="AA179" s="872"/>
      <c r="AB179" s="873"/>
      <c r="AC179" s="873"/>
      <c r="AD179" s="873"/>
      <c r="AE179" s="873"/>
      <c r="AF179" s="873"/>
      <c r="AG179" s="873"/>
      <c r="AH179" s="867"/>
      <c r="AI179" s="867"/>
      <c r="AJ179" s="868"/>
      <c r="AK179" s="868"/>
      <c r="AL179" s="868"/>
      <c r="AM179" s="868"/>
      <c r="AN179" s="868"/>
      <c r="AO179" s="868"/>
      <c r="AP179" s="868"/>
    </row>
    <row r="180" spans="1:42" s="852" customFormat="1" ht="12.75">
      <c r="A180" s="869" t="s">
        <v>239</v>
      </c>
      <c r="B180" s="870"/>
      <c r="C180" s="870"/>
      <c r="D180" s="870"/>
      <c r="E180" s="870"/>
      <c r="F180" s="870"/>
      <c r="G180" s="870"/>
      <c r="H180" s="870"/>
      <c r="I180" s="870"/>
      <c r="J180" s="870"/>
      <c r="K180" s="870"/>
      <c r="L180" s="870"/>
      <c r="M180" s="878"/>
      <c r="N180" s="878"/>
      <c r="O180" s="871">
        <v>181.6</v>
      </c>
      <c r="P180" s="870">
        <v>189</v>
      </c>
      <c r="Q180" s="870">
        <v>209</v>
      </c>
      <c r="R180" s="870">
        <v>225.7</v>
      </c>
      <c r="S180" s="870">
        <v>249.8</v>
      </c>
      <c r="T180" s="871"/>
      <c r="U180" s="870"/>
      <c r="V180" s="870"/>
      <c r="W180" s="870"/>
      <c r="X180" s="870"/>
      <c r="Y180" s="870"/>
      <c r="Z180" s="870"/>
      <c r="AA180" s="872"/>
      <c r="AB180" s="873"/>
      <c r="AC180" s="873"/>
      <c r="AD180" s="873"/>
      <c r="AE180" s="873"/>
      <c r="AF180" s="873"/>
      <c r="AG180" s="873"/>
      <c r="AH180" s="867"/>
      <c r="AI180" s="867"/>
      <c r="AJ180" s="868"/>
      <c r="AK180" s="868"/>
      <c r="AL180" s="868"/>
      <c r="AM180" s="868"/>
      <c r="AN180" s="868"/>
      <c r="AO180" s="868"/>
      <c r="AP180" s="868"/>
    </row>
    <row r="181" spans="1:42" s="852" customFormat="1" ht="12.75">
      <c r="A181" s="869" t="s">
        <v>240</v>
      </c>
      <c r="B181" s="870"/>
      <c r="C181" s="870"/>
      <c r="D181" s="870"/>
      <c r="E181" s="870"/>
      <c r="F181" s="870"/>
      <c r="G181" s="870"/>
      <c r="H181" s="870"/>
      <c r="I181" s="870"/>
      <c r="J181" s="870"/>
      <c r="K181" s="870"/>
      <c r="L181" s="870"/>
      <c r="M181" s="878"/>
      <c r="N181" s="878"/>
      <c r="O181" s="871">
        <v>106.7</v>
      </c>
      <c r="P181" s="870">
        <v>121</v>
      </c>
      <c r="Q181" s="870">
        <v>126.2</v>
      </c>
      <c r="R181" s="870">
        <v>133.5</v>
      </c>
      <c r="S181" s="870">
        <v>135.19999999999999</v>
      </c>
      <c r="T181" s="871"/>
      <c r="U181" s="870"/>
      <c r="V181" s="870"/>
      <c r="W181" s="870"/>
      <c r="X181" s="870"/>
      <c r="Y181" s="870"/>
      <c r="Z181" s="870"/>
      <c r="AA181" s="872"/>
      <c r="AB181" s="873"/>
      <c r="AC181" s="873"/>
      <c r="AD181" s="873"/>
      <c r="AE181" s="873"/>
      <c r="AF181" s="873"/>
      <c r="AG181" s="873"/>
      <c r="AH181" s="867"/>
      <c r="AI181" s="867"/>
      <c r="AJ181" s="868"/>
      <c r="AK181" s="868"/>
      <c r="AL181" s="868"/>
      <c r="AM181" s="868"/>
      <c r="AN181" s="868"/>
      <c r="AO181" s="868"/>
      <c r="AP181" s="868"/>
    </row>
    <row r="182" spans="1:42" s="852" customFormat="1" ht="12.75">
      <c r="A182" s="869" t="s">
        <v>241</v>
      </c>
      <c r="B182" s="870"/>
      <c r="C182" s="870"/>
      <c r="D182" s="870"/>
      <c r="E182" s="870"/>
      <c r="F182" s="870"/>
      <c r="G182" s="870"/>
      <c r="H182" s="870"/>
      <c r="I182" s="870"/>
      <c r="J182" s="870"/>
      <c r="K182" s="870"/>
      <c r="L182" s="870"/>
      <c r="M182" s="878"/>
      <c r="N182" s="878"/>
      <c r="O182" s="871">
        <v>-0.4</v>
      </c>
      <c r="P182" s="870">
        <v>13.4</v>
      </c>
      <c r="Q182" s="870">
        <v>4.3</v>
      </c>
      <c r="R182" s="870">
        <v>5.0999999999999996</v>
      </c>
      <c r="S182" s="870">
        <v>1.3</v>
      </c>
      <c r="T182" s="871"/>
      <c r="U182" s="870"/>
      <c r="V182" s="870"/>
      <c r="W182" s="870"/>
      <c r="X182" s="870"/>
      <c r="Y182" s="870"/>
      <c r="Z182" s="870"/>
      <c r="AA182" s="872"/>
      <c r="AB182" s="873"/>
      <c r="AC182" s="873"/>
      <c r="AD182" s="873"/>
      <c r="AE182" s="873"/>
      <c r="AF182" s="873"/>
      <c r="AG182" s="873"/>
      <c r="AH182" s="867"/>
      <c r="AI182" s="867"/>
      <c r="AJ182" s="868"/>
      <c r="AK182" s="868"/>
      <c r="AL182" s="868"/>
      <c r="AM182" s="868"/>
      <c r="AN182" s="868"/>
      <c r="AO182" s="868"/>
      <c r="AP182" s="868"/>
    </row>
    <row r="183" spans="1:42" s="852" customFormat="1" ht="13.5" customHeight="1">
      <c r="A183" s="869"/>
      <c r="B183" s="870"/>
      <c r="C183" s="870"/>
      <c r="D183" s="870"/>
      <c r="E183" s="870"/>
      <c r="F183" s="870"/>
      <c r="G183" s="870"/>
      <c r="H183" s="870"/>
      <c r="I183" s="870"/>
      <c r="J183" s="870"/>
      <c r="K183" s="870"/>
      <c r="L183" s="870"/>
      <c r="M183" s="878"/>
      <c r="N183" s="878"/>
      <c r="O183" s="871"/>
      <c r="P183" s="870"/>
      <c r="Q183" s="870"/>
      <c r="R183" s="870"/>
      <c r="S183" s="870"/>
      <c r="T183" s="871"/>
      <c r="U183" s="870"/>
      <c r="V183" s="870"/>
      <c r="W183" s="870"/>
      <c r="X183" s="870"/>
      <c r="Y183" s="870"/>
      <c r="Z183" s="876"/>
      <c r="AA183" s="872"/>
      <c r="AB183" s="867"/>
      <c r="AC183" s="867"/>
      <c r="AD183" s="867"/>
      <c r="AE183" s="867"/>
      <c r="AF183" s="867"/>
      <c r="AG183" s="867"/>
      <c r="AH183" s="867"/>
      <c r="AI183" s="867"/>
      <c r="AJ183" s="868"/>
      <c r="AK183" s="868"/>
      <c r="AL183" s="868"/>
      <c r="AM183" s="868"/>
      <c r="AN183" s="868"/>
      <c r="AO183" s="868"/>
      <c r="AP183" s="868"/>
    </row>
    <row r="184" spans="1:42" s="852" customFormat="1" ht="13.5" customHeight="1">
      <c r="A184" s="864" t="s">
        <v>247</v>
      </c>
      <c r="B184" s="870"/>
      <c r="C184" s="870"/>
      <c r="D184" s="870"/>
      <c r="E184" s="870"/>
      <c r="F184" s="870"/>
      <c r="G184" s="870"/>
      <c r="H184" s="870"/>
      <c r="I184" s="870"/>
      <c r="J184" s="870"/>
      <c r="K184" s="870"/>
      <c r="L184" s="870"/>
      <c r="M184" s="878"/>
      <c r="N184" s="878"/>
      <c r="O184" s="871"/>
      <c r="P184" s="870"/>
      <c r="Q184" s="870"/>
      <c r="R184" s="870"/>
      <c r="S184" s="870"/>
      <c r="T184" s="871"/>
      <c r="U184" s="870"/>
      <c r="V184" s="870"/>
      <c r="W184" s="870"/>
      <c r="X184" s="870"/>
      <c r="Y184" s="870"/>
      <c r="Z184" s="876"/>
      <c r="AA184" s="872"/>
      <c r="AB184" s="867"/>
      <c r="AC184" s="867"/>
      <c r="AD184" s="867"/>
      <c r="AE184" s="867"/>
      <c r="AF184" s="867"/>
      <c r="AG184" s="867"/>
      <c r="AH184" s="867"/>
      <c r="AI184" s="867"/>
      <c r="AJ184" s="868"/>
      <c r="AK184" s="868"/>
      <c r="AL184" s="868"/>
      <c r="AM184" s="868"/>
      <c r="AN184" s="868"/>
      <c r="AO184" s="868"/>
      <c r="AP184" s="868"/>
    </row>
    <row r="185" spans="1:42" s="852" customFormat="1" ht="13.5" customHeight="1">
      <c r="A185" s="869" t="s">
        <v>238</v>
      </c>
      <c r="B185" s="870"/>
      <c r="C185" s="870"/>
      <c r="D185" s="870"/>
      <c r="E185" s="870"/>
      <c r="F185" s="870"/>
      <c r="G185" s="870"/>
      <c r="H185" s="870"/>
      <c r="I185" s="870"/>
      <c r="J185" s="870"/>
      <c r="K185" s="870"/>
      <c r="L185" s="870"/>
      <c r="M185" s="878"/>
      <c r="N185" s="878"/>
      <c r="O185" s="871"/>
      <c r="P185" s="870"/>
      <c r="Q185" s="870"/>
      <c r="R185" s="870"/>
      <c r="S185" s="870"/>
      <c r="T185" s="871">
        <v>229</v>
      </c>
      <c r="U185" s="870">
        <v>255</v>
      </c>
      <c r="V185" s="870">
        <v>294</v>
      </c>
      <c r="W185" s="870">
        <v>307</v>
      </c>
      <c r="X185" s="870">
        <v>348</v>
      </c>
      <c r="Y185" s="870">
        <v>386</v>
      </c>
      <c r="Z185" s="876">
        <v>453</v>
      </c>
      <c r="AA185" s="872">
        <v>497</v>
      </c>
      <c r="AB185" s="867">
        <v>548.70000000000005</v>
      </c>
      <c r="AC185" s="867">
        <v>541.20000000000005</v>
      </c>
      <c r="AD185" s="867">
        <v>588.20000000000005</v>
      </c>
      <c r="AE185" s="867">
        <v>638</v>
      </c>
      <c r="AF185" s="867">
        <v>685.8</v>
      </c>
      <c r="AG185" s="867">
        <v>722.3</v>
      </c>
      <c r="AH185" s="873">
        <v>709</v>
      </c>
      <c r="AI185" s="873">
        <v>721.1</v>
      </c>
      <c r="AJ185" s="874">
        <v>743.9</v>
      </c>
      <c r="AK185" s="874">
        <v>820.2</v>
      </c>
      <c r="AL185" s="874">
        <v>904.2</v>
      </c>
      <c r="AM185" s="874">
        <v>996.5</v>
      </c>
      <c r="AN185" s="874">
        <v>1099</v>
      </c>
      <c r="AO185" s="874">
        <v>1212.0999999999999</v>
      </c>
      <c r="AP185" s="874">
        <v>1349.4</v>
      </c>
    </row>
    <row r="186" spans="1:42" s="852" customFormat="1" ht="13.5" customHeight="1">
      <c r="A186" s="869" t="s">
        <v>239</v>
      </c>
      <c r="B186" s="870"/>
      <c r="C186" s="870"/>
      <c r="D186" s="870"/>
      <c r="E186" s="870"/>
      <c r="F186" s="870"/>
      <c r="G186" s="870"/>
      <c r="H186" s="870"/>
      <c r="I186" s="870"/>
      <c r="J186" s="870"/>
      <c r="K186" s="870"/>
      <c r="L186" s="870"/>
      <c r="M186" s="878"/>
      <c r="N186" s="878"/>
      <c r="O186" s="871"/>
      <c r="P186" s="870"/>
      <c r="Q186" s="870"/>
      <c r="R186" s="870"/>
      <c r="S186" s="870"/>
      <c r="T186" s="871"/>
      <c r="U186" s="870"/>
      <c r="V186" s="870"/>
      <c r="W186" s="870"/>
      <c r="X186" s="870"/>
      <c r="Y186" s="870"/>
      <c r="Z186" s="876"/>
      <c r="AA186" s="872"/>
      <c r="AB186" s="867"/>
      <c r="AC186" s="867">
        <v>105.7</v>
      </c>
      <c r="AD186" s="867">
        <v>109.8</v>
      </c>
      <c r="AE186" s="867"/>
      <c r="AF186" s="867">
        <v>117.9</v>
      </c>
      <c r="AG186" s="867">
        <v>118.7</v>
      </c>
      <c r="AH186" s="873">
        <v>119.5</v>
      </c>
      <c r="AI186" s="873">
        <v>120.9</v>
      </c>
      <c r="AJ186" s="874">
        <v>123.4</v>
      </c>
      <c r="AK186" s="874">
        <v>129.5</v>
      </c>
      <c r="AL186" s="874">
        <v>136</v>
      </c>
      <c r="AM186" s="874">
        <v>142.80000000000001</v>
      </c>
      <c r="AN186" s="874">
        <v>149.9</v>
      </c>
      <c r="AO186" s="874">
        <v>157.5</v>
      </c>
      <c r="AP186" s="874">
        <v>165.4</v>
      </c>
    </row>
    <row r="187" spans="1:42" s="852" customFormat="1" ht="13.5" customHeight="1">
      <c r="A187" s="869" t="s">
        <v>240</v>
      </c>
      <c r="B187" s="870"/>
      <c r="C187" s="870"/>
      <c r="D187" s="870"/>
      <c r="E187" s="870"/>
      <c r="F187" s="870"/>
      <c r="G187" s="870"/>
      <c r="H187" s="870"/>
      <c r="I187" s="870"/>
      <c r="J187" s="870"/>
      <c r="K187" s="870"/>
      <c r="L187" s="870"/>
      <c r="M187" s="878"/>
      <c r="N187" s="878"/>
      <c r="O187" s="871"/>
      <c r="P187" s="870"/>
      <c r="Q187" s="870"/>
      <c r="R187" s="870"/>
      <c r="S187" s="870"/>
      <c r="T187" s="871"/>
      <c r="U187" s="870"/>
      <c r="V187" s="870"/>
      <c r="W187" s="870"/>
      <c r="X187" s="870"/>
      <c r="Y187" s="870"/>
      <c r="Z187" s="876"/>
      <c r="AA187" s="872"/>
      <c r="AB187" s="867"/>
      <c r="AC187" s="867">
        <v>511.9</v>
      </c>
      <c r="AD187" s="867">
        <v>535.70000000000005</v>
      </c>
      <c r="AE187" s="867"/>
      <c r="AF187" s="867">
        <v>581.5</v>
      </c>
      <c r="AG187" s="867">
        <v>608.29999999999995</v>
      </c>
      <c r="AH187" s="867">
        <v>593.4</v>
      </c>
      <c r="AI187" s="867">
        <v>596.6</v>
      </c>
      <c r="AJ187" s="868">
        <v>603</v>
      </c>
      <c r="AK187" s="868">
        <v>633.20000000000005</v>
      </c>
      <c r="AL187" s="868">
        <v>664.8</v>
      </c>
      <c r="AM187" s="868">
        <v>698.1</v>
      </c>
      <c r="AN187" s="868">
        <v>733</v>
      </c>
      <c r="AO187" s="868">
        <v>769.6</v>
      </c>
      <c r="AP187" s="868">
        <v>815.8</v>
      </c>
    </row>
    <row r="188" spans="1:42" s="852" customFormat="1" ht="13.5" customHeight="1">
      <c r="A188" s="869" t="s">
        <v>241</v>
      </c>
      <c r="B188" s="870"/>
      <c r="C188" s="870"/>
      <c r="D188" s="870"/>
      <c r="E188" s="870"/>
      <c r="F188" s="870"/>
      <c r="G188" s="870"/>
      <c r="H188" s="870"/>
      <c r="I188" s="870"/>
      <c r="J188" s="870"/>
      <c r="K188" s="870"/>
      <c r="L188" s="870"/>
      <c r="M188" s="878"/>
      <c r="N188" s="878"/>
      <c r="O188" s="871"/>
      <c r="P188" s="870"/>
      <c r="Q188" s="870"/>
      <c r="R188" s="870"/>
      <c r="S188" s="870"/>
      <c r="T188" s="871"/>
      <c r="U188" s="870"/>
      <c r="V188" s="870"/>
      <c r="W188" s="870"/>
      <c r="X188" s="870"/>
      <c r="Y188" s="870"/>
      <c r="Z188" s="876"/>
      <c r="AA188" s="872"/>
      <c r="AB188" s="867"/>
      <c r="AC188" s="867"/>
      <c r="AD188" s="867"/>
      <c r="AE188" s="867"/>
      <c r="AF188" s="867">
        <v>4</v>
      </c>
      <c r="AG188" s="867">
        <v>4.5999999999999996</v>
      </c>
      <c r="AH188" s="867">
        <v>-2.5</v>
      </c>
      <c r="AI188" s="867">
        <v>0.5</v>
      </c>
      <c r="AJ188" s="868">
        <v>1.1000000000000001</v>
      </c>
      <c r="AK188" s="868">
        <v>5</v>
      </c>
      <c r="AL188" s="868">
        <v>5</v>
      </c>
      <c r="AM188" s="868">
        <v>5</v>
      </c>
      <c r="AN188" s="868">
        <v>5</v>
      </c>
      <c r="AO188" s="868">
        <v>5</v>
      </c>
      <c r="AP188" s="868">
        <v>6</v>
      </c>
    </row>
    <row r="189" spans="1:42" s="852" customFormat="1" ht="13.5" customHeight="1">
      <c r="A189" s="869"/>
      <c r="B189" s="870"/>
      <c r="C189" s="870"/>
      <c r="D189" s="870"/>
      <c r="E189" s="870"/>
      <c r="F189" s="870"/>
      <c r="G189" s="870"/>
      <c r="H189" s="870"/>
      <c r="I189" s="870"/>
      <c r="J189" s="870"/>
      <c r="K189" s="870"/>
      <c r="L189" s="870"/>
      <c r="M189" s="878"/>
      <c r="N189" s="878"/>
      <c r="O189" s="871"/>
      <c r="P189" s="870"/>
      <c r="Q189" s="870"/>
      <c r="R189" s="870"/>
      <c r="S189" s="870"/>
      <c r="T189" s="871"/>
      <c r="U189" s="870"/>
      <c r="V189" s="870"/>
      <c r="W189" s="870"/>
      <c r="X189" s="870"/>
      <c r="Y189" s="870"/>
      <c r="Z189" s="876"/>
      <c r="AA189" s="872"/>
      <c r="AB189" s="867"/>
      <c r="AC189" s="867"/>
      <c r="AD189" s="867"/>
      <c r="AE189" s="867"/>
      <c r="AF189" s="867"/>
      <c r="AG189" s="867"/>
      <c r="AH189" s="873"/>
      <c r="AI189" s="873"/>
      <c r="AJ189" s="874"/>
      <c r="AK189" s="874"/>
      <c r="AL189" s="874"/>
      <c r="AM189" s="874"/>
      <c r="AN189" s="874"/>
      <c r="AO189" s="874"/>
      <c r="AP189" s="874"/>
    </row>
    <row r="190" spans="1:42" s="852" customFormat="1" ht="13.5" customHeight="1">
      <c r="A190" s="864" t="s">
        <v>248</v>
      </c>
      <c r="B190" s="870"/>
      <c r="C190" s="870"/>
      <c r="D190" s="870"/>
      <c r="E190" s="870"/>
      <c r="F190" s="870"/>
      <c r="G190" s="870"/>
      <c r="H190" s="870"/>
      <c r="I190" s="870"/>
      <c r="J190" s="870"/>
      <c r="K190" s="870"/>
      <c r="L190" s="870"/>
      <c r="M190" s="878"/>
      <c r="N190" s="878"/>
      <c r="O190" s="871"/>
      <c r="P190" s="870"/>
      <c r="Q190" s="870"/>
      <c r="R190" s="870"/>
      <c r="S190" s="870"/>
      <c r="T190" s="871"/>
      <c r="U190" s="870"/>
      <c r="V190" s="870"/>
      <c r="W190" s="870"/>
      <c r="X190" s="870"/>
      <c r="Y190" s="870"/>
      <c r="Z190" s="876"/>
      <c r="AA190" s="872"/>
      <c r="AB190" s="867"/>
      <c r="AC190" s="867"/>
      <c r="AD190" s="867"/>
      <c r="AE190" s="867"/>
      <c r="AF190" s="867"/>
      <c r="AG190" s="867"/>
      <c r="AH190" s="867"/>
      <c r="AI190" s="867"/>
      <c r="AJ190" s="868"/>
      <c r="AK190" s="868"/>
      <c r="AL190" s="868"/>
      <c r="AM190" s="868"/>
      <c r="AN190" s="868"/>
      <c r="AO190" s="868"/>
      <c r="AP190" s="868"/>
    </row>
    <row r="191" spans="1:42" s="852" customFormat="1" ht="13.5" customHeight="1">
      <c r="A191" s="869" t="s">
        <v>238</v>
      </c>
      <c r="B191" s="870"/>
      <c r="C191" s="870"/>
      <c r="D191" s="870"/>
      <c r="E191" s="870"/>
      <c r="F191" s="870"/>
      <c r="G191" s="870"/>
      <c r="H191" s="870"/>
      <c r="I191" s="870"/>
      <c r="J191" s="870"/>
      <c r="K191" s="870"/>
      <c r="L191" s="870"/>
      <c r="M191" s="878"/>
      <c r="N191" s="878"/>
      <c r="O191" s="871"/>
      <c r="P191" s="870"/>
      <c r="Q191" s="870"/>
      <c r="R191" s="870"/>
      <c r="S191" s="870"/>
      <c r="T191" s="871">
        <v>44</v>
      </c>
      <c r="U191" s="870">
        <v>53</v>
      </c>
      <c r="V191" s="870">
        <v>57</v>
      </c>
      <c r="W191" s="870">
        <v>61</v>
      </c>
      <c r="X191" s="870">
        <v>77</v>
      </c>
      <c r="Y191" s="870">
        <v>83</v>
      </c>
      <c r="Z191" s="876">
        <v>96</v>
      </c>
      <c r="AA191" s="872">
        <v>112</v>
      </c>
      <c r="AB191" s="867">
        <v>123</v>
      </c>
      <c r="AC191" s="867">
        <v>124.9</v>
      </c>
      <c r="AD191" s="867">
        <v>137.9</v>
      </c>
      <c r="AE191" s="867">
        <v>152.1</v>
      </c>
      <c r="AF191" s="867">
        <v>158.19999999999999</v>
      </c>
      <c r="AG191" s="867">
        <v>176.5</v>
      </c>
      <c r="AH191" s="873">
        <v>191.2</v>
      </c>
      <c r="AI191" s="873">
        <v>209.5</v>
      </c>
      <c r="AJ191" s="874">
        <v>250.9</v>
      </c>
      <c r="AK191" s="874">
        <v>281.89999999999998</v>
      </c>
      <c r="AL191" s="874">
        <v>310.5</v>
      </c>
      <c r="AM191" s="874">
        <v>341.8</v>
      </c>
      <c r="AN191" s="874">
        <v>376.6</v>
      </c>
      <c r="AO191" s="874">
        <v>417.4</v>
      </c>
      <c r="AP191" s="874">
        <v>462.5</v>
      </c>
    </row>
    <row r="192" spans="1:42" s="852" customFormat="1" ht="13.5" customHeight="1">
      <c r="A192" s="869" t="s">
        <v>239</v>
      </c>
      <c r="B192" s="870"/>
      <c r="C192" s="870"/>
      <c r="D192" s="870"/>
      <c r="E192" s="870"/>
      <c r="F192" s="870"/>
      <c r="G192" s="870"/>
      <c r="H192" s="870"/>
      <c r="I192" s="870"/>
      <c r="J192" s="870"/>
      <c r="K192" s="870"/>
      <c r="L192" s="870"/>
      <c r="M192" s="878"/>
      <c r="N192" s="878"/>
      <c r="O192" s="871"/>
      <c r="P192" s="870"/>
      <c r="Q192" s="870"/>
      <c r="R192" s="870"/>
      <c r="S192" s="870"/>
      <c r="T192" s="871"/>
      <c r="U192" s="870"/>
      <c r="V192" s="870"/>
      <c r="W192" s="870"/>
      <c r="X192" s="870"/>
      <c r="Y192" s="870"/>
      <c r="Z192" s="876"/>
      <c r="AA192" s="872"/>
      <c r="AB192" s="867"/>
      <c r="AC192" s="867">
        <v>137.6</v>
      </c>
      <c r="AD192" s="867">
        <v>144.5</v>
      </c>
      <c r="AE192" s="867"/>
      <c r="AF192" s="867">
        <v>144.80000000000001</v>
      </c>
      <c r="AG192" s="867">
        <v>151.9</v>
      </c>
      <c r="AH192" s="873">
        <v>154.30000000000001</v>
      </c>
      <c r="AI192" s="873">
        <v>157.5</v>
      </c>
      <c r="AJ192" s="874">
        <v>188.6</v>
      </c>
      <c r="AK192" s="874">
        <v>198.1</v>
      </c>
      <c r="AL192" s="874">
        <v>208</v>
      </c>
      <c r="AM192" s="874">
        <v>218.3</v>
      </c>
      <c r="AN192" s="874">
        <v>229.3</v>
      </c>
      <c r="AO192" s="874">
        <v>240.8</v>
      </c>
      <c r="AP192" s="874">
        <v>252.9</v>
      </c>
    </row>
    <row r="193" spans="1:42" s="852" customFormat="1" ht="13.5" customHeight="1">
      <c r="A193" s="869" t="s">
        <v>240</v>
      </c>
      <c r="B193" s="870"/>
      <c r="C193" s="870"/>
      <c r="D193" s="870"/>
      <c r="E193" s="870"/>
      <c r="F193" s="870"/>
      <c r="G193" s="870"/>
      <c r="H193" s="870"/>
      <c r="I193" s="870"/>
      <c r="J193" s="870"/>
      <c r="K193" s="870"/>
      <c r="L193" s="870"/>
      <c r="M193" s="878"/>
      <c r="N193" s="878"/>
      <c r="O193" s="871"/>
      <c r="P193" s="870"/>
      <c r="Q193" s="870"/>
      <c r="R193" s="870"/>
      <c r="S193" s="870"/>
      <c r="T193" s="871"/>
      <c r="U193" s="870"/>
      <c r="V193" s="870"/>
      <c r="W193" s="870"/>
      <c r="X193" s="870"/>
      <c r="Y193" s="870"/>
      <c r="Z193" s="876"/>
      <c r="AA193" s="872"/>
      <c r="AB193" s="867"/>
      <c r="AC193" s="867">
        <v>90.7</v>
      </c>
      <c r="AD193" s="867">
        <v>95.5</v>
      </c>
      <c r="AE193" s="867"/>
      <c r="AF193" s="867">
        <v>109.3</v>
      </c>
      <c r="AG193" s="867">
        <v>116.2</v>
      </c>
      <c r="AH193" s="873">
        <v>123.9</v>
      </c>
      <c r="AI193" s="873">
        <v>133</v>
      </c>
      <c r="AJ193" s="874">
        <v>133</v>
      </c>
      <c r="AK193" s="874">
        <v>142.30000000000001</v>
      </c>
      <c r="AL193" s="874">
        <v>149.30000000000001</v>
      </c>
      <c r="AM193" s="874">
        <v>156.6</v>
      </c>
      <c r="AN193" s="874">
        <v>164.3</v>
      </c>
      <c r="AO193" s="874">
        <v>173.3</v>
      </c>
      <c r="AP193" s="874">
        <v>182.8</v>
      </c>
    </row>
    <row r="194" spans="1:42" s="852" customFormat="1" ht="13.5" customHeight="1">
      <c r="A194" s="869" t="s">
        <v>241</v>
      </c>
      <c r="B194" s="870"/>
      <c r="C194" s="870"/>
      <c r="D194" s="870"/>
      <c r="E194" s="870"/>
      <c r="F194" s="870"/>
      <c r="G194" s="870"/>
      <c r="H194" s="870"/>
      <c r="I194" s="870"/>
      <c r="J194" s="870"/>
      <c r="K194" s="870"/>
      <c r="L194" s="870"/>
      <c r="M194" s="878"/>
      <c r="N194" s="878"/>
      <c r="O194" s="871"/>
      <c r="P194" s="870"/>
      <c r="Q194" s="870"/>
      <c r="R194" s="870"/>
      <c r="S194" s="870"/>
      <c r="T194" s="871"/>
      <c r="U194" s="870"/>
      <c r="V194" s="870"/>
      <c r="W194" s="870"/>
      <c r="X194" s="870"/>
      <c r="Y194" s="870"/>
      <c r="Z194" s="876"/>
      <c r="AA194" s="872"/>
      <c r="AB194" s="867"/>
      <c r="AC194" s="867"/>
      <c r="AD194" s="867"/>
      <c r="AE194" s="867"/>
      <c r="AF194" s="867">
        <v>4.0999999999999996</v>
      </c>
      <c r="AG194" s="867">
        <v>6.3</v>
      </c>
      <c r="AH194" s="867">
        <v>6.7</v>
      </c>
      <c r="AI194" s="867">
        <v>7.3</v>
      </c>
      <c r="AJ194" s="868">
        <v>0</v>
      </c>
      <c r="AK194" s="868">
        <v>7</v>
      </c>
      <c r="AL194" s="868">
        <v>4.9000000000000004</v>
      </c>
      <c r="AM194" s="868">
        <v>4.9000000000000004</v>
      </c>
      <c r="AN194" s="868">
        <v>4.9000000000000004</v>
      </c>
      <c r="AO194" s="868">
        <v>5.5</v>
      </c>
      <c r="AP194" s="868">
        <v>5.5</v>
      </c>
    </row>
    <row r="195" spans="1:42" s="852" customFormat="1" ht="13.5" customHeight="1">
      <c r="A195" s="869"/>
      <c r="B195" s="870"/>
      <c r="C195" s="870"/>
      <c r="D195" s="870"/>
      <c r="E195" s="870"/>
      <c r="F195" s="870"/>
      <c r="G195" s="870"/>
      <c r="H195" s="870"/>
      <c r="I195" s="870"/>
      <c r="J195" s="870"/>
      <c r="K195" s="870"/>
      <c r="L195" s="870"/>
      <c r="M195" s="878"/>
      <c r="N195" s="878"/>
      <c r="O195" s="871"/>
      <c r="P195" s="870"/>
      <c r="Q195" s="870"/>
      <c r="R195" s="870"/>
      <c r="S195" s="870"/>
      <c r="T195" s="871"/>
      <c r="U195" s="870"/>
      <c r="V195" s="870"/>
      <c r="W195" s="870"/>
      <c r="X195" s="870"/>
      <c r="Y195" s="870"/>
      <c r="Z195" s="876"/>
      <c r="AA195" s="872"/>
      <c r="AB195" s="867"/>
      <c r="AC195" s="867"/>
      <c r="AD195" s="867"/>
      <c r="AE195" s="867"/>
      <c r="AF195" s="867"/>
      <c r="AG195" s="867"/>
      <c r="AH195" s="867"/>
      <c r="AI195" s="867"/>
      <c r="AJ195" s="868"/>
      <c r="AK195" s="868"/>
      <c r="AL195" s="868"/>
      <c r="AM195" s="868"/>
      <c r="AN195" s="868"/>
      <c r="AO195" s="868"/>
      <c r="AP195" s="868"/>
    </row>
    <row r="196" spans="1:42" s="852" customFormat="1" ht="13.5" customHeight="1">
      <c r="A196" s="864" t="s">
        <v>249</v>
      </c>
      <c r="B196" s="870"/>
      <c r="C196" s="870"/>
      <c r="D196" s="870"/>
      <c r="E196" s="870"/>
      <c r="F196" s="870"/>
      <c r="G196" s="870"/>
      <c r="H196" s="870"/>
      <c r="I196" s="870"/>
      <c r="J196" s="870"/>
      <c r="K196" s="870"/>
      <c r="L196" s="870"/>
      <c r="M196" s="878"/>
      <c r="N196" s="878"/>
      <c r="O196" s="871"/>
      <c r="P196" s="870"/>
      <c r="Q196" s="870"/>
      <c r="R196" s="870"/>
      <c r="S196" s="870"/>
      <c r="T196" s="871"/>
      <c r="U196" s="870"/>
      <c r="V196" s="870"/>
      <c r="W196" s="870"/>
      <c r="X196" s="870"/>
      <c r="Y196" s="870"/>
      <c r="Z196" s="870"/>
      <c r="AA196" s="872"/>
      <c r="AB196" s="867"/>
      <c r="AC196" s="867"/>
      <c r="AD196" s="867"/>
      <c r="AE196" s="867"/>
      <c r="AF196" s="867"/>
      <c r="AG196" s="867"/>
      <c r="AH196" s="867"/>
      <c r="AI196" s="867"/>
      <c r="AJ196" s="868"/>
      <c r="AK196" s="868"/>
      <c r="AL196" s="868"/>
      <c r="AM196" s="868"/>
      <c r="AN196" s="868"/>
      <c r="AO196" s="868"/>
      <c r="AP196" s="868"/>
    </row>
    <row r="197" spans="1:42" s="852" customFormat="1" ht="12.75">
      <c r="A197" s="869" t="s">
        <v>238</v>
      </c>
      <c r="B197" s="870">
        <v>161.30000000000001</v>
      </c>
      <c r="C197" s="870">
        <v>155.1</v>
      </c>
      <c r="D197" s="870">
        <v>224.1</v>
      </c>
      <c r="E197" s="870">
        <v>210.6</v>
      </c>
      <c r="F197" s="870">
        <v>189.9</v>
      </c>
      <c r="G197" s="870">
        <v>236.7</v>
      </c>
      <c r="H197" s="870">
        <v>196</v>
      </c>
      <c r="I197" s="870">
        <v>384.1</v>
      </c>
      <c r="J197" s="870">
        <v>367.2</v>
      </c>
      <c r="K197" s="870"/>
      <c r="L197" s="870">
        <v>350.3</v>
      </c>
      <c r="M197" s="878"/>
      <c r="N197" s="878"/>
      <c r="O197" s="871">
        <v>995.7</v>
      </c>
      <c r="P197" s="870">
        <v>1128.9000000000001</v>
      </c>
      <c r="Q197" s="870">
        <v>1177</v>
      </c>
      <c r="R197" s="870">
        <v>1245.8</v>
      </c>
      <c r="S197" s="870">
        <v>1437.2</v>
      </c>
      <c r="T197" s="871">
        <v>1591</v>
      </c>
      <c r="U197" s="870">
        <v>1783</v>
      </c>
      <c r="V197" s="870">
        <v>2240</v>
      </c>
      <c r="W197" s="870">
        <v>3635</v>
      </c>
      <c r="X197" s="870">
        <v>3913</v>
      </c>
      <c r="Y197" s="870">
        <v>4417</v>
      </c>
      <c r="Z197" s="870">
        <v>4473</v>
      </c>
      <c r="AA197" s="872">
        <v>4695</v>
      </c>
      <c r="AB197" s="873">
        <v>4973.5</v>
      </c>
      <c r="AC197" s="873">
        <v>5145.3999999999996</v>
      </c>
      <c r="AD197" s="873">
        <v>4849.6000000000004</v>
      </c>
      <c r="AE197" s="873">
        <v>5035.1000000000004</v>
      </c>
      <c r="AF197" s="873">
        <v>4759.5</v>
      </c>
      <c r="AG197" s="873">
        <v>4938.2</v>
      </c>
      <c r="AH197" s="867">
        <v>5532.9</v>
      </c>
      <c r="AI197" s="867">
        <v>6602.1</v>
      </c>
      <c r="AJ197" s="868">
        <v>7003.3</v>
      </c>
      <c r="AK197" s="868">
        <v>7794.6</v>
      </c>
      <c r="AL197" s="868">
        <v>8593.1</v>
      </c>
      <c r="AM197" s="868">
        <v>9380.6</v>
      </c>
      <c r="AN197" s="868">
        <v>10345.4</v>
      </c>
      <c r="AO197" s="868">
        <v>11464.1</v>
      </c>
      <c r="AP197" s="868">
        <v>12703</v>
      </c>
    </row>
    <row r="198" spans="1:42" s="852" customFormat="1" ht="12.75">
      <c r="A198" s="869" t="s">
        <v>239</v>
      </c>
      <c r="B198" s="870"/>
      <c r="C198" s="870"/>
      <c r="D198" s="870"/>
      <c r="E198" s="870"/>
      <c r="F198" s="870"/>
      <c r="G198" s="870"/>
      <c r="H198" s="870"/>
      <c r="I198" s="870"/>
      <c r="J198" s="870"/>
      <c r="K198" s="870"/>
      <c r="L198" s="870"/>
      <c r="M198" s="878"/>
      <c r="N198" s="878"/>
      <c r="O198" s="871">
        <v>123.7</v>
      </c>
      <c r="P198" s="870">
        <v>133</v>
      </c>
      <c r="Q198" s="870">
        <v>134.4</v>
      </c>
      <c r="R198" s="870">
        <v>135.80000000000001</v>
      </c>
      <c r="S198" s="870">
        <v>139.80000000000001</v>
      </c>
      <c r="T198" s="871"/>
      <c r="U198" s="870"/>
      <c r="V198" s="870"/>
      <c r="W198" s="870"/>
      <c r="X198" s="870"/>
      <c r="Y198" s="870"/>
      <c r="Z198" s="870"/>
      <c r="AA198" s="872"/>
      <c r="AB198" s="873"/>
      <c r="AC198" s="873">
        <v>123</v>
      </c>
      <c r="AD198" s="873">
        <v>129.69999999999999</v>
      </c>
      <c r="AE198" s="873"/>
      <c r="AF198" s="873">
        <v>140.5</v>
      </c>
      <c r="AG198" s="873">
        <v>146.1</v>
      </c>
      <c r="AH198" s="867">
        <v>152.6</v>
      </c>
      <c r="AI198" s="867">
        <v>160.6</v>
      </c>
      <c r="AJ198" s="868">
        <v>164.3</v>
      </c>
      <c r="AK198" s="868">
        <v>172.6</v>
      </c>
      <c r="AL198" s="868">
        <v>181.2</v>
      </c>
      <c r="AM198" s="868">
        <v>190.2</v>
      </c>
      <c r="AN198" s="868">
        <v>199.7</v>
      </c>
      <c r="AO198" s="868">
        <v>209.8</v>
      </c>
      <c r="AP198" s="868">
        <v>220.4</v>
      </c>
    </row>
    <row r="199" spans="1:42" s="852" customFormat="1" ht="12.75">
      <c r="A199" s="869" t="s">
        <v>240</v>
      </c>
      <c r="B199" s="870"/>
      <c r="C199" s="870"/>
      <c r="D199" s="870"/>
      <c r="E199" s="870"/>
      <c r="F199" s="870"/>
      <c r="G199" s="870"/>
      <c r="H199" s="870"/>
      <c r="I199" s="870"/>
      <c r="J199" s="870"/>
      <c r="K199" s="870"/>
      <c r="L199" s="870"/>
      <c r="M199" s="878"/>
      <c r="N199" s="878"/>
      <c r="O199" s="871">
        <v>805</v>
      </c>
      <c r="P199" s="870">
        <v>848.7</v>
      </c>
      <c r="Q199" s="870">
        <v>875.7</v>
      </c>
      <c r="R199" s="870">
        <v>917.7</v>
      </c>
      <c r="S199" s="870">
        <v>1027.9000000000001</v>
      </c>
      <c r="T199" s="871"/>
      <c r="U199" s="870"/>
      <c r="V199" s="870"/>
      <c r="W199" s="870"/>
      <c r="X199" s="870"/>
      <c r="Y199" s="870"/>
      <c r="Z199" s="870"/>
      <c r="AA199" s="872"/>
      <c r="AB199" s="873"/>
      <c r="AC199" s="873">
        <v>4181.8</v>
      </c>
      <c r="AD199" s="873">
        <v>3739.2</v>
      </c>
      <c r="AE199" s="873"/>
      <c r="AF199" s="873">
        <v>3387</v>
      </c>
      <c r="AG199" s="873">
        <v>3381</v>
      </c>
      <c r="AH199" s="867">
        <v>3625.5</v>
      </c>
      <c r="AI199" s="867">
        <v>4109.8</v>
      </c>
      <c r="AJ199" s="868">
        <v>4261.5</v>
      </c>
      <c r="AK199" s="868">
        <v>4517.2</v>
      </c>
      <c r="AL199" s="868">
        <v>4743.1000000000004</v>
      </c>
      <c r="AM199" s="868">
        <v>4932.8</v>
      </c>
      <c r="AN199" s="868">
        <v>5179.5</v>
      </c>
      <c r="AO199" s="868">
        <v>5464.3</v>
      </c>
      <c r="AP199" s="868">
        <v>5764.9</v>
      </c>
    </row>
    <row r="200" spans="1:42" s="852" customFormat="1" ht="13.5" customHeight="1">
      <c r="A200" s="869" t="s">
        <v>241</v>
      </c>
      <c r="B200" s="870"/>
      <c r="C200" s="870"/>
      <c r="D200" s="870"/>
      <c r="E200" s="870"/>
      <c r="F200" s="870"/>
      <c r="G200" s="870"/>
      <c r="H200" s="870"/>
      <c r="I200" s="870"/>
      <c r="J200" s="870"/>
      <c r="K200" s="870"/>
      <c r="L200" s="870"/>
      <c r="M200" s="878"/>
      <c r="N200" s="878"/>
      <c r="O200" s="871">
        <v>34</v>
      </c>
      <c r="P200" s="870">
        <v>5.4</v>
      </c>
      <c r="Q200" s="870">
        <v>3.2</v>
      </c>
      <c r="R200" s="870">
        <v>4.8</v>
      </c>
      <c r="S200" s="870">
        <v>12</v>
      </c>
      <c r="T200" s="871"/>
      <c r="U200" s="870"/>
      <c r="V200" s="870"/>
      <c r="W200" s="870"/>
      <c r="X200" s="870"/>
      <c r="Y200" s="870"/>
      <c r="Z200" s="870"/>
      <c r="AA200" s="872"/>
      <c r="AB200" s="873"/>
      <c r="AC200" s="873"/>
      <c r="AD200" s="873"/>
      <c r="AE200" s="873"/>
      <c r="AF200" s="873">
        <v>-8.6</v>
      </c>
      <c r="AG200" s="873">
        <v>-0.2</v>
      </c>
      <c r="AH200" s="867">
        <v>7.2</v>
      </c>
      <c r="AI200" s="867">
        <v>13.4</v>
      </c>
      <c r="AJ200" s="868">
        <v>3.7</v>
      </c>
      <c r="AK200" s="868">
        <v>6</v>
      </c>
      <c r="AL200" s="868">
        <v>5</v>
      </c>
      <c r="AM200" s="868">
        <v>4</v>
      </c>
      <c r="AN200" s="868">
        <v>5</v>
      </c>
      <c r="AO200" s="868">
        <v>5.5</v>
      </c>
      <c r="AP200" s="868">
        <v>5.5</v>
      </c>
    </row>
    <row r="201" spans="1:42" s="852" customFormat="1" ht="13.5" customHeight="1">
      <c r="A201" s="869"/>
      <c r="B201" s="870"/>
      <c r="C201" s="870"/>
      <c r="D201" s="870"/>
      <c r="E201" s="870"/>
      <c r="F201" s="870"/>
      <c r="G201" s="870"/>
      <c r="H201" s="870"/>
      <c r="I201" s="870"/>
      <c r="J201" s="870"/>
      <c r="K201" s="870"/>
      <c r="L201" s="870"/>
      <c r="M201" s="878"/>
      <c r="N201" s="878"/>
      <c r="O201" s="871"/>
      <c r="P201" s="870"/>
      <c r="Q201" s="870"/>
      <c r="R201" s="870"/>
      <c r="S201" s="870"/>
      <c r="T201" s="871"/>
      <c r="U201" s="870"/>
      <c r="V201" s="870"/>
      <c r="W201" s="870"/>
      <c r="X201" s="870"/>
      <c r="Y201" s="870"/>
      <c r="Z201" s="876"/>
      <c r="AA201" s="872"/>
      <c r="AB201" s="867"/>
      <c r="AC201" s="867"/>
      <c r="AD201" s="867"/>
      <c r="AE201" s="867"/>
      <c r="AF201" s="867"/>
      <c r="AG201" s="867"/>
      <c r="AH201" s="867"/>
      <c r="AI201" s="867"/>
      <c r="AJ201" s="868"/>
      <c r="AK201" s="868"/>
      <c r="AL201" s="868"/>
      <c r="AM201" s="868"/>
      <c r="AN201" s="868"/>
      <c r="AO201" s="868"/>
      <c r="AP201" s="868"/>
    </row>
    <row r="202" spans="1:42" s="852" customFormat="1" ht="12.75">
      <c r="A202" s="864" t="s">
        <v>250</v>
      </c>
      <c r="B202" s="870"/>
      <c r="C202" s="870"/>
      <c r="D202" s="870"/>
      <c r="E202" s="870"/>
      <c r="F202" s="870"/>
      <c r="G202" s="870"/>
      <c r="H202" s="870"/>
      <c r="I202" s="870"/>
      <c r="J202" s="870"/>
      <c r="K202" s="870"/>
      <c r="L202" s="870"/>
      <c r="M202" s="878"/>
      <c r="N202" s="878"/>
      <c r="O202" s="871"/>
      <c r="P202" s="870"/>
      <c r="Q202" s="870"/>
      <c r="R202" s="870"/>
      <c r="S202" s="870"/>
      <c r="T202" s="871"/>
      <c r="U202" s="870"/>
      <c r="V202" s="870"/>
      <c r="W202" s="870"/>
      <c r="X202" s="870"/>
      <c r="Y202" s="870"/>
      <c r="Z202" s="870"/>
      <c r="AA202" s="872"/>
      <c r="AB202" s="867"/>
      <c r="AC202" s="867"/>
      <c r="AD202" s="867"/>
      <c r="AE202" s="867"/>
      <c r="AF202" s="867"/>
      <c r="AG202" s="867"/>
      <c r="AH202" s="867"/>
      <c r="AI202" s="867"/>
      <c r="AJ202" s="868"/>
      <c r="AK202" s="868"/>
      <c r="AL202" s="868"/>
      <c r="AM202" s="868"/>
      <c r="AN202" s="868"/>
      <c r="AO202" s="868"/>
      <c r="AP202" s="868"/>
    </row>
    <row r="203" spans="1:42" s="852" customFormat="1" ht="12.75">
      <c r="A203" s="869" t="s">
        <v>238</v>
      </c>
      <c r="B203" s="870">
        <v>328.2</v>
      </c>
      <c r="C203" s="870">
        <v>296.8</v>
      </c>
      <c r="D203" s="870">
        <v>358.4</v>
      </c>
      <c r="E203" s="870">
        <v>387.1</v>
      </c>
      <c r="F203" s="870">
        <v>417.3</v>
      </c>
      <c r="G203" s="870">
        <v>477.4</v>
      </c>
      <c r="H203" s="870">
        <v>520.9</v>
      </c>
      <c r="I203" s="870">
        <v>607.29999999999995</v>
      </c>
      <c r="J203" s="870">
        <v>649.79999999999995</v>
      </c>
      <c r="K203" s="870"/>
      <c r="L203" s="870">
        <v>745.9</v>
      </c>
      <c r="M203" s="878"/>
      <c r="N203" s="878"/>
      <c r="O203" s="871">
        <v>745.5</v>
      </c>
      <c r="P203" s="870">
        <v>849.9</v>
      </c>
      <c r="Q203" s="870">
        <v>890.5</v>
      </c>
      <c r="R203" s="870">
        <v>942.6</v>
      </c>
      <c r="S203" s="870">
        <v>1039</v>
      </c>
      <c r="T203" s="871">
        <v>3173</v>
      </c>
      <c r="U203" s="870">
        <v>3647</v>
      </c>
      <c r="V203" s="870">
        <v>3986</v>
      </c>
      <c r="W203" s="870">
        <v>4326</v>
      </c>
      <c r="X203" s="870">
        <v>4791</v>
      </c>
      <c r="Y203" s="870">
        <v>5130</v>
      </c>
      <c r="Z203" s="870">
        <v>5543</v>
      </c>
      <c r="AA203" s="872">
        <v>5886</v>
      </c>
      <c r="AB203" s="873">
        <v>6354.7</v>
      </c>
      <c r="AC203" s="873">
        <v>6345.9</v>
      </c>
      <c r="AD203" s="873">
        <v>6844.9</v>
      </c>
      <c r="AE203" s="873">
        <v>7368.9</v>
      </c>
      <c r="AF203" s="873">
        <v>7750.1</v>
      </c>
      <c r="AG203" s="873">
        <v>8106.7</v>
      </c>
      <c r="AH203" s="867">
        <v>8973</v>
      </c>
      <c r="AI203" s="867">
        <v>10106.700000000001</v>
      </c>
      <c r="AJ203" s="868">
        <v>10625.1</v>
      </c>
      <c r="AK203" s="868">
        <v>11792.2</v>
      </c>
      <c r="AL203" s="868">
        <v>13000.2</v>
      </c>
      <c r="AM203" s="868">
        <v>14396.3</v>
      </c>
      <c r="AN203" s="868">
        <v>16028.1</v>
      </c>
      <c r="AO203" s="868">
        <v>17845.5</v>
      </c>
      <c r="AP203" s="868">
        <v>19867.8</v>
      </c>
    </row>
    <row r="204" spans="1:42" s="852" customFormat="1" ht="12.75">
      <c r="A204" s="869" t="s">
        <v>239</v>
      </c>
      <c r="B204" s="870"/>
      <c r="C204" s="870"/>
      <c r="D204" s="870"/>
      <c r="E204" s="870"/>
      <c r="F204" s="870"/>
      <c r="G204" s="870"/>
      <c r="H204" s="870"/>
      <c r="I204" s="870"/>
      <c r="J204" s="870"/>
      <c r="K204" s="870"/>
      <c r="L204" s="870"/>
      <c r="M204" s="878"/>
      <c r="N204" s="878"/>
      <c r="O204" s="871">
        <v>141.9</v>
      </c>
      <c r="P204" s="870">
        <v>157.6</v>
      </c>
      <c r="Q204" s="870">
        <v>160</v>
      </c>
      <c r="R204" s="870">
        <v>163.69999999999999</v>
      </c>
      <c r="S204" s="870">
        <v>166.5</v>
      </c>
      <c r="T204" s="871"/>
      <c r="U204" s="870"/>
      <c r="V204" s="870"/>
      <c r="W204" s="870"/>
      <c r="X204" s="870"/>
      <c r="Y204" s="870"/>
      <c r="Z204" s="870"/>
      <c r="AA204" s="872"/>
      <c r="AB204" s="873"/>
      <c r="AC204" s="873">
        <v>118.3</v>
      </c>
      <c r="AD204" s="873">
        <v>126.1</v>
      </c>
      <c r="AE204" s="873"/>
      <c r="AF204" s="873">
        <v>138</v>
      </c>
      <c r="AG204" s="873">
        <v>144.5</v>
      </c>
      <c r="AH204" s="867">
        <v>151</v>
      </c>
      <c r="AI204" s="867">
        <v>159.19999999999999</v>
      </c>
      <c r="AJ204" s="868">
        <v>162.80000000000001</v>
      </c>
      <c r="AK204" s="868">
        <v>170.9</v>
      </c>
      <c r="AL204" s="868">
        <v>179.5</v>
      </c>
      <c r="AM204" s="868">
        <v>188.4</v>
      </c>
      <c r="AN204" s="868">
        <v>197.9</v>
      </c>
      <c r="AO204" s="868">
        <v>207.8</v>
      </c>
      <c r="AP204" s="868">
        <v>218.3</v>
      </c>
    </row>
    <row r="205" spans="1:42" s="852" customFormat="1" ht="13.5" customHeight="1">
      <c r="A205" s="869" t="s">
        <v>240</v>
      </c>
      <c r="B205" s="870"/>
      <c r="C205" s="870"/>
      <c r="D205" s="870"/>
      <c r="E205" s="870"/>
      <c r="F205" s="870"/>
      <c r="G205" s="870"/>
      <c r="H205" s="870"/>
      <c r="I205" s="870"/>
      <c r="J205" s="870"/>
      <c r="K205" s="870"/>
      <c r="L205" s="870"/>
      <c r="M205" s="878"/>
      <c r="N205" s="878"/>
      <c r="O205" s="871">
        <v>525.5</v>
      </c>
      <c r="P205" s="870">
        <v>539.4</v>
      </c>
      <c r="Q205" s="870">
        <v>556.4</v>
      </c>
      <c r="R205" s="870">
        <v>575.6</v>
      </c>
      <c r="S205" s="870">
        <v>624.1</v>
      </c>
      <c r="T205" s="871"/>
      <c r="U205" s="870"/>
      <c r="V205" s="870"/>
      <c r="W205" s="870"/>
      <c r="X205" s="870"/>
      <c r="Y205" s="870"/>
      <c r="Z205" s="870"/>
      <c r="AA205" s="872"/>
      <c r="AB205" s="873"/>
      <c r="AC205" s="873">
        <v>5363.2</v>
      </c>
      <c r="AD205" s="873">
        <v>5427.4</v>
      </c>
      <c r="AE205" s="873"/>
      <c r="AF205" s="873">
        <v>5616.3</v>
      </c>
      <c r="AG205" s="873">
        <v>5610.2</v>
      </c>
      <c r="AH205" s="867">
        <v>5942.9</v>
      </c>
      <c r="AI205" s="867">
        <v>6349.2</v>
      </c>
      <c r="AJ205" s="868">
        <v>6526.1</v>
      </c>
      <c r="AK205" s="868">
        <v>6898.1</v>
      </c>
      <c r="AL205" s="868">
        <v>7243</v>
      </c>
      <c r="AM205" s="868">
        <v>7641.4</v>
      </c>
      <c r="AN205" s="868">
        <v>8099.9</v>
      </c>
      <c r="AO205" s="868">
        <v>8585.9</v>
      </c>
      <c r="AP205" s="868">
        <v>9101</v>
      </c>
    </row>
    <row r="206" spans="1:42" s="852" customFormat="1" ht="13.5" customHeight="1">
      <c r="A206" s="869" t="s">
        <v>241</v>
      </c>
      <c r="B206" s="870"/>
      <c r="C206" s="870"/>
      <c r="D206" s="870"/>
      <c r="E206" s="870"/>
      <c r="F206" s="870"/>
      <c r="G206" s="870"/>
      <c r="H206" s="870"/>
      <c r="I206" s="870"/>
      <c r="J206" s="870"/>
      <c r="K206" s="870"/>
      <c r="L206" s="870"/>
      <c r="M206" s="878"/>
      <c r="N206" s="878"/>
      <c r="O206" s="871">
        <v>22.7</v>
      </c>
      <c r="P206" s="870">
        <v>2.6</v>
      </c>
      <c r="Q206" s="870">
        <v>3.2</v>
      </c>
      <c r="R206" s="870">
        <v>3.5</v>
      </c>
      <c r="S206" s="870">
        <v>8.4</v>
      </c>
      <c r="T206" s="871"/>
      <c r="U206" s="870"/>
      <c r="V206" s="870"/>
      <c r="W206" s="870"/>
      <c r="X206" s="870"/>
      <c r="Y206" s="870"/>
      <c r="Z206" s="870"/>
      <c r="AA206" s="872"/>
      <c r="AB206" s="873"/>
      <c r="AC206" s="873"/>
      <c r="AD206" s="873"/>
      <c r="AE206" s="873"/>
      <c r="AF206" s="873">
        <v>1.5</v>
      </c>
      <c r="AG206" s="873">
        <v>-0.1</v>
      </c>
      <c r="AH206" s="867">
        <v>5.9</v>
      </c>
      <c r="AI206" s="867">
        <v>6.8</v>
      </c>
      <c r="AJ206" s="868">
        <v>2.8</v>
      </c>
      <c r="AK206" s="868">
        <v>5.7</v>
      </c>
      <c r="AL206" s="868">
        <v>5</v>
      </c>
      <c r="AM206" s="868">
        <v>5.5</v>
      </c>
      <c r="AN206" s="868">
        <v>6</v>
      </c>
      <c r="AO206" s="868">
        <v>6</v>
      </c>
      <c r="AP206" s="868">
        <v>6</v>
      </c>
    </row>
    <row r="207" spans="1:42" s="852" customFormat="1" ht="12.75">
      <c r="A207" s="869"/>
      <c r="B207" s="870"/>
      <c r="C207" s="870"/>
      <c r="D207" s="870"/>
      <c r="E207" s="870"/>
      <c r="F207" s="870"/>
      <c r="G207" s="870"/>
      <c r="H207" s="870"/>
      <c r="I207" s="870"/>
      <c r="J207" s="870"/>
      <c r="K207" s="870"/>
      <c r="L207" s="870"/>
      <c r="M207" s="878"/>
      <c r="N207" s="878"/>
      <c r="O207" s="871"/>
      <c r="P207" s="870"/>
      <c r="Q207" s="870"/>
      <c r="R207" s="870"/>
      <c r="S207" s="870"/>
      <c r="T207" s="871"/>
      <c r="U207" s="870"/>
      <c r="V207" s="870"/>
      <c r="W207" s="870"/>
      <c r="X207" s="870"/>
      <c r="Y207" s="870"/>
      <c r="Z207" s="876"/>
      <c r="AA207" s="872"/>
      <c r="AB207" s="867"/>
      <c r="AC207" s="867"/>
      <c r="AD207" s="867"/>
      <c r="AE207" s="867"/>
      <c r="AF207" s="867"/>
      <c r="AG207" s="867"/>
      <c r="AH207" s="867"/>
      <c r="AI207" s="867"/>
      <c r="AJ207" s="868"/>
      <c r="AK207" s="868"/>
      <c r="AL207" s="868"/>
      <c r="AM207" s="868"/>
      <c r="AN207" s="868"/>
      <c r="AO207" s="868"/>
      <c r="AP207" s="868"/>
    </row>
    <row r="208" spans="1:42" s="852" customFormat="1" ht="12.75">
      <c r="A208" s="864" t="s">
        <v>251</v>
      </c>
      <c r="B208" s="870"/>
      <c r="C208" s="870"/>
      <c r="D208" s="870"/>
      <c r="E208" s="870"/>
      <c r="F208" s="870"/>
      <c r="G208" s="870"/>
      <c r="H208" s="870"/>
      <c r="I208" s="870"/>
      <c r="J208" s="870"/>
      <c r="K208" s="870"/>
      <c r="L208" s="870"/>
      <c r="M208" s="878"/>
      <c r="N208" s="878"/>
      <c r="O208" s="871"/>
      <c r="P208" s="870"/>
      <c r="Q208" s="870"/>
      <c r="R208" s="870"/>
      <c r="S208" s="870"/>
      <c r="T208" s="871"/>
      <c r="U208" s="870"/>
      <c r="V208" s="870"/>
      <c r="W208" s="870"/>
      <c r="X208" s="870"/>
      <c r="Y208" s="870"/>
      <c r="Z208" s="870"/>
      <c r="AA208" s="872"/>
      <c r="AB208" s="867"/>
      <c r="AC208" s="867"/>
      <c r="AD208" s="867"/>
      <c r="AE208" s="867"/>
      <c r="AF208" s="867"/>
      <c r="AG208" s="867"/>
      <c r="AH208" s="867"/>
      <c r="AI208" s="867"/>
      <c r="AJ208" s="868"/>
      <c r="AK208" s="868"/>
      <c r="AL208" s="868"/>
      <c r="AM208" s="868"/>
      <c r="AN208" s="868"/>
      <c r="AO208" s="868"/>
      <c r="AP208" s="868"/>
    </row>
    <row r="209" spans="1:42" s="852" customFormat="1" ht="12.75">
      <c r="A209" s="869" t="s">
        <v>238</v>
      </c>
      <c r="B209" s="870">
        <v>163.5</v>
      </c>
      <c r="C209" s="870">
        <v>190.9</v>
      </c>
      <c r="D209" s="870">
        <v>243</v>
      </c>
      <c r="E209" s="870">
        <v>233.7</v>
      </c>
      <c r="F209" s="870">
        <v>261.2</v>
      </c>
      <c r="G209" s="870">
        <v>285</v>
      </c>
      <c r="H209" s="870">
        <v>318.39999999999998</v>
      </c>
      <c r="I209" s="870">
        <v>350.2</v>
      </c>
      <c r="J209" s="870">
        <v>359</v>
      </c>
      <c r="K209" s="870"/>
      <c r="L209" s="870">
        <v>469.6</v>
      </c>
      <c r="M209" s="878"/>
      <c r="N209" s="878"/>
      <c r="O209" s="871">
        <v>179.9</v>
      </c>
      <c r="P209" s="870">
        <v>293.89999999999998</v>
      </c>
      <c r="Q209" s="870">
        <v>304.7</v>
      </c>
      <c r="R209" s="870">
        <v>317</v>
      </c>
      <c r="S209" s="870">
        <v>326.2</v>
      </c>
      <c r="T209" s="871">
        <v>661</v>
      </c>
      <c r="U209" s="870">
        <v>821</v>
      </c>
      <c r="V209" s="870">
        <v>843</v>
      </c>
      <c r="W209" s="870">
        <v>1092</v>
      </c>
      <c r="X209" s="870">
        <v>1256</v>
      </c>
      <c r="Y209" s="870">
        <v>1314</v>
      </c>
      <c r="Z209" s="870">
        <v>1423</v>
      </c>
      <c r="AA209" s="872">
        <v>1423</v>
      </c>
      <c r="AB209" s="867">
        <v>1397.2</v>
      </c>
      <c r="AC209" s="867">
        <v>1462.3</v>
      </c>
      <c r="AD209" s="867">
        <v>1614.7</v>
      </c>
      <c r="AE209" s="867">
        <v>1773</v>
      </c>
      <c r="AF209" s="867">
        <v>2013.4</v>
      </c>
      <c r="AG209" s="867">
        <v>1667.5</v>
      </c>
      <c r="AH209" s="867">
        <v>1793.2</v>
      </c>
      <c r="AI209" s="867">
        <v>2124.9</v>
      </c>
      <c r="AJ209" s="868">
        <v>2301.9</v>
      </c>
      <c r="AK209" s="868">
        <v>2525.6999999999998</v>
      </c>
      <c r="AL209" s="868">
        <v>2811</v>
      </c>
      <c r="AM209" s="868">
        <v>3098.1</v>
      </c>
      <c r="AN209" s="868">
        <v>3416.7</v>
      </c>
      <c r="AO209" s="868">
        <v>3549.3</v>
      </c>
      <c r="AP209" s="868">
        <v>3687.1</v>
      </c>
    </row>
    <row r="210" spans="1:42" s="852" customFormat="1" ht="13.5" customHeight="1">
      <c r="A210" s="869" t="s">
        <v>239</v>
      </c>
      <c r="B210" s="870"/>
      <c r="C210" s="870"/>
      <c r="D210" s="870"/>
      <c r="E210" s="870"/>
      <c r="F210" s="870"/>
      <c r="G210" s="870"/>
      <c r="H210" s="870"/>
      <c r="I210" s="870"/>
      <c r="J210" s="870"/>
      <c r="K210" s="870"/>
      <c r="L210" s="870"/>
      <c r="M210" s="878"/>
      <c r="N210" s="878"/>
      <c r="O210" s="871">
        <v>130.5</v>
      </c>
      <c r="P210" s="870">
        <v>140.1</v>
      </c>
      <c r="Q210" s="870">
        <v>141.5</v>
      </c>
      <c r="R210" s="870">
        <v>142.9</v>
      </c>
      <c r="S210" s="870">
        <v>140.1</v>
      </c>
      <c r="T210" s="871"/>
      <c r="U210" s="870"/>
      <c r="V210" s="870"/>
      <c r="W210" s="870"/>
      <c r="X210" s="870"/>
      <c r="Y210" s="870"/>
      <c r="Z210" s="870"/>
      <c r="AA210" s="872"/>
      <c r="AB210" s="873"/>
      <c r="AC210" s="873">
        <v>108.8</v>
      </c>
      <c r="AD210" s="873">
        <v>118.8</v>
      </c>
      <c r="AE210" s="873"/>
      <c r="AF210" s="873">
        <v>138.1</v>
      </c>
      <c r="AG210" s="873">
        <v>143.4</v>
      </c>
      <c r="AH210" s="867">
        <v>149.69999999999999</v>
      </c>
      <c r="AI210" s="867">
        <v>158.19999999999999</v>
      </c>
      <c r="AJ210" s="868">
        <v>161.9</v>
      </c>
      <c r="AK210" s="868">
        <v>170</v>
      </c>
      <c r="AL210" s="868">
        <v>178.5</v>
      </c>
      <c r="AM210" s="868">
        <v>187.4</v>
      </c>
      <c r="AN210" s="868">
        <v>196.8</v>
      </c>
      <c r="AO210" s="868">
        <v>192.9</v>
      </c>
      <c r="AP210" s="868">
        <v>189</v>
      </c>
    </row>
    <row r="211" spans="1:42" s="852" customFormat="1" ht="13.5" customHeight="1">
      <c r="A211" s="869" t="s">
        <v>240</v>
      </c>
      <c r="B211" s="870"/>
      <c r="C211" s="870"/>
      <c r="D211" s="870"/>
      <c r="E211" s="870"/>
      <c r="F211" s="870"/>
      <c r="G211" s="870"/>
      <c r="H211" s="870"/>
      <c r="I211" s="870"/>
      <c r="J211" s="870"/>
      <c r="K211" s="870"/>
      <c r="L211" s="870"/>
      <c r="M211" s="878"/>
      <c r="N211" s="878"/>
      <c r="O211" s="871">
        <v>137.9</v>
      </c>
      <c r="P211" s="870">
        <v>209.8</v>
      </c>
      <c r="Q211" s="870">
        <v>215.3</v>
      </c>
      <c r="R211" s="870">
        <v>221.6</v>
      </c>
      <c r="S211" s="870">
        <v>232.6</v>
      </c>
      <c r="T211" s="871"/>
      <c r="U211" s="870"/>
      <c r="V211" s="870"/>
      <c r="W211" s="870"/>
      <c r="X211" s="870"/>
      <c r="Y211" s="870"/>
      <c r="Z211" s="870"/>
      <c r="AA211" s="872"/>
      <c r="AB211" s="873"/>
      <c r="AC211" s="873">
        <v>1343.8</v>
      </c>
      <c r="AD211" s="873">
        <v>1359.5</v>
      </c>
      <c r="AE211" s="873"/>
      <c r="AF211" s="873">
        <v>1458.2</v>
      </c>
      <c r="AG211" s="873">
        <v>1163.2</v>
      </c>
      <c r="AH211" s="873">
        <v>1197.8</v>
      </c>
      <c r="AI211" s="873">
        <v>1343.5</v>
      </c>
      <c r="AJ211" s="874">
        <v>1421.4</v>
      </c>
      <c r="AK211" s="874">
        <v>1485.3</v>
      </c>
      <c r="AL211" s="874">
        <v>1574.5</v>
      </c>
      <c r="AM211" s="874">
        <v>1653.2</v>
      </c>
      <c r="AN211" s="874">
        <v>1735.8</v>
      </c>
      <c r="AO211" s="874">
        <v>1840</v>
      </c>
      <c r="AP211" s="874">
        <v>1950.4</v>
      </c>
    </row>
    <row r="212" spans="1:42" s="852" customFormat="1" ht="12.75">
      <c r="A212" s="869" t="s">
        <v>241</v>
      </c>
      <c r="B212" s="870"/>
      <c r="C212" s="870"/>
      <c r="D212" s="870"/>
      <c r="E212" s="870"/>
      <c r="F212" s="870"/>
      <c r="G212" s="870"/>
      <c r="H212" s="870"/>
      <c r="I212" s="870"/>
      <c r="J212" s="870"/>
      <c r="K212" s="870"/>
      <c r="L212" s="870"/>
      <c r="M212" s="878"/>
      <c r="N212" s="878"/>
      <c r="O212" s="871">
        <v>-34.200000000000003</v>
      </c>
      <c r="P212" s="870">
        <v>2.1</v>
      </c>
      <c r="Q212" s="870">
        <v>2.6</v>
      </c>
      <c r="R212" s="870">
        <v>3</v>
      </c>
      <c r="S212" s="870">
        <v>5</v>
      </c>
      <c r="T212" s="871"/>
      <c r="U212" s="870"/>
      <c r="V212" s="870"/>
      <c r="W212" s="870"/>
      <c r="X212" s="870"/>
      <c r="Y212" s="870"/>
      <c r="Z212" s="870"/>
      <c r="AA212" s="872"/>
      <c r="AB212" s="873"/>
      <c r="AC212" s="873"/>
      <c r="AD212" s="873"/>
      <c r="AE212" s="873"/>
      <c r="AF212" s="873">
        <v>3.6</v>
      </c>
      <c r="AG212" s="873">
        <v>-20.2</v>
      </c>
      <c r="AH212" s="873">
        <v>3</v>
      </c>
      <c r="AI212" s="873">
        <v>12.2</v>
      </c>
      <c r="AJ212" s="874">
        <v>5.8</v>
      </c>
      <c r="AK212" s="874">
        <v>4.5</v>
      </c>
      <c r="AL212" s="874">
        <v>6</v>
      </c>
      <c r="AM212" s="874">
        <v>5</v>
      </c>
      <c r="AN212" s="874">
        <v>5</v>
      </c>
      <c r="AO212" s="874">
        <v>6</v>
      </c>
      <c r="AP212" s="874">
        <v>6</v>
      </c>
    </row>
    <row r="213" spans="1:42" s="852" customFormat="1" ht="12.75">
      <c r="A213" s="869"/>
      <c r="B213" s="870"/>
      <c r="C213" s="870"/>
      <c r="D213" s="870"/>
      <c r="E213" s="870"/>
      <c r="F213" s="870"/>
      <c r="G213" s="870"/>
      <c r="H213" s="870"/>
      <c r="I213" s="870"/>
      <c r="J213" s="870"/>
      <c r="K213" s="870"/>
      <c r="L213" s="870"/>
      <c r="M213" s="878"/>
      <c r="N213" s="878"/>
      <c r="O213" s="871"/>
      <c r="P213" s="870"/>
      <c r="Q213" s="870"/>
      <c r="R213" s="870"/>
      <c r="S213" s="870"/>
      <c r="T213" s="871"/>
      <c r="U213" s="870"/>
      <c r="V213" s="870"/>
      <c r="W213" s="870"/>
      <c r="X213" s="870"/>
      <c r="Y213" s="870"/>
      <c r="Z213" s="870"/>
      <c r="AA213" s="872"/>
      <c r="AB213" s="873"/>
      <c r="AC213" s="873"/>
      <c r="AD213" s="873"/>
      <c r="AE213" s="873"/>
      <c r="AF213" s="873"/>
      <c r="AG213" s="873"/>
      <c r="AH213" s="873"/>
      <c r="AI213" s="873"/>
      <c r="AJ213" s="874"/>
      <c r="AK213" s="874"/>
      <c r="AL213" s="874"/>
      <c r="AM213" s="874"/>
      <c r="AN213" s="874"/>
      <c r="AO213" s="874"/>
      <c r="AP213" s="874"/>
    </row>
    <row r="214" spans="1:42" s="852" customFormat="1" ht="12.75">
      <c r="A214" s="864" t="s">
        <v>252</v>
      </c>
      <c r="B214" s="870"/>
      <c r="C214" s="870"/>
      <c r="D214" s="870"/>
      <c r="E214" s="870"/>
      <c r="F214" s="870"/>
      <c r="G214" s="870"/>
      <c r="H214" s="870"/>
      <c r="I214" s="870"/>
      <c r="J214" s="870"/>
      <c r="K214" s="870"/>
      <c r="L214" s="870"/>
      <c r="M214" s="878"/>
      <c r="N214" s="878"/>
      <c r="O214" s="871"/>
      <c r="P214" s="870"/>
      <c r="Q214" s="870"/>
      <c r="R214" s="870"/>
      <c r="S214" s="870"/>
      <c r="T214" s="871"/>
      <c r="U214" s="870"/>
      <c r="V214" s="870"/>
      <c r="W214" s="870"/>
      <c r="X214" s="870"/>
      <c r="Y214" s="870"/>
      <c r="Z214" s="876"/>
      <c r="AA214" s="872"/>
      <c r="AB214" s="867"/>
      <c r="AC214" s="867"/>
      <c r="AD214" s="867"/>
      <c r="AE214" s="867"/>
      <c r="AF214" s="867"/>
      <c r="AG214" s="867"/>
      <c r="AH214" s="867"/>
      <c r="AI214" s="867"/>
      <c r="AJ214" s="868"/>
      <c r="AK214" s="868"/>
      <c r="AL214" s="868"/>
      <c r="AM214" s="868"/>
      <c r="AN214" s="868"/>
      <c r="AO214" s="868"/>
      <c r="AP214" s="868"/>
    </row>
    <row r="215" spans="1:42" s="852" customFormat="1" ht="12.75">
      <c r="A215" s="869" t="s">
        <v>238</v>
      </c>
      <c r="B215" s="870"/>
      <c r="C215" s="870"/>
      <c r="D215" s="870"/>
      <c r="E215" s="870"/>
      <c r="F215" s="870"/>
      <c r="G215" s="870"/>
      <c r="H215" s="870"/>
      <c r="I215" s="870"/>
      <c r="J215" s="870"/>
      <c r="K215" s="870"/>
      <c r="L215" s="870"/>
      <c r="M215" s="878"/>
      <c r="N215" s="878"/>
      <c r="O215" s="871"/>
      <c r="P215" s="870"/>
      <c r="Q215" s="870"/>
      <c r="R215" s="870"/>
      <c r="S215" s="870"/>
      <c r="T215" s="870">
        <v>580</v>
      </c>
      <c r="U215" s="870">
        <v>650</v>
      </c>
      <c r="V215" s="870">
        <v>671</v>
      </c>
      <c r="W215" s="870">
        <v>721</v>
      </c>
      <c r="X215" s="870">
        <v>810</v>
      </c>
      <c r="Y215" s="876">
        <v>879</v>
      </c>
      <c r="Z215" s="872">
        <v>949</v>
      </c>
      <c r="AA215" s="867">
        <v>1002</v>
      </c>
      <c r="AB215" s="867">
        <v>1065.0999999999999</v>
      </c>
      <c r="AC215" s="867">
        <v>1131</v>
      </c>
      <c r="AD215" s="867">
        <v>1211.5</v>
      </c>
      <c r="AE215" s="867">
        <v>1439.7</v>
      </c>
      <c r="AF215" s="867">
        <v>1416.2</v>
      </c>
      <c r="AG215" s="867">
        <v>1352</v>
      </c>
      <c r="AH215" s="873">
        <v>1445.6</v>
      </c>
      <c r="AI215" s="873">
        <v>1620.5</v>
      </c>
      <c r="AJ215" s="874">
        <v>1768.3</v>
      </c>
      <c r="AK215" s="874">
        <v>1949.6</v>
      </c>
      <c r="AL215" s="874">
        <v>2128.8000000000002</v>
      </c>
      <c r="AM215" s="874">
        <v>2301.6</v>
      </c>
      <c r="AN215" s="874">
        <v>2489.9</v>
      </c>
      <c r="AO215" s="874">
        <v>2693.8</v>
      </c>
      <c r="AP215" s="874">
        <v>2914.2</v>
      </c>
    </row>
    <row r="216" spans="1:42" s="852" customFormat="1" ht="12.75">
      <c r="A216" s="869" t="s">
        <v>239</v>
      </c>
      <c r="B216" s="870"/>
      <c r="C216" s="870"/>
      <c r="D216" s="870"/>
      <c r="E216" s="870"/>
      <c r="F216" s="870"/>
      <c r="G216" s="870"/>
      <c r="H216" s="870"/>
      <c r="I216" s="870"/>
      <c r="J216" s="870"/>
      <c r="K216" s="870"/>
      <c r="L216" s="870"/>
      <c r="M216" s="878"/>
      <c r="N216" s="878"/>
      <c r="O216" s="871"/>
      <c r="P216" s="870"/>
      <c r="Q216" s="870"/>
      <c r="R216" s="870"/>
      <c r="S216" s="870"/>
      <c r="T216" s="871"/>
      <c r="U216" s="870"/>
      <c r="V216" s="870"/>
      <c r="W216" s="870"/>
      <c r="X216" s="870"/>
      <c r="Y216" s="870"/>
      <c r="Z216" s="876"/>
      <c r="AA216" s="872"/>
      <c r="AB216" s="867"/>
      <c r="AC216" s="867">
        <v>116.3</v>
      </c>
      <c r="AD216" s="867">
        <v>119.5</v>
      </c>
      <c r="AE216" s="867"/>
      <c r="AF216" s="867">
        <v>128.19999999999999</v>
      </c>
      <c r="AG216" s="867">
        <v>133.6</v>
      </c>
      <c r="AH216" s="867">
        <v>136.5</v>
      </c>
      <c r="AI216" s="867">
        <v>144</v>
      </c>
      <c r="AJ216" s="868">
        <v>152.30000000000001</v>
      </c>
      <c r="AK216" s="868">
        <v>159.9</v>
      </c>
      <c r="AL216" s="868">
        <v>167.9</v>
      </c>
      <c r="AM216" s="868">
        <v>176.2</v>
      </c>
      <c r="AN216" s="868">
        <v>185.1</v>
      </c>
      <c r="AO216" s="868">
        <v>194.4</v>
      </c>
      <c r="AP216" s="868">
        <v>204.2</v>
      </c>
    </row>
    <row r="217" spans="1:42" s="852" customFormat="1" ht="12.75">
      <c r="A217" s="869" t="s">
        <v>240</v>
      </c>
      <c r="B217" s="870"/>
      <c r="C217" s="870"/>
      <c r="D217" s="870"/>
      <c r="E217" s="870"/>
      <c r="F217" s="870"/>
      <c r="G217" s="870"/>
      <c r="H217" s="870"/>
      <c r="I217" s="870"/>
      <c r="J217" s="870"/>
      <c r="K217" s="870"/>
      <c r="L217" s="870"/>
      <c r="M217" s="878"/>
      <c r="N217" s="878"/>
      <c r="O217" s="871"/>
      <c r="P217" s="870"/>
      <c r="Q217" s="870"/>
      <c r="R217" s="870"/>
      <c r="S217" s="870"/>
      <c r="T217" s="871"/>
      <c r="U217" s="870"/>
      <c r="V217" s="870"/>
      <c r="W217" s="870"/>
      <c r="X217" s="870"/>
      <c r="Y217" s="870"/>
      <c r="Z217" s="876"/>
      <c r="AA217" s="872"/>
      <c r="AB217" s="867"/>
      <c r="AC217" s="867">
        <v>972.1</v>
      </c>
      <c r="AD217" s="867">
        <v>1013.6</v>
      </c>
      <c r="AE217" s="867"/>
      <c r="AF217" s="867">
        <v>1104.4000000000001</v>
      </c>
      <c r="AG217" s="867">
        <v>1011.9</v>
      </c>
      <c r="AH217" s="867">
        <v>1059.3</v>
      </c>
      <c r="AI217" s="867">
        <v>1125.3</v>
      </c>
      <c r="AJ217" s="868">
        <v>1161.4000000000001</v>
      </c>
      <c r="AK217" s="868">
        <v>1219.4000000000001</v>
      </c>
      <c r="AL217" s="868">
        <v>1268.2</v>
      </c>
      <c r="AM217" s="868">
        <v>1306.3</v>
      </c>
      <c r="AN217" s="868">
        <v>1345.4</v>
      </c>
      <c r="AO217" s="868">
        <v>1385.8</v>
      </c>
      <c r="AP217" s="868">
        <v>1427.4</v>
      </c>
    </row>
    <row r="218" spans="1:42" s="852" customFormat="1" ht="12.75">
      <c r="A218" s="869" t="s">
        <v>241</v>
      </c>
      <c r="B218" s="870"/>
      <c r="C218" s="870"/>
      <c r="D218" s="870"/>
      <c r="E218" s="870"/>
      <c r="F218" s="870"/>
      <c r="G218" s="870"/>
      <c r="H218" s="870"/>
      <c r="I218" s="870"/>
      <c r="J218" s="870"/>
      <c r="K218" s="870"/>
      <c r="L218" s="870"/>
      <c r="M218" s="878"/>
      <c r="N218" s="878"/>
      <c r="O218" s="871"/>
      <c r="P218" s="870"/>
      <c r="Q218" s="870"/>
      <c r="R218" s="870"/>
      <c r="S218" s="870"/>
      <c r="T218" s="871"/>
      <c r="U218" s="870"/>
      <c r="V218" s="870"/>
      <c r="W218" s="870"/>
      <c r="X218" s="870"/>
      <c r="Y218" s="870"/>
      <c r="Z218" s="876"/>
      <c r="AA218" s="872"/>
      <c r="AB218" s="867"/>
      <c r="AC218" s="867"/>
      <c r="AD218" s="867"/>
      <c r="AE218" s="867"/>
      <c r="AF218" s="867">
        <v>-1.3</v>
      </c>
      <c r="AG218" s="867">
        <v>-8.4</v>
      </c>
      <c r="AH218" s="873">
        <v>4.7</v>
      </c>
      <c r="AI218" s="873">
        <v>6.2</v>
      </c>
      <c r="AJ218" s="874">
        <v>3.2</v>
      </c>
      <c r="AK218" s="874">
        <v>5</v>
      </c>
      <c r="AL218" s="874">
        <v>4</v>
      </c>
      <c r="AM218" s="874">
        <v>3</v>
      </c>
      <c r="AN218" s="874">
        <v>3</v>
      </c>
      <c r="AO218" s="874">
        <v>3</v>
      </c>
      <c r="AP218" s="874">
        <v>3</v>
      </c>
    </row>
    <row r="219" spans="1:42" s="852" customFormat="1" ht="12.75">
      <c r="A219" s="869"/>
      <c r="B219" s="870"/>
      <c r="C219" s="870"/>
      <c r="D219" s="870"/>
      <c r="E219" s="870"/>
      <c r="F219" s="870"/>
      <c r="G219" s="870"/>
      <c r="H219" s="870"/>
      <c r="I219" s="870"/>
      <c r="J219" s="870"/>
      <c r="K219" s="870"/>
      <c r="L219" s="870"/>
      <c r="M219" s="878"/>
      <c r="N219" s="878"/>
      <c r="O219" s="871"/>
      <c r="P219" s="870"/>
      <c r="Q219" s="870"/>
      <c r="R219" s="870"/>
      <c r="S219" s="870"/>
      <c r="T219" s="871"/>
      <c r="U219" s="870"/>
      <c r="V219" s="870"/>
      <c r="W219" s="870"/>
      <c r="X219" s="870"/>
      <c r="Y219" s="870"/>
      <c r="Z219" s="876"/>
      <c r="AA219" s="872"/>
      <c r="AB219" s="867"/>
      <c r="AC219" s="867"/>
      <c r="AD219" s="867"/>
      <c r="AE219" s="867"/>
      <c r="AF219" s="867"/>
      <c r="AG219" s="867"/>
      <c r="AH219" s="873"/>
      <c r="AI219" s="873"/>
      <c r="AJ219" s="874"/>
      <c r="AK219" s="874"/>
      <c r="AL219" s="874"/>
      <c r="AM219" s="874"/>
      <c r="AN219" s="874"/>
      <c r="AO219" s="874"/>
      <c r="AP219" s="874"/>
    </row>
    <row r="220" spans="1:42" s="852" customFormat="1" ht="12.75">
      <c r="A220" s="864" t="s">
        <v>253</v>
      </c>
      <c r="B220" s="870"/>
      <c r="C220" s="870"/>
      <c r="D220" s="870"/>
      <c r="E220" s="870"/>
      <c r="F220" s="870"/>
      <c r="G220" s="870"/>
      <c r="H220" s="870"/>
      <c r="I220" s="870"/>
      <c r="J220" s="870"/>
      <c r="K220" s="870"/>
      <c r="L220" s="870"/>
      <c r="M220" s="878"/>
      <c r="N220" s="878"/>
      <c r="O220" s="871"/>
      <c r="P220" s="870"/>
      <c r="Q220" s="870"/>
      <c r="R220" s="870"/>
      <c r="S220" s="870"/>
      <c r="T220" s="871"/>
      <c r="U220" s="870"/>
      <c r="V220" s="870"/>
      <c r="W220" s="870"/>
      <c r="X220" s="870"/>
      <c r="Y220" s="870"/>
      <c r="Z220" s="876"/>
      <c r="AA220" s="872"/>
      <c r="AB220" s="867"/>
      <c r="AC220" s="867"/>
      <c r="AD220" s="867"/>
      <c r="AE220" s="867"/>
      <c r="AF220" s="867"/>
      <c r="AG220" s="867"/>
      <c r="AH220" s="873"/>
      <c r="AI220" s="873"/>
      <c r="AJ220" s="874"/>
      <c r="AK220" s="874"/>
      <c r="AL220" s="874"/>
      <c r="AM220" s="874"/>
      <c r="AN220" s="874"/>
      <c r="AO220" s="874"/>
      <c r="AP220" s="874"/>
    </row>
    <row r="221" spans="1:42" s="852" customFormat="1" ht="12.75">
      <c r="A221" s="869" t="s">
        <v>238</v>
      </c>
      <c r="B221" s="870"/>
      <c r="C221" s="870"/>
      <c r="D221" s="870"/>
      <c r="E221" s="870"/>
      <c r="F221" s="870"/>
      <c r="G221" s="870"/>
      <c r="H221" s="870"/>
      <c r="I221" s="870"/>
      <c r="J221" s="870"/>
      <c r="K221" s="870"/>
      <c r="L221" s="870"/>
      <c r="M221" s="878"/>
      <c r="N221" s="878"/>
      <c r="O221" s="871"/>
      <c r="P221" s="870"/>
      <c r="Q221" s="870"/>
      <c r="R221" s="870"/>
      <c r="S221" s="870"/>
      <c r="T221" s="871">
        <v>249</v>
      </c>
      <c r="U221" s="870">
        <v>389</v>
      </c>
      <c r="V221" s="870">
        <v>550</v>
      </c>
      <c r="W221" s="870">
        <v>662</v>
      </c>
      <c r="X221" s="870">
        <v>714</v>
      </c>
      <c r="Y221" s="870">
        <v>730</v>
      </c>
      <c r="Z221" s="876">
        <v>774</v>
      </c>
      <c r="AA221" s="872">
        <v>966</v>
      </c>
      <c r="AB221" s="867">
        <v>1065</v>
      </c>
      <c r="AC221" s="867">
        <v>1048.3</v>
      </c>
      <c r="AD221" s="867">
        <v>1074.2</v>
      </c>
      <c r="AE221" s="867">
        <v>1166.9000000000001</v>
      </c>
      <c r="AF221" s="867">
        <v>1334.6</v>
      </c>
      <c r="AG221" s="867">
        <v>1406</v>
      </c>
      <c r="AH221" s="873">
        <v>1665.7</v>
      </c>
      <c r="AI221" s="873">
        <v>1906.4</v>
      </c>
      <c r="AJ221" s="874">
        <v>2072.1</v>
      </c>
      <c r="AK221" s="874">
        <v>2317.1999999999998</v>
      </c>
      <c r="AL221" s="874">
        <v>2612.9</v>
      </c>
      <c r="AM221" s="874">
        <v>2945.6</v>
      </c>
      <c r="AN221" s="874">
        <v>3322.8</v>
      </c>
      <c r="AO221" s="874">
        <v>3769.4</v>
      </c>
      <c r="AP221" s="874">
        <v>4275.8</v>
      </c>
    </row>
    <row r="222" spans="1:42" s="852" customFormat="1" ht="12.75">
      <c r="A222" s="869" t="s">
        <v>239</v>
      </c>
      <c r="B222" s="870"/>
      <c r="C222" s="870"/>
      <c r="D222" s="870"/>
      <c r="E222" s="870"/>
      <c r="F222" s="870"/>
      <c r="G222" s="870"/>
      <c r="H222" s="870"/>
      <c r="I222" s="870"/>
      <c r="J222" s="870"/>
      <c r="K222" s="870"/>
      <c r="L222" s="870"/>
      <c r="M222" s="878"/>
      <c r="N222" s="878"/>
      <c r="O222" s="871"/>
      <c r="P222" s="870"/>
      <c r="Q222" s="870"/>
      <c r="R222" s="870"/>
      <c r="S222" s="870"/>
      <c r="T222" s="871"/>
      <c r="U222" s="870"/>
      <c r="V222" s="870"/>
      <c r="W222" s="870"/>
      <c r="X222" s="870"/>
      <c r="Y222" s="870"/>
      <c r="Z222" s="876"/>
      <c r="AA222" s="872"/>
      <c r="AB222" s="867"/>
      <c r="AC222" s="867">
        <v>91</v>
      </c>
      <c r="AD222" s="867">
        <v>91</v>
      </c>
      <c r="AE222" s="867"/>
      <c r="AF222" s="867">
        <v>95.2</v>
      </c>
      <c r="AG222" s="867">
        <v>94.1</v>
      </c>
      <c r="AH222" s="873">
        <v>93.9</v>
      </c>
      <c r="AI222" s="873">
        <v>95.4</v>
      </c>
      <c r="AJ222" s="874">
        <v>89.8</v>
      </c>
      <c r="AK222" s="874">
        <v>94.3</v>
      </c>
      <c r="AL222" s="874">
        <v>99</v>
      </c>
      <c r="AM222" s="874">
        <v>103.9</v>
      </c>
      <c r="AN222" s="874">
        <v>109.2</v>
      </c>
      <c r="AO222" s="874">
        <v>114.7</v>
      </c>
      <c r="AP222" s="874">
        <v>120.4</v>
      </c>
    </row>
    <row r="223" spans="1:42" s="852" customFormat="1" ht="12.75">
      <c r="A223" s="869" t="s">
        <v>240</v>
      </c>
      <c r="B223" s="870"/>
      <c r="C223" s="870"/>
      <c r="D223" s="870"/>
      <c r="E223" s="870"/>
      <c r="F223" s="870"/>
      <c r="G223" s="870"/>
      <c r="H223" s="870"/>
      <c r="I223" s="870"/>
      <c r="J223" s="870"/>
      <c r="K223" s="870"/>
      <c r="L223" s="870"/>
      <c r="M223" s="878"/>
      <c r="N223" s="878"/>
      <c r="O223" s="871"/>
      <c r="P223" s="870"/>
      <c r="Q223" s="870"/>
      <c r="R223" s="870"/>
      <c r="S223" s="870"/>
      <c r="T223" s="871"/>
      <c r="U223" s="870"/>
      <c r="V223" s="870"/>
      <c r="W223" s="870"/>
      <c r="X223" s="870"/>
      <c r="Y223" s="870"/>
      <c r="Z223" s="876"/>
      <c r="AA223" s="872"/>
      <c r="AB223" s="867"/>
      <c r="AC223" s="867">
        <v>1151.8</v>
      </c>
      <c r="AD223" s="867">
        <v>1180.3</v>
      </c>
      <c r="AE223" s="867"/>
      <c r="AF223" s="867">
        <v>1402.1</v>
      </c>
      <c r="AG223" s="867">
        <v>1493.5</v>
      </c>
      <c r="AH223" s="867">
        <v>1774.8</v>
      </c>
      <c r="AI223" s="867">
        <v>1998.4</v>
      </c>
      <c r="AJ223" s="868">
        <v>2307.3000000000002</v>
      </c>
      <c r="AK223" s="868">
        <v>2457.1999999999998</v>
      </c>
      <c r="AL223" s="868">
        <v>2639.1</v>
      </c>
      <c r="AM223" s="868">
        <v>2834.4</v>
      </c>
      <c r="AN223" s="868">
        <v>3044.1</v>
      </c>
      <c r="AO223" s="868">
        <v>3287.6</v>
      </c>
      <c r="AP223" s="868">
        <v>3550.6</v>
      </c>
    </row>
    <row r="224" spans="1:42" s="852" customFormat="1" ht="12.75">
      <c r="A224" s="869" t="s">
        <v>241</v>
      </c>
      <c r="B224" s="870"/>
      <c r="C224" s="870"/>
      <c r="D224" s="870"/>
      <c r="E224" s="870"/>
      <c r="F224" s="870"/>
      <c r="G224" s="870"/>
      <c r="H224" s="870"/>
      <c r="I224" s="870"/>
      <c r="J224" s="870"/>
      <c r="K224" s="870"/>
      <c r="L224" s="870"/>
      <c r="M224" s="878"/>
      <c r="N224" s="878"/>
      <c r="O224" s="871"/>
      <c r="P224" s="870"/>
      <c r="Q224" s="870"/>
      <c r="R224" s="870"/>
      <c r="S224" s="870"/>
      <c r="T224" s="871"/>
      <c r="U224" s="870"/>
      <c r="V224" s="870"/>
      <c r="W224" s="870"/>
      <c r="X224" s="870"/>
      <c r="Y224" s="870"/>
      <c r="Z224" s="876"/>
      <c r="AA224" s="872"/>
      <c r="AB224" s="867"/>
      <c r="AC224" s="867"/>
      <c r="AD224" s="867"/>
      <c r="AE224" s="867"/>
      <c r="AF224" s="867">
        <v>15.9</v>
      </c>
      <c r="AG224" s="867">
        <v>6.5</v>
      </c>
      <c r="AH224" s="867">
        <v>18.8</v>
      </c>
      <c r="AI224" s="867">
        <v>12.6</v>
      </c>
      <c r="AJ224" s="868">
        <v>15.5</v>
      </c>
      <c r="AK224" s="868">
        <v>6.5</v>
      </c>
      <c r="AL224" s="868">
        <v>7.4</v>
      </c>
      <c r="AM224" s="868">
        <v>7.4</v>
      </c>
      <c r="AN224" s="868">
        <v>7.4</v>
      </c>
      <c r="AO224" s="868">
        <v>8</v>
      </c>
      <c r="AP224" s="868">
        <v>8</v>
      </c>
    </row>
    <row r="225" spans="1:42" s="852" customFormat="1" ht="12.75">
      <c r="A225" s="869"/>
      <c r="B225" s="870"/>
      <c r="C225" s="870"/>
      <c r="D225" s="870"/>
      <c r="E225" s="870"/>
      <c r="F225" s="870"/>
      <c r="G225" s="870"/>
      <c r="H225" s="870"/>
      <c r="I225" s="870"/>
      <c r="J225" s="870"/>
      <c r="K225" s="870"/>
      <c r="L225" s="870"/>
      <c r="M225" s="878"/>
      <c r="N225" s="878"/>
      <c r="O225" s="871"/>
      <c r="P225" s="870"/>
      <c r="Q225" s="870"/>
      <c r="R225" s="870"/>
      <c r="S225" s="870"/>
      <c r="T225" s="871"/>
      <c r="U225" s="870"/>
      <c r="V225" s="870"/>
      <c r="W225" s="870"/>
      <c r="X225" s="870"/>
      <c r="Y225" s="870"/>
      <c r="Z225" s="876"/>
      <c r="AA225" s="872"/>
      <c r="AB225" s="867"/>
      <c r="AC225" s="867"/>
      <c r="AD225" s="867"/>
      <c r="AE225" s="867"/>
      <c r="AF225" s="867"/>
      <c r="AG225" s="867"/>
      <c r="AH225" s="867"/>
      <c r="AI225" s="867"/>
      <c r="AJ225" s="868"/>
      <c r="AK225" s="868"/>
      <c r="AL225" s="868"/>
      <c r="AM225" s="868"/>
      <c r="AN225" s="868"/>
      <c r="AO225" s="868"/>
      <c r="AP225" s="868"/>
    </row>
    <row r="226" spans="1:42" s="852" customFormat="1" ht="12.75">
      <c r="A226" s="864" t="s">
        <v>254</v>
      </c>
      <c r="B226" s="870"/>
      <c r="C226" s="870"/>
      <c r="D226" s="870"/>
      <c r="E226" s="870"/>
      <c r="F226" s="870"/>
      <c r="G226" s="870"/>
      <c r="H226" s="870"/>
      <c r="I226" s="870"/>
      <c r="J226" s="870"/>
      <c r="K226" s="870"/>
      <c r="L226" s="870"/>
      <c r="M226" s="878"/>
      <c r="N226" s="878"/>
      <c r="O226" s="871"/>
      <c r="P226" s="870"/>
      <c r="Q226" s="870"/>
      <c r="R226" s="870"/>
      <c r="S226" s="870"/>
      <c r="T226" s="871"/>
      <c r="U226" s="870"/>
      <c r="V226" s="870"/>
      <c r="W226" s="870"/>
      <c r="X226" s="870"/>
      <c r="Y226" s="870"/>
      <c r="Z226" s="870"/>
      <c r="AA226" s="872"/>
      <c r="AB226" s="867"/>
      <c r="AC226" s="867"/>
      <c r="AD226" s="867"/>
      <c r="AE226" s="867"/>
      <c r="AF226" s="867"/>
      <c r="AG226" s="867"/>
      <c r="AH226" s="873"/>
      <c r="AI226" s="873"/>
      <c r="AJ226" s="874"/>
      <c r="AK226" s="874"/>
      <c r="AL226" s="874"/>
      <c r="AM226" s="874"/>
      <c r="AN226" s="874"/>
      <c r="AO226" s="874"/>
      <c r="AP226" s="874"/>
    </row>
    <row r="227" spans="1:42" s="852" customFormat="1" ht="12.75">
      <c r="A227" s="869" t="s">
        <v>238</v>
      </c>
      <c r="B227" s="870">
        <v>172.9</v>
      </c>
      <c r="C227" s="870">
        <v>22.6</v>
      </c>
      <c r="D227" s="870">
        <v>37.1</v>
      </c>
      <c r="E227" s="870">
        <v>44.6</v>
      </c>
      <c r="F227" s="870">
        <v>46.1</v>
      </c>
      <c r="G227" s="870">
        <v>51.3</v>
      </c>
      <c r="H227" s="870">
        <v>57.3</v>
      </c>
      <c r="I227" s="870">
        <v>70.3</v>
      </c>
      <c r="J227" s="870">
        <v>76.599999999999994</v>
      </c>
      <c r="K227" s="870"/>
      <c r="L227" s="870">
        <v>294.3</v>
      </c>
      <c r="M227" s="878"/>
      <c r="N227" s="878"/>
      <c r="O227" s="871">
        <v>407</v>
      </c>
      <c r="P227" s="870">
        <v>422.9</v>
      </c>
      <c r="Q227" s="870">
        <v>415.2</v>
      </c>
      <c r="R227" s="870">
        <v>488.7</v>
      </c>
      <c r="S227" s="870">
        <v>579.4</v>
      </c>
      <c r="T227" s="871">
        <v>879</v>
      </c>
      <c r="U227" s="870">
        <v>927</v>
      </c>
      <c r="V227" s="870">
        <v>969</v>
      </c>
      <c r="W227" s="870">
        <v>1389</v>
      </c>
      <c r="X227" s="870">
        <v>1648</v>
      </c>
      <c r="Y227" s="870">
        <v>1999</v>
      </c>
      <c r="Z227" s="870">
        <v>2340</v>
      </c>
      <c r="AA227" s="872">
        <v>2073</v>
      </c>
      <c r="AB227" s="873">
        <v>1813.9</v>
      </c>
      <c r="AC227" s="873">
        <v>1881.4</v>
      </c>
      <c r="AD227" s="873">
        <v>1951.4</v>
      </c>
      <c r="AE227" s="873">
        <v>2076</v>
      </c>
      <c r="AF227" s="873">
        <v>2055.4</v>
      </c>
      <c r="AG227" s="873">
        <v>1919.5</v>
      </c>
      <c r="AH227" s="873">
        <v>1997.6</v>
      </c>
      <c r="AI227" s="873">
        <v>2176.4</v>
      </c>
      <c r="AJ227" s="874">
        <v>2390</v>
      </c>
      <c r="AK227" s="874">
        <v>2660</v>
      </c>
      <c r="AL227" s="874">
        <v>3016.3</v>
      </c>
      <c r="AM227" s="874">
        <v>3308.5</v>
      </c>
      <c r="AN227" s="874">
        <v>3631.4</v>
      </c>
      <c r="AO227" s="874">
        <v>4005.1</v>
      </c>
      <c r="AP227" s="874">
        <v>4416.8999999999996</v>
      </c>
    </row>
    <row r="228" spans="1:42" s="852" customFormat="1" ht="12.75">
      <c r="A228" s="869" t="s">
        <v>239</v>
      </c>
      <c r="B228" s="870"/>
      <c r="C228" s="870"/>
      <c r="D228" s="870"/>
      <c r="E228" s="870"/>
      <c r="F228" s="870"/>
      <c r="G228" s="870"/>
      <c r="H228" s="870"/>
      <c r="I228" s="870"/>
      <c r="J228" s="870"/>
      <c r="K228" s="870"/>
      <c r="L228" s="870"/>
      <c r="M228" s="878"/>
      <c r="N228" s="878"/>
      <c r="O228" s="871">
        <v>125.5</v>
      </c>
      <c r="P228" s="870">
        <v>135</v>
      </c>
      <c r="Q228" s="870">
        <v>137.30000000000001</v>
      </c>
      <c r="R228" s="870">
        <v>146.6</v>
      </c>
      <c r="S228" s="870">
        <v>158.4</v>
      </c>
      <c r="T228" s="871"/>
      <c r="U228" s="870"/>
      <c r="V228" s="870"/>
      <c r="W228" s="870"/>
      <c r="X228" s="870"/>
      <c r="Y228" s="870"/>
      <c r="Z228" s="870"/>
      <c r="AA228" s="872"/>
      <c r="AB228" s="873"/>
      <c r="AC228" s="873">
        <v>119</v>
      </c>
      <c r="AD228" s="873">
        <v>125.4</v>
      </c>
      <c r="AE228" s="873"/>
      <c r="AF228" s="873">
        <v>136.1</v>
      </c>
      <c r="AG228" s="873">
        <v>142.69999999999999</v>
      </c>
      <c r="AH228" s="873">
        <v>149.1</v>
      </c>
      <c r="AI228" s="873">
        <v>156.9</v>
      </c>
      <c r="AJ228" s="874">
        <v>164.6</v>
      </c>
      <c r="AK228" s="874">
        <v>172.8</v>
      </c>
      <c r="AL228" s="874">
        <v>181.4</v>
      </c>
      <c r="AM228" s="874">
        <v>190.5</v>
      </c>
      <c r="AN228" s="874">
        <v>200</v>
      </c>
      <c r="AO228" s="874">
        <v>210.1</v>
      </c>
      <c r="AP228" s="874">
        <v>220.7</v>
      </c>
    </row>
    <row r="229" spans="1:42" s="852" customFormat="1" ht="12.75">
      <c r="A229" s="869" t="s">
        <v>240</v>
      </c>
      <c r="B229" s="870"/>
      <c r="C229" s="870"/>
      <c r="D229" s="870"/>
      <c r="E229" s="870"/>
      <c r="F229" s="870"/>
      <c r="G229" s="870"/>
      <c r="H229" s="870"/>
      <c r="I229" s="870"/>
      <c r="J229" s="870"/>
      <c r="K229" s="870"/>
      <c r="L229" s="870"/>
      <c r="M229" s="878"/>
      <c r="N229" s="878"/>
      <c r="O229" s="871">
        <v>324.2</v>
      </c>
      <c r="P229" s="870">
        <v>313.3</v>
      </c>
      <c r="Q229" s="870">
        <v>302.5</v>
      </c>
      <c r="R229" s="870">
        <v>333.3</v>
      </c>
      <c r="S229" s="870">
        <v>365.7</v>
      </c>
      <c r="T229" s="871"/>
      <c r="U229" s="870"/>
      <c r="V229" s="870"/>
      <c r="W229" s="870"/>
      <c r="X229" s="870"/>
      <c r="Y229" s="870"/>
      <c r="Z229" s="870"/>
      <c r="AA229" s="872"/>
      <c r="AB229" s="873"/>
      <c r="AC229" s="873">
        <v>1581.4</v>
      </c>
      <c r="AD229" s="873">
        <v>1555.8</v>
      </c>
      <c r="AE229" s="873"/>
      <c r="AF229" s="873">
        <v>1510</v>
      </c>
      <c r="AG229" s="873">
        <v>1345.1</v>
      </c>
      <c r="AH229" s="873">
        <v>1339.7</v>
      </c>
      <c r="AI229" s="873">
        <v>1386.8</v>
      </c>
      <c r="AJ229" s="874">
        <v>1452.1</v>
      </c>
      <c r="AK229" s="874">
        <v>1539.3</v>
      </c>
      <c r="AL229" s="874">
        <v>1662.4</v>
      </c>
      <c r="AM229" s="874">
        <v>1737.2</v>
      </c>
      <c r="AN229" s="874">
        <v>1815.4</v>
      </c>
      <c r="AO229" s="874">
        <v>1906.2</v>
      </c>
      <c r="AP229" s="874">
        <v>2001.5</v>
      </c>
    </row>
    <row r="230" spans="1:42" s="852" customFormat="1" ht="12.75">
      <c r="A230" s="869" t="s">
        <v>241</v>
      </c>
      <c r="B230" s="870"/>
      <c r="C230" s="870"/>
      <c r="D230" s="870"/>
      <c r="E230" s="870"/>
      <c r="F230" s="870"/>
      <c r="G230" s="870"/>
      <c r="H230" s="870"/>
      <c r="I230" s="870"/>
      <c r="J230" s="870"/>
      <c r="K230" s="870"/>
      <c r="L230" s="870"/>
      <c r="M230" s="878"/>
      <c r="N230" s="878"/>
      <c r="O230" s="871">
        <v>-5.5</v>
      </c>
      <c r="P230" s="870">
        <v>-3.4</v>
      </c>
      <c r="Q230" s="870">
        <v>-3.4</v>
      </c>
      <c r="R230" s="870">
        <v>10.199999999999999</v>
      </c>
      <c r="S230" s="870">
        <v>9.6999999999999993</v>
      </c>
      <c r="T230" s="871"/>
      <c r="U230" s="870"/>
      <c r="V230" s="870"/>
      <c r="W230" s="870"/>
      <c r="X230" s="870"/>
      <c r="Y230" s="870"/>
      <c r="Z230" s="870"/>
      <c r="AA230" s="872"/>
      <c r="AB230" s="873"/>
      <c r="AC230" s="873"/>
      <c r="AD230" s="873"/>
      <c r="AE230" s="873"/>
      <c r="AF230" s="873">
        <v>-4.5999999999999996</v>
      </c>
      <c r="AG230" s="873">
        <v>-10.9</v>
      </c>
      <c r="AH230" s="873">
        <v>-0.4</v>
      </c>
      <c r="AI230" s="873">
        <v>3.5</v>
      </c>
      <c r="AJ230" s="874">
        <v>4.7</v>
      </c>
      <c r="AK230" s="874">
        <v>6</v>
      </c>
      <c r="AL230" s="874">
        <v>8</v>
      </c>
      <c r="AM230" s="874">
        <v>4.5</v>
      </c>
      <c r="AN230" s="874">
        <v>4.5</v>
      </c>
      <c r="AO230" s="874">
        <v>5</v>
      </c>
      <c r="AP230" s="874">
        <v>5</v>
      </c>
    </row>
    <row r="231" spans="1:42" s="852" customFormat="1" ht="12.75">
      <c r="A231" s="869"/>
      <c r="B231" s="870"/>
      <c r="C231" s="870"/>
      <c r="D231" s="870"/>
      <c r="E231" s="870"/>
      <c r="F231" s="870"/>
      <c r="G231" s="870"/>
      <c r="H231" s="870"/>
      <c r="I231" s="870"/>
      <c r="J231" s="870"/>
      <c r="K231" s="870"/>
      <c r="L231" s="870"/>
      <c r="M231" s="878"/>
      <c r="N231" s="878"/>
      <c r="O231" s="871"/>
      <c r="P231" s="870"/>
      <c r="Q231" s="870"/>
      <c r="R231" s="870"/>
      <c r="S231" s="870"/>
      <c r="T231" s="871"/>
      <c r="U231" s="870"/>
      <c r="V231" s="870"/>
      <c r="W231" s="870"/>
      <c r="X231" s="870"/>
      <c r="Y231" s="870"/>
      <c r="Z231" s="876"/>
      <c r="AA231" s="872"/>
      <c r="AB231" s="867"/>
      <c r="AC231" s="867"/>
      <c r="AD231" s="867"/>
      <c r="AE231" s="867"/>
      <c r="AF231" s="867"/>
      <c r="AG231" s="867"/>
      <c r="AH231" s="867"/>
      <c r="AI231" s="867"/>
      <c r="AJ231" s="868"/>
      <c r="AK231" s="868"/>
      <c r="AL231" s="868"/>
      <c r="AM231" s="868"/>
      <c r="AN231" s="868"/>
      <c r="AO231" s="868"/>
      <c r="AP231" s="868"/>
    </row>
    <row r="232" spans="1:42" s="852" customFormat="1" ht="12.75">
      <c r="A232" s="864" t="s">
        <v>255</v>
      </c>
      <c r="B232" s="870"/>
      <c r="C232" s="870"/>
      <c r="D232" s="870"/>
      <c r="E232" s="870"/>
      <c r="F232" s="870"/>
      <c r="G232" s="870"/>
      <c r="H232" s="870"/>
      <c r="I232" s="870"/>
      <c r="J232" s="870"/>
      <c r="K232" s="870"/>
      <c r="L232" s="870"/>
      <c r="M232" s="878"/>
      <c r="N232" s="878"/>
      <c r="O232" s="871"/>
      <c r="P232" s="870"/>
      <c r="Q232" s="870"/>
      <c r="R232" s="870"/>
      <c r="S232" s="870"/>
      <c r="T232" s="871"/>
      <c r="U232" s="870"/>
      <c r="V232" s="870"/>
      <c r="W232" s="870"/>
      <c r="X232" s="870"/>
      <c r="Y232" s="870"/>
      <c r="Z232" s="876"/>
      <c r="AA232" s="872"/>
      <c r="AB232" s="867"/>
      <c r="AC232" s="867"/>
      <c r="AD232" s="867"/>
      <c r="AE232" s="867"/>
      <c r="AF232" s="867"/>
      <c r="AG232" s="867"/>
      <c r="AH232" s="873"/>
      <c r="AI232" s="873"/>
      <c r="AJ232" s="874"/>
      <c r="AK232" s="874"/>
      <c r="AL232" s="874"/>
      <c r="AM232" s="874"/>
      <c r="AN232" s="874"/>
      <c r="AO232" s="874"/>
      <c r="AP232" s="874"/>
    </row>
    <row r="233" spans="1:42" s="852" customFormat="1" ht="12.75">
      <c r="A233" s="869" t="s">
        <v>238</v>
      </c>
      <c r="B233" s="870"/>
      <c r="C233" s="870"/>
      <c r="D233" s="870"/>
      <c r="E233" s="870"/>
      <c r="F233" s="870"/>
      <c r="G233" s="870"/>
      <c r="H233" s="870"/>
      <c r="I233" s="870"/>
      <c r="J233" s="870"/>
      <c r="K233" s="870"/>
      <c r="L233" s="870"/>
      <c r="M233" s="878"/>
      <c r="N233" s="878"/>
      <c r="O233" s="871"/>
      <c r="P233" s="870"/>
      <c r="Q233" s="870"/>
      <c r="R233" s="870"/>
      <c r="S233" s="870"/>
      <c r="T233" s="871">
        <v>1683</v>
      </c>
      <c r="U233" s="870">
        <v>1948</v>
      </c>
      <c r="V233" s="870">
        <v>2111</v>
      </c>
      <c r="W233" s="870">
        <v>2356</v>
      </c>
      <c r="X233" s="870">
        <v>2571</v>
      </c>
      <c r="Y233" s="870">
        <v>2753</v>
      </c>
      <c r="Z233" s="876">
        <v>3057</v>
      </c>
      <c r="AA233" s="872">
        <v>3307</v>
      </c>
      <c r="AB233" s="867">
        <v>3594.8</v>
      </c>
      <c r="AC233" s="867">
        <v>4080.3</v>
      </c>
      <c r="AD233" s="867">
        <v>4453.6000000000004</v>
      </c>
      <c r="AE233" s="867">
        <v>4741.3999999999996</v>
      </c>
      <c r="AF233" s="867">
        <v>5054.8999999999996</v>
      </c>
      <c r="AG233" s="867">
        <v>5425.9</v>
      </c>
      <c r="AH233" s="867">
        <v>5689</v>
      </c>
      <c r="AI233" s="867">
        <v>6157.7</v>
      </c>
      <c r="AJ233" s="868">
        <v>6529.5</v>
      </c>
      <c r="AK233" s="868">
        <v>7130.1</v>
      </c>
      <c r="AL233" s="868">
        <v>7770.7</v>
      </c>
      <c r="AM233" s="868">
        <v>8458.4</v>
      </c>
      <c r="AN233" s="868">
        <v>9212.7999999999993</v>
      </c>
      <c r="AO233" s="868">
        <v>10063.9</v>
      </c>
      <c r="AP233" s="868">
        <v>10992.9</v>
      </c>
    </row>
    <row r="234" spans="1:42" s="852" customFormat="1" ht="12.75">
      <c r="A234" s="869" t="s">
        <v>239</v>
      </c>
      <c r="B234" s="870"/>
      <c r="C234" s="870"/>
      <c r="D234" s="870"/>
      <c r="E234" s="870"/>
      <c r="F234" s="870"/>
      <c r="G234" s="870"/>
      <c r="H234" s="870"/>
      <c r="I234" s="870"/>
      <c r="J234" s="870"/>
      <c r="K234" s="870"/>
      <c r="L234" s="870"/>
      <c r="M234" s="878"/>
      <c r="N234" s="878"/>
      <c r="O234" s="871"/>
      <c r="P234" s="870"/>
      <c r="Q234" s="870"/>
      <c r="R234" s="870"/>
      <c r="S234" s="870"/>
      <c r="T234" s="871"/>
      <c r="U234" s="870"/>
      <c r="V234" s="870"/>
      <c r="W234" s="870"/>
      <c r="X234" s="870"/>
      <c r="Y234" s="870"/>
      <c r="Z234" s="876"/>
      <c r="AA234" s="872"/>
      <c r="AB234" s="867"/>
      <c r="AC234" s="867">
        <v>120.3</v>
      </c>
      <c r="AD234" s="867">
        <v>126.8</v>
      </c>
      <c r="AE234" s="867"/>
      <c r="AF234" s="867">
        <v>137.4</v>
      </c>
      <c r="AG234" s="867">
        <v>144</v>
      </c>
      <c r="AH234" s="867">
        <v>150.19999999999999</v>
      </c>
      <c r="AI234" s="867">
        <v>158.1</v>
      </c>
      <c r="AJ234" s="868">
        <v>162.9</v>
      </c>
      <c r="AK234" s="868">
        <v>171</v>
      </c>
      <c r="AL234" s="868">
        <v>179.5</v>
      </c>
      <c r="AM234" s="868">
        <v>188.5</v>
      </c>
      <c r="AN234" s="868">
        <v>197.9</v>
      </c>
      <c r="AO234" s="868">
        <v>207.9</v>
      </c>
      <c r="AP234" s="868">
        <v>218.4</v>
      </c>
    </row>
    <row r="235" spans="1:42" s="852" customFormat="1" ht="12.75">
      <c r="A235" s="869" t="s">
        <v>240</v>
      </c>
      <c r="B235" s="870"/>
      <c r="C235" s="870"/>
      <c r="D235" s="870"/>
      <c r="E235" s="870"/>
      <c r="F235" s="870"/>
      <c r="G235" s="870"/>
      <c r="H235" s="870"/>
      <c r="I235" s="870"/>
      <c r="J235" s="870"/>
      <c r="K235" s="870"/>
      <c r="L235" s="870"/>
      <c r="M235" s="878"/>
      <c r="N235" s="878"/>
      <c r="O235" s="871"/>
      <c r="P235" s="870"/>
      <c r="Q235" s="870"/>
      <c r="R235" s="870"/>
      <c r="S235" s="870"/>
      <c r="T235" s="871"/>
      <c r="U235" s="870"/>
      <c r="V235" s="870"/>
      <c r="W235" s="870"/>
      <c r="X235" s="870"/>
      <c r="Y235" s="870"/>
      <c r="Z235" s="876"/>
      <c r="AA235" s="872"/>
      <c r="AB235" s="867"/>
      <c r="AC235" s="867">
        <v>3392.4</v>
      </c>
      <c r="AD235" s="867">
        <v>3511.6</v>
      </c>
      <c r="AE235" s="867"/>
      <c r="AF235" s="867">
        <v>3679.6</v>
      </c>
      <c r="AG235" s="867">
        <v>3774.9</v>
      </c>
      <c r="AH235" s="867">
        <v>3787.1</v>
      </c>
      <c r="AI235" s="867">
        <v>3893.9</v>
      </c>
      <c r="AJ235" s="868">
        <v>4009.4</v>
      </c>
      <c r="AK235" s="868">
        <v>4169.8</v>
      </c>
      <c r="AL235" s="868">
        <v>4328.2</v>
      </c>
      <c r="AM235" s="868">
        <v>4488.3999999999996</v>
      </c>
      <c r="AN235" s="868">
        <v>4654.3999999999996</v>
      </c>
      <c r="AO235" s="868">
        <v>4840.6000000000004</v>
      </c>
      <c r="AP235" s="868">
        <v>5034.2</v>
      </c>
    </row>
    <row r="236" spans="1:42" s="852" customFormat="1" ht="12.75">
      <c r="A236" s="869" t="s">
        <v>241</v>
      </c>
      <c r="B236" s="870"/>
      <c r="C236" s="870"/>
      <c r="D236" s="870"/>
      <c r="E236" s="870"/>
      <c r="F236" s="870"/>
      <c r="G236" s="870"/>
      <c r="H236" s="870"/>
      <c r="I236" s="870"/>
      <c r="J236" s="870"/>
      <c r="K236" s="870"/>
      <c r="L236" s="870"/>
      <c r="M236" s="878"/>
      <c r="N236" s="878"/>
      <c r="O236" s="871"/>
      <c r="P236" s="870"/>
      <c r="Q236" s="870"/>
      <c r="R236" s="870"/>
      <c r="S236" s="870"/>
      <c r="T236" s="871"/>
      <c r="U236" s="870"/>
      <c r="V236" s="870"/>
      <c r="W236" s="870"/>
      <c r="X236" s="870"/>
      <c r="Y236" s="870"/>
      <c r="Z236" s="876"/>
      <c r="AA236" s="872"/>
      <c r="AB236" s="867"/>
      <c r="AC236" s="867"/>
      <c r="AD236" s="867"/>
      <c r="AE236" s="867"/>
      <c r="AF236" s="867">
        <v>2.7</v>
      </c>
      <c r="AG236" s="867">
        <v>2.6</v>
      </c>
      <c r="AH236" s="867">
        <v>0.3</v>
      </c>
      <c r="AI236" s="867">
        <v>2.8</v>
      </c>
      <c r="AJ236" s="868">
        <v>3</v>
      </c>
      <c r="AK236" s="868">
        <v>4</v>
      </c>
      <c r="AL236" s="868">
        <v>3.8</v>
      </c>
      <c r="AM236" s="868">
        <v>3.7</v>
      </c>
      <c r="AN236" s="868">
        <v>3.7</v>
      </c>
      <c r="AO236" s="868">
        <v>4</v>
      </c>
      <c r="AP236" s="868">
        <v>4</v>
      </c>
    </row>
    <row r="237" spans="1:42" s="852" customFormat="1" ht="12.75">
      <c r="A237" s="869"/>
      <c r="B237" s="870"/>
      <c r="C237" s="870"/>
      <c r="D237" s="870"/>
      <c r="E237" s="870"/>
      <c r="F237" s="870"/>
      <c r="G237" s="870"/>
      <c r="H237" s="870"/>
      <c r="I237" s="870"/>
      <c r="J237" s="870"/>
      <c r="K237" s="870"/>
      <c r="L237" s="870"/>
      <c r="M237" s="878"/>
      <c r="N237" s="878"/>
      <c r="O237" s="871"/>
      <c r="P237" s="870"/>
      <c r="Q237" s="870"/>
      <c r="R237" s="870"/>
      <c r="S237" s="870"/>
      <c r="T237" s="871"/>
      <c r="U237" s="870"/>
      <c r="V237" s="870"/>
      <c r="W237" s="870"/>
      <c r="X237" s="870"/>
      <c r="Y237" s="870"/>
      <c r="Z237" s="876"/>
      <c r="AA237" s="872"/>
      <c r="AB237" s="867"/>
      <c r="AC237" s="867"/>
      <c r="AD237" s="867"/>
      <c r="AE237" s="867"/>
      <c r="AF237" s="867"/>
      <c r="AG237" s="867"/>
      <c r="AH237" s="867"/>
      <c r="AI237" s="867"/>
      <c r="AJ237" s="868"/>
      <c r="AK237" s="868"/>
      <c r="AL237" s="868"/>
      <c r="AM237" s="868"/>
      <c r="AN237" s="868"/>
      <c r="AO237" s="868"/>
      <c r="AP237" s="868"/>
    </row>
    <row r="238" spans="1:42" s="852" customFormat="1" ht="12.75">
      <c r="A238" s="864" t="s">
        <v>256</v>
      </c>
      <c r="B238" s="870"/>
      <c r="C238" s="870"/>
      <c r="D238" s="870"/>
      <c r="E238" s="870"/>
      <c r="F238" s="870"/>
      <c r="G238" s="870"/>
      <c r="H238" s="870"/>
      <c r="I238" s="870"/>
      <c r="J238" s="870"/>
      <c r="K238" s="870"/>
      <c r="L238" s="870"/>
      <c r="M238" s="878"/>
      <c r="N238" s="878"/>
      <c r="O238" s="871"/>
      <c r="P238" s="870"/>
      <c r="Q238" s="870"/>
      <c r="R238" s="870"/>
      <c r="S238" s="870"/>
      <c r="T238" s="871"/>
      <c r="U238" s="870"/>
      <c r="V238" s="870"/>
      <c r="W238" s="870"/>
      <c r="X238" s="870"/>
      <c r="Y238" s="870"/>
      <c r="Z238" s="876"/>
      <c r="AA238" s="872"/>
      <c r="AB238" s="867"/>
      <c r="AC238" s="867"/>
      <c r="AD238" s="867"/>
      <c r="AE238" s="867"/>
      <c r="AF238" s="867"/>
      <c r="AG238" s="867"/>
      <c r="AH238" s="873"/>
      <c r="AI238" s="873"/>
      <c r="AJ238" s="874"/>
      <c r="AK238" s="874"/>
      <c r="AL238" s="874"/>
      <c r="AM238" s="874"/>
      <c r="AN238" s="874"/>
      <c r="AO238" s="874"/>
      <c r="AP238" s="874"/>
    </row>
    <row r="239" spans="1:42" s="852" customFormat="1" ht="12.75">
      <c r="A239" s="869" t="s">
        <v>238</v>
      </c>
      <c r="B239" s="870"/>
      <c r="C239" s="870"/>
      <c r="D239" s="870"/>
      <c r="E239" s="870"/>
      <c r="F239" s="870"/>
      <c r="G239" s="870"/>
      <c r="H239" s="870"/>
      <c r="I239" s="870"/>
      <c r="J239" s="870"/>
      <c r="K239" s="870"/>
      <c r="L239" s="870"/>
      <c r="M239" s="878"/>
      <c r="N239" s="878"/>
      <c r="O239" s="871"/>
      <c r="P239" s="870"/>
      <c r="Q239" s="870"/>
      <c r="R239" s="870"/>
      <c r="S239" s="870"/>
      <c r="T239" s="870">
        <v>227</v>
      </c>
      <c r="U239" s="870">
        <v>262</v>
      </c>
      <c r="V239" s="870">
        <v>268</v>
      </c>
      <c r="W239" s="870">
        <v>400</v>
      </c>
      <c r="X239" s="870">
        <v>790</v>
      </c>
      <c r="Y239" s="852">
        <v>853</v>
      </c>
      <c r="Z239" s="876">
        <v>863</v>
      </c>
      <c r="AA239" s="872">
        <v>835</v>
      </c>
      <c r="AB239" s="867">
        <v>850.3</v>
      </c>
      <c r="AC239" s="867">
        <v>695.6</v>
      </c>
      <c r="AD239" s="867">
        <v>682.4</v>
      </c>
      <c r="AE239" s="867">
        <v>647.1</v>
      </c>
      <c r="AF239" s="867">
        <v>793.1</v>
      </c>
      <c r="AG239" s="867">
        <v>833.4</v>
      </c>
      <c r="AH239" s="867">
        <v>855</v>
      </c>
      <c r="AI239" s="867">
        <v>942</v>
      </c>
      <c r="AJ239" s="868">
        <v>1000.4</v>
      </c>
      <c r="AK239" s="868">
        <v>1108.0999999999999</v>
      </c>
      <c r="AL239" s="868">
        <v>1221.7</v>
      </c>
      <c r="AM239" s="868">
        <v>1351.6</v>
      </c>
      <c r="AN239" s="868">
        <v>1496.3</v>
      </c>
      <c r="AO239" s="868">
        <v>1656.5</v>
      </c>
      <c r="AP239" s="868">
        <v>1833.8</v>
      </c>
    </row>
    <row r="240" spans="1:42" s="852" customFormat="1" ht="12.75">
      <c r="A240" s="869" t="s">
        <v>239</v>
      </c>
      <c r="B240" s="870"/>
      <c r="C240" s="870"/>
      <c r="D240" s="870"/>
      <c r="E240" s="870"/>
      <c r="F240" s="870"/>
      <c r="G240" s="870"/>
      <c r="H240" s="870"/>
      <c r="I240" s="870"/>
      <c r="J240" s="870"/>
      <c r="K240" s="870"/>
      <c r="L240" s="870"/>
      <c r="M240" s="878"/>
      <c r="N240" s="878"/>
      <c r="O240" s="871"/>
      <c r="P240" s="870"/>
      <c r="Q240" s="870"/>
      <c r="R240" s="870"/>
      <c r="S240" s="870"/>
      <c r="T240" s="871"/>
      <c r="U240" s="870"/>
      <c r="V240" s="870"/>
      <c r="W240" s="870"/>
      <c r="X240" s="870"/>
      <c r="Y240" s="870"/>
      <c r="Z240" s="876"/>
      <c r="AA240" s="872"/>
      <c r="AB240" s="867"/>
      <c r="AC240" s="867">
        <v>108.7</v>
      </c>
      <c r="AD240" s="867">
        <v>112.3</v>
      </c>
      <c r="AE240" s="867"/>
      <c r="AF240" s="867">
        <v>128.9</v>
      </c>
      <c r="AG240" s="867">
        <v>135.19999999999999</v>
      </c>
      <c r="AH240" s="867">
        <v>141.19999999999999</v>
      </c>
      <c r="AI240" s="867">
        <v>148.6</v>
      </c>
      <c r="AJ240" s="868">
        <v>152</v>
      </c>
      <c r="AK240" s="868">
        <v>159.6</v>
      </c>
      <c r="AL240" s="868">
        <v>167.6</v>
      </c>
      <c r="AM240" s="868">
        <v>175.9</v>
      </c>
      <c r="AN240" s="868">
        <v>184.8</v>
      </c>
      <c r="AO240" s="868">
        <v>194.1</v>
      </c>
      <c r="AP240" s="868">
        <v>203.8</v>
      </c>
    </row>
    <row r="241" spans="1:42" s="852" customFormat="1" ht="12.75">
      <c r="A241" s="869" t="s">
        <v>240</v>
      </c>
      <c r="B241" s="870"/>
      <c r="C241" s="870"/>
      <c r="D241" s="870"/>
      <c r="E241" s="870"/>
      <c r="F241" s="870"/>
      <c r="G241" s="870"/>
      <c r="H241" s="870"/>
      <c r="I241" s="870"/>
      <c r="J241" s="870"/>
      <c r="K241" s="870"/>
      <c r="L241" s="870"/>
      <c r="M241" s="878"/>
      <c r="N241" s="878"/>
      <c r="O241" s="871"/>
      <c r="P241" s="870"/>
      <c r="Q241" s="870"/>
      <c r="R241" s="870"/>
      <c r="S241" s="870"/>
      <c r="T241" s="871"/>
      <c r="U241" s="870"/>
      <c r="V241" s="870"/>
      <c r="W241" s="870"/>
      <c r="X241" s="870"/>
      <c r="Y241" s="870"/>
      <c r="Z241" s="876"/>
      <c r="AA241" s="872"/>
      <c r="AB241" s="867"/>
      <c r="AC241" s="867">
        <v>639.9</v>
      </c>
      <c r="AD241" s="867">
        <v>607.6</v>
      </c>
      <c r="AE241" s="867"/>
      <c r="AF241" s="867">
        <v>615.20000000000005</v>
      </c>
      <c r="AG241" s="867">
        <v>616.6</v>
      </c>
      <c r="AH241" s="867">
        <v>605.70000000000005</v>
      </c>
      <c r="AI241" s="867">
        <v>633.9</v>
      </c>
      <c r="AJ241" s="868">
        <v>658.1</v>
      </c>
      <c r="AK241" s="868">
        <v>694.3</v>
      </c>
      <c r="AL241" s="868">
        <v>729</v>
      </c>
      <c r="AM241" s="868">
        <v>768.4</v>
      </c>
      <c r="AN241" s="868">
        <v>809.9</v>
      </c>
      <c r="AO241" s="868">
        <v>853.6</v>
      </c>
      <c r="AP241" s="868">
        <v>899.7</v>
      </c>
    </row>
    <row r="242" spans="1:42" s="852" customFormat="1" ht="12.75">
      <c r="A242" s="869" t="s">
        <v>241</v>
      </c>
      <c r="B242" s="870"/>
      <c r="C242" s="870"/>
      <c r="D242" s="870"/>
      <c r="E242" s="870"/>
      <c r="F242" s="870"/>
      <c r="G242" s="870"/>
      <c r="H242" s="870"/>
      <c r="I242" s="870"/>
      <c r="J242" s="870"/>
      <c r="K242" s="870"/>
      <c r="L242" s="870"/>
      <c r="M242" s="878"/>
      <c r="N242" s="878"/>
      <c r="O242" s="871"/>
      <c r="P242" s="870"/>
      <c r="Q242" s="870"/>
      <c r="R242" s="870"/>
      <c r="S242" s="870"/>
      <c r="T242" s="871"/>
      <c r="U242" s="870"/>
      <c r="V242" s="870"/>
      <c r="W242" s="870"/>
      <c r="X242" s="870"/>
      <c r="Y242" s="870"/>
      <c r="Z242" s="876"/>
      <c r="AA242" s="872"/>
      <c r="AB242" s="867"/>
      <c r="AC242" s="867"/>
      <c r="AD242" s="867"/>
      <c r="AE242" s="867"/>
      <c r="AF242" s="867">
        <v>11.6</v>
      </c>
      <c r="AG242" s="867">
        <v>0.2</v>
      </c>
      <c r="AH242" s="867">
        <v>-1.8</v>
      </c>
      <c r="AI242" s="867">
        <v>4.5999999999999996</v>
      </c>
      <c r="AJ242" s="868">
        <v>3.8</v>
      </c>
      <c r="AK242" s="868">
        <v>5.5</v>
      </c>
      <c r="AL242" s="868">
        <v>5</v>
      </c>
      <c r="AM242" s="868">
        <v>5.4</v>
      </c>
      <c r="AN242" s="868">
        <v>5.4</v>
      </c>
      <c r="AO242" s="868">
        <v>5.4</v>
      </c>
      <c r="AP242" s="868">
        <v>5.4</v>
      </c>
    </row>
    <row r="243" spans="1:42" s="852" customFormat="1" ht="12.75">
      <c r="A243" s="869"/>
      <c r="B243" s="870"/>
      <c r="C243" s="870"/>
      <c r="D243" s="870"/>
      <c r="E243" s="870"/>
      <c r="F243" s="870"/>
      <c r="G243" s="870"/>
      <c r="H243" s="870"/>
      <c r="I243" s="870"/>
      <c r="J243" s="870"/>
      <c r="K243" s="870"/>
      <c r="L243" s="870"/>
      <c r="M243" s="878"/>
      <c r="N243" s="878"/>
      <c r="O243" s="871"/>
      <c r="P243" s="870"/>
      <c r="Q243" s="870"/>
      <c r="R243" s="870"/>
      <c r="S243" s="870"/>
      <c r="T243" s="871"/>
      <c r="U243" s="870"/>
      <c r="V243" s="870"/>
      <c r="W243" s="870"/>
      <c r="X243" s="870"/>
      <c r="Y243" s="870"/>
      <c r="Z243" s="876"/>
      <c r="AA243" s="872"/>
      <c r="AB243" s="867"/>
      <c r="AC243" s="867"/>
      <c r="AD243" s="867"/>
      <c r="AE243" s="867"/>
      <c r="AF243" s="867"/>
      <c r="AG243" s="867"/>
      <c r="AH243" s="867"/>
      <c r="AI243" s="867"/>
      <c r="AJ243" s="868"/>
      <c r="AK243" s="868"/>
      <c r="AL243" s="868"/>
      <c r="AM243" s="868"/>
      <c r="AN243" s="868"/>
      <c r="AO243" s="868"/>
      <c r="AP243" s="868"/>
    </row>
    <row r="244" spans="1:42" s="852" customFormat="1" ht="12.75">
      <c r="A244" s="864" t="s">
        <v>257</v>
      </c>
      <c r="B244" s="870"/>
      <c r="C244" s="870"/>
      <c r="D244" s="870"/>
      <c r="E244" s="870"/>
      <c r="F244" s="870"/>
      <c r="G244" s="870"/>
      <c r="H244" s="870"/>
      <c r="I244" s="870"/>
      <c r="J244" s="870"/>
      <c r="K244" s="870"/>
      <c r="L244" s="870"/>
      <c r="M244" s="878"/>
      <c r="N244" s="878"/>
      <c r="O244" s="871"/>
      <c r="P244" s="870"/>
      <c r="Q244" s="870"/>
      <c r="R244" s="870"/>
      <c r="S244" s="870"/>
      <c r="T244" s="871"/>
      <c r="U244" s="870"/>
      <c r="V244" s="870"/>
      <c r="W244" s="870"/>
      <c r="X244" s="870"/>
      <c r="Y244" s="870"/>
      <c r="Z244" s="876"/>
      <c r="AA244" s="872"/>
      <c r="AB244" s="867"/>
      <c r="AC244" s="867"/>
      <c r="AD244" s="867"/>
      <c r="AE244" s="867"/>
      <c r="AF244" s="867"/>
      <c r="AG244" s="867"/>
      <c r="AH244" s="873"/>
      <c r="AI244" s="873"/>
      <c r="AJ244" s="874"/>
      <c r="AK244" s="874"/>
      <c r="AL244" s="874"/>
      <c r="AM244" s="874"/>
      <c r="AN244" s="874"/>
      <c r="AO244" s="874"/>
      <c r="AP244" s="874"/>
    </row>
    <row r="245" spans="1:42" s="852" customFormat="1" ht="12.75">
      <c r="A245" s="869" t="s">
        <v>238</v>
      </c>
      <c r="B245" s="870"/>
      <c r="C245" s="870"/>
      <c r="D245" s="870"/>
      <c r="E245" s="870"/>
      <c r="F245" s="870"/>
      <c r="G245" s="870"/>
      <c r="H245" s="870"/>
      <c r="I245" s="870"/>
      <c r="J245" s="870"/>
      <c r="K245" s="870"/>
      <c r="L245" s="870"/>
      <c r="M245" s="878"/>
      <c r="N245" s="878"/>
      <c r="O245" s="871"/>
      <c r="P245" s="870"/>
      <c r="Q245" s="870"/>
      <c r="R245" s="870"/>
      <c r="S245" s="870"/>
      <c r="T245" s="870">
        <v>1814</v>
      </c>
      <c r="U245" s="870">
        <v>2031</v>
      </c>
      <c r="V245" s="870">
        <v>2139</v>
      </c>
      <c r="W245" s="870">
        <v>2735</v>
      </c>
      <c r="X245" s="870">
        <v>3398</v>
      </c>
      <c r="Y245" s="876">
        <v>3888</v>
      </c>
      <c r="Z245" s="872">
        <v>3949</v>
      </c>
      <c r="AA245" s="867">
        <v>4166</v>
      </c>
      <c r="AB245" s="867">
        <v>4430.6000000000004</v>
      </c>
      <c r="AC245" s="867">
        <v>4704.8</v>
      </c>
      <c r="AD245" s="867">
        <v>5030.8999999999996</v>
      </c>
      <c r="AE245" s="867">
        <v>5924.2</v>
      </c>
      <c r="AF245" s="867">
        <v>6430.8</v>
      </c>
      <c r="AG245" s="867">
        <v>6686.7</v>
      </c>
      <c r="AH245" s="867">
        <v>7030.1</v>
      </c>
      <c r="AI245" s="867">
        <v>8075.6</v>
      </c>
      <c r="AJ245" s="868">
        <v>8480.4</v>
      </c>
      <c r="AK245" s="868">
        <v>9349.6</v>
      </c>
      <c r="AL245" s="868">
        <v>10307.4</v>
      </c>
      <c r="AM245" s="868">
        <v>11414.3</v>
      </c>
      <c r="AN245" s="868">
        <v>12648.1</v>
      </c>
      <c r="AO245" s="868">
        <v>14082.3</v>
      </c>
      <c r="AP245" s="868">
        <v>15678.1</v>
      </c>
    </row>
    <row r="246" spans="1:42" s="852" customFormat="1" ht="12.75">
      <c r="A246" s="869" t="s">
        <v>239</v>
      </c>
      <c r="B246" s="870"/>
      <c r="C246" s="870"/>
      <c r="D246" s="870"/>
      <c r="E246" s="870"/>
      <c r="F246" s="870"/>
      <c r="G246" s="870"/>
      <c r="H246" s="870"/>
      <c r="I246" s="870"/>
      <c r="J246" s="870"/>
      <c r="K246" s="870"/>
      <c r="L246" s="870"/>
      <c r="M246" s="878"/>
      <c r="N246" s="878"/>
      <c r="O246" s="871"/>
      <c r="P246" s="870"/>
      <c r="Q246" s="870"/>
      <c r="R246" s="870"/>
      <c r="S246" s="870"/>
      <c r="T246" s="871"/>
      <c r="U246" s="870"/>
      <c r="V246" s="870"/>
      <c r="W246" s="870"/>
      <c r="X246" s="870"/>
      <c r="Y246" s="870"/>
      <c r="Z246" s="876"/>
      <c r="AA246" s="872"/>
      <c r="AB246" s="867"/>
      <c r="AC246" s="867">
        <v>119.1</v>
      </c>
      <c r="AD246" s="867">
        <v>126.7</v>
      </c>
      <c r="AE246" s="867"/>
      <c r="AF246" s="867">
        <v>137.69999999999999</v>
      </c>
      <c r="AG246" s="867">
        <v>144.30000000000001</v>
      </c>
      <c r="AH246" s="867">
        <v>150.69999999999999</v>
      </c>
      <c r="AI246" s="867">
        <v>158.69999999999999</v>
      </c>
      <c r="AJ246" s="868">
        <v>162.30000000000001</v>
      </c>
      <c r="AK246" s="868">
        <v>170.5</v>
      </c>
      <c r="AL246" s="868">
        <v>179</v>
      </c>
      <c r="AM246" s="868">
        <v>187.9</v>
      </c>
      <c r="AN246" s="868">
        <v>197.3</v>
      </c>
      <c r="AO246" s="868">
        <v>207.3</v>
      </c>
      <c r="AP246" s="868">
        <v>217.7</v>
      </c>
    </row>
    <row r="247" spans="1:42" s="852" customFormat="1" ht="12.75">
      <c r="A247" s="869" t="s">
        <v>240</v>
      </c>
      <c r="B247" s="870"/>
      <c r="C247" s="870"/>
      <c r="D247" s="870"/>
      <c r="E247" s="870"/>
      <c r="F247" s="870"/>
      <c r="G247" s="870"/>
      <c r="H247" s="870"/>
      <c r="I247" s="870"/>
      <c r="J247" s="870"/>
      <c r="K247" s="870"/>
      <c r="L247" s="870"/>
      <c r="M247" s="878"/>
      <c r="N247" s="878"/>
      <c r="O247" s="871"/>
      <c r="P247" s="870"/>
      <c r="Q247" s="870"/>
      <c r="R247" s="870"/>
      <c r="S247" s="870"/>
      <c r="T247" s="871"/>
      <c r="U247" s="870"/>
      <c r="V247" s="870"/>
      <c r="W247" s="870"/>
      <c r="X247" s="870"/>
      <c r="Y247" s="870"/>
      <c r="Z247" s="876"/>
      <c r="AA247" s="872"/>
      <c r="AB247" s="867"/>
      <c r="AC247" s="867">
        <v>3948.9</v>
      </c>
      <c r="AD247" s="867">
        <v>3969.3</v>
      </c>
      <c r="AE247" s="867"/>
      <c r="AF247" s="867">
        <v>4670.8</v>
      </c>
      <c r="AG247" s="867">
        <v>4632.7</v>
      </c>
      <c r="AH247" s="873">
        <v>4663.8</v>
      </c>
      <c r="AI247" s="873">
        <v>5088.3999999999996</v>
      </c>
      <c r="AJ247" s="874">
        <v>5223.8</v>
      </c>
      <c r="AK247" s="874">
        <v>5485</v>
      </c>
      <c r="AL247" s="874">
        <v>5759.2</v>
      </c>
      <c r="AM247" s="874">
        <v>6076</v>
      </c>
      <c r="AN247" s="874">
        <v>6410.2</v>
      </c>
      <c r="AO247" s="874">
        <v>6794.8</v>
      </c>
      <c r="AP247" s="874">
        <v>7202.5</v>
      </c>
    </row>
    <row r="248" spans="1:42" s="852" customFormat="1" ht="12.75">
      <c r="A248" s="869" t="s">
        <v>241</v>
      </c>
      <c r="B248" s="870"/>
      <c r="C248" s="870"/>
      <c r="D248" s="870"/>
      <c r="E248" s="870"/>
      <c r="F248" s="870"/>
      <c r="G248" s="870"/>
      <c r="H248" s="870"/>
      <c r="I248" s="870"/>
      <c r="J248" s="870"/>
      <c r="K248" s="870"/>
      <c r="L248" s="870"/>
      <c r="M248" s="878"/>
      <c r="N248" s="878"/>
      <c r="O248" s="871"/>
      <c r="P248" s="870"/>
      <c r="Q248" s="870"/>
      <c r="R248" s="870"/>
      <c r="S248" s="870"/>
      <c r="T248" s="871"/>
      <c r="U248" s="870"/>
      <c r="V248" s="870"/>
      <c r="W248" s="870"/>
      <c r="X248" s="870"/>
      <c r="Y248" s="870"/>
      <c r="Z248" s="876"/>
      <c r="AA248" s="872"/>
      <c r="AB248" s="867"/>
      <c r="AC248" s="867"/>
      <c r="AD248" s="867"/>
      <c r="AE248" s="867"/>
      <c r="AF248" s="867">
        <v>4.0999999999999996</v>
      </c>
      <c r="AG248" s="867">
        <v>-0.8</v>
      </c>
      <c r="AH248" s="873">
        <v>0.7</v>
      </c>
      <c r="AI248" s="873">
        <v>9.1</v>
      </c>
      <c r="AJ248" s="874">
        <v>2.7</v>
      </c>
      <c r="AK248" s="874">
        <v>5</v>
      </c>
      <c r="AL248" s="874">
        <v>5</v>
      </c>
      <c r="AM248" s="874">
        <v>5.5</v>
      </c>
      <c r="AN248" s="874">
        <v>5.5</v>
      </c>
      <c r="AO248" s="874">
        <v>6</v>
      </c>
      <c r="AP248" s="874">
        <v>6</v>
      </c>
    </row>
    <row r="249" spans="1:42" s="852" customFormat="1" ht="12.75">
      <c r="A249" s="869"/>
      <c r="B249" s="870"/>
      <c r="C249" s="870"/>
      <c r="D249" s="870"/>
      <c r="E249" s="870"/>
      <c r="F249" s="870"/>
      <c r="G249" s="870"/>
      <c r="H249" s="870"/>
      <c r="I249" s="870"/>
      <c r="J249" s="870"/>
      <c r="K249" s="870"/>
      <c r="L249" s="870"/>
      <c r="M249" s="878"/>
      <c r="N249" s="878"/>
      <c r="O249" s="871"/>
      <c r="P249" s="870"/>
      <c r="Q249" s="870"/>
      <c r="R249" s="870"/>
      <c r="S249" s="870"/>
      <c r="T249" s="871"/>
      <c r="U249" s="870"/>
      <c r="V249" s="870"/>
      <c r="W249" s="870"/>
      <c r="X249" s="870"/>
      <c r="Y249" s="870"/>
      <c r="Z249" s="876"/>
      <c r="AA249" s="872"/>
      <c r="AB249" s="867"/>
      <c r="AC249" s="867"/>
      <c r="AD249" s="867"/>
      <c r="AE249" s="867"/>
      <c r="AF249" s="867"/>
      <c r="AG249" s="867"/>
      <c r="AH249" s="873"/>
      <c r="AI249" s="873"/>
      <c r="AJ249" s="874"/>
      <c r="AK249" s="874"/>
      <c r="AL249" s="874"/>
      <c r="AM249" s="874"/>
      <c r="AN249" s="874"/>
      <c r="AO249" s="874"/>
      <c r="AP249" s="874"/>
    </row>
    <row r="250" spans="1:42" s="852" customFormat="1" ht="12.75">
      <c r="A250" s="864" t="s">
        <v>258</v>
      </c>
      <c r="B250" s="870"/>
      <c r="C250" s="870"/>
      <c r="D250" s="870"/>
      <c r="E250" s="870"/>
      <c r="F250" s="870"/>
      <c r="G250" s="870"/>
      <c r="H250" s="870"/>
      <c r="I250" s="870"/>
      <c r="J250" s="870"/>
      <c r="K250" s="870"/>
      <c r="L250" s="870"/>
      <c r="M250" s="878"/>
      <c r="N250" s="878"/>
      <c r="O250" s="871"/>
      <c r="P250" s="870"/>
      <c r="Q250" s="870"/>
      <c r="R250" s="870"/>
      <c r="S250" s="870"/>
      <c r="T250" s="871"/>
      <c r="U250" s="870"/>
      <c r="V250" s="870"/>
      <c r="W250" s="870"/>
      <c r="X250" s="870"/>
      <c r="Y250" s="870"/>
      <c r="Z250" s="876"/>
      <c r="AA250" s="872"/>
      <c r="AB250" s="867"/>
      <c r="AC250" s="867"/>
      <c r="AD250" s="867"/>
      <c r="AE250" s="867"/>
      <c r="AF250" s="867"/>
      <c r="AG250" s="867"/>
      <c r="AH250" s="873"/>
      <c r="AI250" s="873"/>
      <c r="AJ250" s="874"/>
      <c r="AK250" s="874"/>
      <c r="AL250" s="874"/>
      <c r="AM250" s="874"/>
      <c r="AN250" s="874"/>
      <c r="AO250" s="874"/>
      <c r="AP250" s="874"/>
    </row>
    <row r="251" spans="1:42" s="852" customFormat="1" ht="12.75">
      <c r="A251" s="869" t="s">
        <v>238</v>
      </c>
      <c r="B251" s="870"/>
      <c r="C251" s="870"/>
      <c r="D251" s="870"/>
      <c r="E251" s="870"/>
      <c r="F251" s="870"/>
      <c r="G251" s="870"/>
      <c r="H251" s="870"/>
      <c r="I251" s="870"/>
      <c r="J251" s="870"/>
      <c r="K251" s="870"/>
      <c r="L251" s="870"/>
      <c r="M251" s="878"/>
      <c r="N251" s="878"/>
      <c r="O251" s="871"/>
      <c r="P251" s="870"/>
      <c r="Q251" s="870"/>
      <c r="R251" s="870"/>
      <c r="S251" s="870"/>
      <c r="T251" s="871">
        <v>1405</v>
      </c>
      <c r="U251" s="870">
        <v>1285</v>
      </c>
      <c r="V251" s="870">
        <v>1442</v>
      </c>
      <c r="W251" s="870">
        <v>1686</v>
      </c>
      <c r="X251" s="870">
        <v>1953</v>
      </c>
      <c r="Y251" s="870">
        <v>2003</v>
      </c>
      <c r="Z251" s="876">
        <v>2334</v>
      </c>
      <c r="AA251" s="872">
        <v>2737</v>
      </c>
      <c r="AB251" s="867">
        <v>2985.6</v>
      </c>
      <c r="AC251" s="867">
        <v>3193</v>
      </c>
      <c r="AD251" s="867">
        <v>3358</v>
      </c>
      <c r="AE251" s="867">
        <v>3801</v>
      </c>
      <c r="AF251" s="867">
        <v>3928.9</v>
      </c>
      <c r="AG251" s="867">
        <v>4390.3</v>
      </c>
      <c r="AH251" s="873">
        <v>4732.2</v>
      </c>
      <c r="AI251" s="873">
        <v>5056.2</v>
      </c>
      <c r="AJ251" s="874">
        <v>5698.3</v>
      </c>
      <c r="AK251" s="874">
        <v>6402.1</v>
      </c>
      <c r="AL251" s="874">
        <v>7091.5</v>
      </c>
      <c r="AM251" s="874">
        <v>7823.3</v>
      </c>
      <c r="AN251" s="874">
        <v>8636.1</v>
      </c>
      <c r="AO251" s="874">
        <v>9533.7000000000007</v>
      </c>
      <c r="AP251" s="874">
        <v>10523.9</v>
      </c>
    </row>
    <row r="252" spans="1:42" s="852" customFormat="1" ht="12.75">
      <c r="A252" s="869" t="s">
        <v>239</v>
      </c>
      <c r="B252" s="870"/>
      <c r="C252" s="870"/>
      <c r="D252" s="870"/>
      <c r="E252" s="870"/>
      <c r="F252" s="870"/>
      <c r="G252" s="870"/>
      <c r="H252" s="870"/>
      <c r="I252" s="870"/>
      <c r="J252" s="870"/>
      <c r="K252" s="870"/>
      <c r="L252" s="870"/>
      <c r="M252" s="878"/>
      <c r="N252" s="878"/>
      <c r="O252" s="871"/>
      <c r="P252" s="870"/>
      <c r="Q252" s="870"/>
      <c r="R252" s="870"/>
      <c r="S252" s="870"/>
      <c r="T252" s="871"/>
      <c r="U252" s="870"/>
      <c r="V252" s="870"/>
      <c r="W252" s="870"/>
      <c r="X252" s="870"/>
      <c r="Y252" s="870"/>
      <c r="Z252" s="876"/>
      <c r="AA252" s="872"/>
      <c r="AB252" s="867"/>
      <c r="AC252" s="867">
        <v>116.2</v>
      </c>
      <c r="AD252" s="867">
        <v>119.9</v>
      </c>
      <c r="AE252" s="867"/>
      <c r="AF252" s="867">
        <v>126.9</v>
      </c>
      <c r="AG252" s="867">
        <v>130.30000000000001</v>
      </c>
      <c r="AH252" s="867">
        <v>130.6</v>
      </c>
      <c r="AI252" s="867">
        <v>134.4</v>
      </c>
      <c r="AJ252" s="868">
        <v>138.1</v>
      </c>
      <c r="AK252" s="868">
        <v>145</v>
      </c>
      <c r="AL252" s="868">
        <v>152.30000000000001</v>
      </c>
      <c r="AM252" s="868">
        <v>159.80000000000001</v>
      </c>
      <c r="AN252" s="868">
        <v>167.9</v>
      </c>
      <c r="AO252" s="868">
        <v>176.4</v>
      </c>
      <c r="AP252" s="868">
        <v>185.2</v>
      </c>
    </row>
    <row r="253" spans="1:42" s="852" customFormat="1" ht="12.75">
      <c r="A253" s="869" t="s">
        <v>240</v>
      </c>
      <c r="B253" s="870"/>
      <c r="C253" s="870"/>
      <c r="D253" s="870"/>
      <c r="E253" s="870"/>
      <c r="F253" s="870"/>
      <c r="G253" s="870"/>
      <c r="H253" s="870"/>
      <c r="I253" s="870"/>
      <c r="J253" s="870"/>
      <c r="K253" s="870"/>
      <c r="L253" s="870"/>
      <c r="M253" s="878"/>
      <c r="N253" s="878"/>
      <c r="O253" s="871"/>
      <c r="P253" s="870"/>
      <c r="Q253" s="870"/>
      <c r="R253" s="870"/>
      <c r="S253" s="870"/>
      <c r="T253" s="871"/>
      <c r="U253" s="870"/>
      <c r="V253" s="870"/>
      <c r="W253" s="870"/>
      <c r="X253" s="870"/>
      <c r="Y253" s="870"/>
      <c r="Z253" s="876"/>
      <c r="AA253" s="872"/>
      <c r="AB253" s="867"/>
      <c r="AC253" s="867"/>
      <c r="AD253" s="867"/>
      <c r="AE253" s="867"/>
      <c r="AF253" s="867">
        <v>3095.1</v>
      </c>
      <c r="AG253" s="867">
        <v>3370.1</v>
      </c>
      <c r="AH253" s="867">
        <v>3623.8</v>
      </c>
      <c r="AI253" s="867">
        <v>3761.4</v>
      </c>
      <c r="AJ253" s="868">
        <v>4125.1000000000004</v>
      </c>
      <c r="AK253" s="868">
        <v>4413.8999999999996</v>
      </c>
      <c r="AL253" s="868">
        <v>4656.7</v>
      </c>
      <c r="AM253" s="868">
        <v>4894.2</v>
      </c>
      <c r="AN253" s="868">
        <v>5143.8</v>
      </c>
      <c r="AO253" s="868">
        <v>5406.1</v>
      </c>
      <c r="AP253" s="868">
        <v>5681.8</v>
      </c>
    </row>
    <row r="254" spans="1:42" s="852" customFormat="1" ht="12.75">
      <c r="A254" s="869" t="s">
        <v>241</v>
      </c>
      <c r="B254" s="870"/>
      <c r="C254" s="870"/>
      <c r="D254" s="870"/>
      <c r="E254" s="870"/>
      <c r="F254" s="870"/>
      <c r="G254" s="870"/>
      <c r="H254" s="870"/>
      <c r="I254" s="870"/>
      <c r="J254" s="870"/>
      <c r="K254" s="870"/>
      <c r="L254" s="870"/>
      <c r="M254" s="878"/>
      <c r="N254" s="878"/>
      <c r="O254" s="871"/>
      <c r="P254" s="870"/>
      <c r="Q254" s="870"/>
      <c r="R254" s="870"/>
      <c r="S254" s="870"/>
      <c r="T254" s="871"/>
      <c r="U254" s="870"/>
      <c r="V254" s="870"/>
      <c r="W254" s="870"/>
      <c r="X254" s="870"/>
      <c r="Y254" s="870"/>
      <c r="Z254" s="876"/>
      <c r="AA254" s="872"/>
      <c r="AB254" s="867"/>
      <c r="AC254" s="867"/>
      <c r="AD254" s="867"/>
      <c r="AE254" s="867"/>
      <c r="AF254" s="867">
        <v>0.5</v>
      </c>
      <c r="AG254" s="867">
        <v>8.9</v>
      </c>
      <c r="AH254" s="867">
        <v>7.5</v>
      </c>
      <c r="AI254" s="867">
        <v>3.8</v>
      </c>
      <c r="AJ254" s="868">
        <v>9.6999999999999993</v>
      </c>
      <c r="AK254" s="868">
        <v>7</v>
      </c>
      <c r="AL254" s="868">
        <v>5.5</v>
      </c>
      <c r="AM254" s="868">
        <v>5.0999999999999996</v>
      </c>
      <c r="AN254" s="868">
        <v>5.0999999999999996</v>
      </c>
      <c r="AO254" s="868">
        <v>5.0999999999999996</v>
      </c>
      <c r="AP254" s="868">
        <v>5.0999999999999996</v>
      </c>
    </row>
    <row r="255" spans="1:42" s="852" customFormat="1" ht="12.75">
      <c r="A255" s="869"/>
      <c r="B255" s="870"/>
      <c r="C255" s="870"/>
      <c r="D255" s="870"/>
      <c r="E255" s="870"/>
      <c r="F255" s="870"/>
      <c r="G255" s="870"/>
      <c r="H255" s="870"/>
      <c r="I255" s="870"/>
      <c r="J255" s="870"/>
      <c r="K255" s="870"/>
      <c r="L255" s="870"/>
      <c r="M255" s="878"/>
      <c r="N255" s="878"/>
      <c r="O255" s="871"/>
      <c r="P255" s="870"/>
      <c r="Q255" s="870"/>
      <c r="R255" s="870"/>
      <c r="S255" s="870"/>
      <c r="T255" s="871"/>
      <c r="U255" s="870"/>
      <c r="V255" s="870"/>
      <c r="W255" s="870"/>
      <c r="X255" s="870"/>
      <c r="Y255" s="870"/>
      <c r="Z255" s="876"/>
      <c r="AA255" s="872"/>
      <c r="AB255" s="867"/>
      <c r="AC255" s="867"/>
      <c r="AD255" s="867"/>
      <c r="AE255" s="867"/>
      <c r="AF255" s="867"/>
      <c r="AG255" s="867"/>
      <c r="AH255" s="867"/>
      <c r="AI255" s="867"/>
      <c r="AJ255" s="868"/>
      <c r="AK255" s="868"/>
      <c r="AL255" s="868"/>
      <c r="AM255" s="868"/>
      <c r="AN255" s="868"/>
      <c r="AO255" s="868"/>
      <c r="AP255" s="868"/>
    </row>
    <row r="256" spans="1:42" s="852" customFormat="1" ht="12.75">
      <c r="A256" s="864" t="s">
        <v>259</v>
      </c>
      <c r="B256" s="870"/>
      <c r="C256" s="870"/>
      <c r="D256" s="870"/>
      <c r="E256" s="870"/>
      <c r="F256" s="870"/>
      <c r="G256" s="870"/>
      <c r="H256" s="870"/>
      <c r="I256" s="870"/>
      <c r="J256" s="870"/>
      <c r="K256" s="870"/>
      <c r="L256" s="870"/>
      <c r="M256" s="878"/>
      <c r="N256" s="878"/>
      <c r="O256" s="871"/>
      <c r="P256" s="870"/>
      <c r="Q256" s="870"/>
      <c r="R256" s="870"/>
      <c r="S256" s="870"/>
      <c r="T256" s="871"/>
      <c r="U256" s="870"/>
      <c r="V256" s="870"/>
      <c r="W256" s="870"/>
      <c r="X256" s="870"/>
      <c r="Y256" s="870"/>
      <c r="Z256" s="876"/>
      <c r="AA256" s="872"/>
      <c r="AB256" s="867"/>
      <c r="AC256" s="867"/>
      <c r="AD256" s="867"/>
      <c r="AE256" s="867"/>
      <c r="AF256" s="867"/>
      <c r="AG256" s="867"/>
      <c r="AH256" s="873"/>
      <c r="AI256" s="873"/>
      <c r="AJ256" s="874"/>
      <c r="AK256" s="874"/>
      <c r="AL256" s="874"/>
      <c r="AM256" s="874"/>
      <c r="AN256" s="874"/>
      <c r="AO256" s="874"/>
      <c r="AP256" s="874"/>
    </row>
    <row r="257" spans="1:42" s="852" customFormat="1" ht="12.75">
      <c r="A257" s="869" t="s">
        <v>238</v>
      </c>
      <c r="B257" s="870"/>
      <c r="C257" s="870"/>
      <c r="D257" s="870"/>
      <c r="E257" s="870"/>
      <c r="F257" s="870"/>
      <c r="G257" s="870"/>
      <c r="H257" s="870"/>
      <c r="I257" s="870"/>
      <c r="J257" s="870"/>
      <c r="K257" s="870"/>
      <c r="L257" s="870"/>
      <c r="M257" s="878"/>
      <c r="N257" s="878"/>
      <c r="O257" s="871"/>
      <c r="P257" s="870"/>
      <c r="Q257" s="870"/>
      <c r="R257" s="870"/>
      <c r="S257" s="870"/>
      <c r="T257" s="871">
        <v>726</v>
      </c>
      <c r="U257" s="870">
        <v>702</v>
      </c>
      <c r="V257" s="870">
        <v>776</v>
      </c>
      <c r="W257" s="870">
        <v>799</v>
      </c>
      <c r="X257" s="870">
        <v>994</v>
      </c>
      <c r="Y257" s="870">
        <v>1124</v>
      </c>
      <c r="Z257" s="876">
        <v>1392</v>
      </c>
      <c r="AA257" s="872">
        <v>1572</v>
      </c>
      <c r="AB257" s="867">
        <v>1698.4</v>
      </c>
      <c r="AC257" s="867">
        <v>1875.2</v>
      </c>
      <c r="AD257" s="867">
        <v>1968.7</v>
      </c>
      <c r="AE257" s="867">
        <v>2112.9</v>
      </c>
      <c r="AF257" s="867">
        <v>2187.4</v>
      </c>
      <c r="AG257" s="867">
        <v>2275.6</v>
      </c>
      <c r="AH257" s="867">
        <v>2415.9</v>
      </c>
      <c r="AI257" s="867">
        <v>2570</v>
      </c>
      <c r="AJ257" s="868">
        <v>2786.9</v>
      </c>
      <c r="AK257" s="868">
        <v>3131.1</v>
      </c>
      <c r="AL257" s="868">
        <v>3451.8</v>
      </c>
      <c r="AM257" s="868">
        <v>3804.4</v>
      </c>
      <c r="AN257" s="868">
        <v>4195.6000000000004</v>
      </c>
      <c r="AO257" s="868">
        <v>4627.3</v>
      </c>
      <c r="AP257" s="868">
        <v>5103.1000000000004</v>
      </c>
    </row>
    <row r="258" spans="1:42" s="852" customFormat="1" ht="12.75">
      <c r="A258" s="869" t="s">
        <v>239</v>
      </c>
      <c r="B258" s="870"/>
      <c r="C258" s="870"/>
      <c r="D258" s="870"/>
      <c r="E258" s="870"/>
      <c r="F258" s="870"/>
      <c r="G258" s="870"/>
      <c r="H258" s="870"/>
      <c r="I258" s="870"/>
      <c r="J258" s="870"/>
      <c r="K258" s="870"/>
      <c r="L258" s="870"/>
      <c r="M258" s="878"/>
      <c r="N258" s="878"/>
      <c r="O258" s="871"/>
      <c r="P258" s="870"/>
      <c r="Q258" s="870"/>
      <c r="R258" s="870"/>
      <c r="S258" s="870"/>
      <c r="T258" s="871"/>
      <c r="U258" s="870"/>
      <c r="V258" s="870"/>
      <c r="W258" s="870"/>
      <c r="X258" s="870"/>
      <c r="Y258" s="870"/>
      <c r="Z258" s="876"/>
      <c r="AA258" s="872"/>
      <c r="AB258" s="867"/>
      <c r="AC258" s="867">
        <v>114.3</v>
      </c>
      <c r="AD258" s="867">
        <v>117.6</v>
      </c>
      <c r="AE258" s="867"/>
      <c r="AF258" s="867">
        <v>125.8</v>
      </c>
      <c r="AG258" s="867">
        <v>129.19999999999999</v>
      </c>
      <c r="AH258" s="867">
        <v>129.4</v>
      </c>
      <c r="AI258" s="867">
        <v>133.1</v>
      </c>
      <c r="AJ258" s="868">
        <v>136.9</v>
      </c>
      <c r="AK258" s="868">
        <v>143.69999999999999</v>
      </c>
      <c r="AL258" s="868">
        <v>150.9</v>
      </c>
      <c r="AM258" s="868">
        <v>158.4</v>
      </c>
      <c r="AN258" s="868">
        <v>166.4</v>
      </c>
      <c r="AO258" s="868">
        <v>174.7</v>
      </c>
      <c r="AP258" s="868">
        <v>183.5</v>
      </c>
    </row>
    <row r="259" spans="1:42" s="852" customFormat="1" ht="12.75">
      <c r="A259" s="869" t="s">
        <v>240</v>
      </c>
      <c r="B259" s="870"/>
      <c r="C259" s="870"/>
      <c r="D259" s="870"/>
      <c r="E259" s="870"/>
      <c r="F259" s="870"/>
      <c r="G259" s="870"/>
      <c r="H259" s="870"/>
      <c r="I259" s="870"/>
      <c r="J259" s="870"/>
      <c r="K259" s="870"/>
      <c r="L259" s="870"/>
      <c r="M259" s="878"/>
      <c r="N259" s="878"/>
      <c r="O259" s="871"/>
      <c r="P259" s="870"/>
      <c r="Q259" s="870"/>
      <c r="R259" s="870"/>
      <c r="S259" s="870"/>
      <c r="T259" s="871"/>
      <c r="U259" s="870"/>
      <c r="V259" s="870"/>
      <c r="W259" s="870"/>
      <c r="X259" s="870"/>
      <c r="Y259" s="870"/>
      <c r="Z259" s="876"/>
      <c r="AA259" s="872"/>
      <c r="AB259" s="867"/>
      <c r="AC259" s="867">
        <v>1640</v>
      </c>
      <c r="AD259" s="867">
        <v>1674.6</v>
      </c>
      <c r="AE259" s="867"/>
      <c r="AF259" s="867">
        <v>1738.3</v>
      </c>
      <c r="AG259" s="867">
        <v>1761.9</v>
      </c>
      <c r="AH259" s="867">
        <v>1867.1</v>
      </c>
      <c r="AI259" s="867">
        <v>1930.3</v>
      </c>
      <c r="AJ259" s="868">
        <v>2036.1</v>
      </c>
      <c r="AK259" s="868">
        <v>2178.6</v>
      </c>
      <c r="AL259" s="868">
        <v>2287.6</v>
      </c>
      <c r="AM259" s="868">
        <v>2401.9</v>
      </c>
      <c r="AN259" s="868">
        <v>2522</v>
      </c>
      <c r="AO259" s="868">
        <v>2648.1</v>
      </c>
      <c r="AP259" s="868">
        <v>2780.5</v>
      </c>
    </row>
    <row r="260" spans="1:42" s="852" customFormat="1" ht="12.75">
      <c r="A260" s="869" t="s">
        <v>241</v>
      </c>
      <c r="B260" s="870"/>
      <c r="C260" s="870"/>
      <c r="D260" s="870"/>
      <c r="E260" s="870"/>
      <c r="F260" s="870"/>
      <c r="G260" s="870"/>
      <c r="H260" s="870"/>
      <c r="I260" s="870"/>
      <c r="J260" s="870"/>
      <c r="K260" s="870"/>
      <c r="L260" s="870"/>
      <c r="M260" s="878"/>
      <c r="N260" s="878"/>
      <c r="O260" s="871"/>
      <c r="P260" s="870"/>
      <c r="Q260" s="870"/>
      <c r="R260" s="870"/>
      <c r="S260" s="870"/>
      <c r="T260" s="871"/>
      <c r="U260" s="870"/>
      <c r="V260" s="870"/>
      <c r="W260" s="870"/>
      <c r="X260" s="870"/>
      <c r="Y260" s="870"/>
      <c r="Z260" s="876"/>
      <c r="AA260" s="872"/>
      <c r="AB260" s="867"/>
      <c r="AC260" s="867"/>
      <c r="AD260" s="867"/>
      <c r="AE260" s="867"/>
      <c r="AF260" s="867">
        <v>0.7</v>
      </c>
      <c r="AG260" s="867">
        <v>1.4</v>
      </c>
      <c r="AH260" s="867">
        <v>6</v>
      </c>
      <c r="AI260" s="867">
        <v>3.4</v>
      </c>
      <c r="AJ260" s="868">
        <v>5.5</v>
      </c>
      <c r="AK260" s="868">
        <v>7</v>
      </c>
      <c r="AL260" s="868">
        <v>5</v>
      </c>
      <c r="AM260" s="868">
        <v>5</v>
      </c>
      <c r="AN260" s="868">
        <v>5</v>
      </c>
      <c r="AO260" s="868">
        <v>5</v>
      </c>
      <c r="AP260" s="868">
        <v>5</v>
      </c>
    </row>
    <row r="261" spans="1:42" s="852" customFormat="1" ht="12.75">
      <c r="A261" s="869"/>
      <c r="B261" s="870"/>
      <c r="C261" s="870"/>
      <c r="D261" s="870"/>
      <c r="E261" s="870"/>
      <c r="F261" s="870"/>
      <c r="G261" s="870"/>
      <c r="H261" s="870"/>
      <c r="I261" s="870"/>
      <c r="J261" s="870"/>
      <c r="K261" s="870"/>
      <c r="L261" s="870"/>
      <c r="M261" s="878"/>
      <c r="N261" s="878"/>
      <c r="O261" s="871"/>
      <c r="P261" s="870"/>
      <c r="Q261" s="870"/>
      <c r="R261" s="870"/>
      <c r="S261" s="870"/>
      <c r="T261" s="871"/>
      <c r="U261" s="870"/>
      <c r="V261" s="870"/>
      <c r="W261" s="870"/>
      <c r="X261" s="870"/>
      <c r="Y261" s="870"/>
      <c r="Z261" s="876"/>
      <c r="AA261" s="872"/>
      <c r="AB261" s="867"/>
      <c r="AC261" s="867"/>
      <c r="AD261" s="867"/>
      <c r="AE261" s="867"/>
      <c r="AF261" s="867"/>
      <c r="AG261" s="867"/>
      <c r="AH261" s="867"/>
      <c r="AI261" s="867"/>
      <c r="AJ261" s="868"/>
      <c r="AK261" s="868"/>
      <c r="AL261" s="868"/>
      <c r="AM261" s="868"/>
      <c r="AN261" s="868"/>
      <c r="AO261" s="868"/>
      <c r="AP261" s="868"/>
    </row>
    <row r="262" spans="1:42" s="852" customFormat="1" ht="12.75">
      <c r="A262" s="864" t="s">
        <v>260</v>
      </c>
      <c r="B262" s="870"/>
      <c r="C262" s="870"/>
      <c r="D262" s="870"/>
      <c r="E262" s="870"/>
      <c r="F262" s="870"/>
      <c r="G262" s="870"/>
      <c r="H262" s="870"/>
      <c r="I262" s="870"/>
      <c r="J262" s="870"/>
      <c r="K262" s="870"/>
      <c r="L262" s="870"/>
      <c r="M262" s="878"/>
      <c r="N262" s="878"/>
      <c r="O262" s="871"/>
      <c r="P262" s="870"/>
      <c r="Q262" s="870"/>
      <c r="R262" s="870"/>
      <c r="S262" s="870"/>
      <c r="T262" s="871"/>
      <c r="U262" s="870"/>
      <c r="V262" s="870"/>
      <c r="W262" s="870"/>
      <c r="X262" s="870"/>
      <c r="Y262" s="870"/>
      <c r="Z262" s="870"/>
      <c r="AA262" s="872"/>
      <c r="AB262" s="873"/>
      <c r="AC262" s="873"/>
      <c r="AD262" s="873"/>
      <c r="AE262" s="873"/>
      <c r="AF262" s="873"/>
      <c r="AG262" s="873"/>
      <c r="AH262" s="873"/>
      <c r="AI262" s="873"/>
      <c r="AJ262" s="874"/>
      <c r="AK262" s="874"/>
      <c r="AL262" s="874"/>
      <c r="AM262" s="874"/>
      <c r="AN262" s="874"/>
      <c r="AO262" s="874"/>
      <c r="AP262" s="874"/>
    </row>
    <row r="263" spans="1:42" s="852" customFormat="1" ht="12.75">
      <c r="A263" s="869" t="s">
        <v>246</v>
      </c>
      <c r="B263" s="870">
        <v>421.9</v>
      </c>
      <c r="C263" s="870">
        <v>551.29999999999995</v>
      </c>
      <c r="D263" s="870">
        <v>588.1</v>
      </c>
      <c r="E263" s="870">
        <v>649.6</v>
      </c>
      <c r="F263" s="870">
        <v>711.4</v>
      </c>
      <c r="G263" s="870">
        <v>807.4</v>
      </c>
      <c r="H263" s="870">
        <v>859</v>
      </c>
      <c r="I263" s="870">
        <v>883.5</v>
      </c>
      <c r="J263" s="870">
        <v>963.4</v>
      </c>
      <c r="K263" s="870"/>
      <c r="L263" s="870">
        <v>1225.0999999999999</v>
      </c>
      <c r="M263" s="878"/>
      <c r="N263" s="878"/>
      <c r="O263" s="871">
        <v>1351.8</v>
      </c>
      <c r="P263" s="870">
        <v>1403.1</v>
      </c>
      <c r="Q263" s="870">
        <v>1395</v>
      </c>
      <c r="R263" s="870">
        <v>1447.9</v>
      </c>
      <c r="S263" s="870">
        <v>1526.8</v>
      </c>
      <c r="T263" s="871"/>
      <c r="U263" s="870"/>
      <c r="V263" s="870"/>
      <c r="W263" s="870"/>
      <c r="X263" s="870"/>
      <c r="Y263" s="870"/>
      <c r="Z263" s="870"/>
      <c r="AA263" s="872"/>
      <c r="AB263" s="873"/>
      <c r="AC263" s="873"/>
      <c r="AD263" s="873"/>
      <c r="AE263" s="873"/>
      <c r="AF263" s="873"/>
      <c r="AG263" s="873"/>
      <c r="AH263" s="873"/>
      <c r="AI263" s="873"/>
      <c r="AJ263" s="874"/>
      <c r="AK263" s="874"/>
      <c r="AL263" s="874"/>
      <c r="AM263" s="874"/>
      <c r="AN263" s="874"/>
      <c r="AO263" s="874"/>
      <c r="AP263" s="874"/>
    </row>
    <row r="264" spans="1:42" s="852" customFormat="1" ht="12.75">
      <c r="A264" s="869" t="s">
        <v>239</v>
      </c>
      <c r="B264" s="869"/>
      <c r="C264" s="869"/>
      <c r="D264" s="869"/>
      <c r="E264" s="869"/>
      <c r="F264" s="869"/>
      <c r="G264" s="878"/>
      <c r="H264" s="878"/>
      <c r="I264" s="878"/>
      <c r="J264" s="878"/>
      <c r="K264" s="878"/>
      <c r="L264" s="878"/>
      <c r="M264" s="878"/>
      <c r="N264" s="878"/>
      <c r="O264" s="871">
        <v>115.2</v>
      </c>
      <c r="P264" s="870">
        <v>123.9</v>
      </c>
      <c r="Q264" s="870">
        <v>126.2</v>
      </c>
      <c r="R264" s="870">
        <v>128.5</v>
      </c>
      <c r="S264" s="870">
        <v>131.5</v>
      </c>
      <c r="T264" s="871"/>
      <c r="U264" s="870"/>
      <c r="V264" s="870"/>
      <c r="W264" s="870"/>
      <c r="X264" s="870"/>
      <c r="Y264" s="870"/>
      <c r="Z264" s="870"/>
      <c r="AA264" s="872"/>
      <c r="AB264" s="873"/>
      <c r="AC264" s="873"/>
      <c r="AD264" s="873"/>
      <c r="AE264" s="873"/>
      <c r="AF264" s="873"/>
      <c r="AG264" s="873"/>
      <c r="AH264" s="873"/>
      <c r="AI264" s="873"/>
      <c r="AJ264" s="874"/>
      <c r="AK264" s="874"/>
      <c r="AL264" s="874"/>
      <c r="AM264" s="874"/>
      <c r="AN264" s="874"/>
      <c r="AO264" s="874"/>
      <c r="AP264" s="874"/>
    </row>
    <row r="265" spans="1:42" s="852" customFormat="1" ht="12.75">
      <c r="A265" s="869" t="s">
        <v>240</v>
      </c>
      <c r="B265" s="869"/>
      <c r="C265" s="869"/>
      <c r="D265" s="869"/>
      <c r="E265" s="869"/>
      <c r="F265" s="869"/>
      <c r="G265" s="878"/>
      <c r="H265" s="878"/>
      <c r="I265" s="878"/>
      <c r="J265" s="878"/>
      <c r="K265" s="878"/>
      <c r="L265" s="878"/>
      <c r="M265" s="878"/>
      <c r="N265" s="878"/>
      <c r="O265" s="871">
        <v>1173.7</v>
      </c>
      <c r="P265" s="870">
        <v>1132.9000000000001</v>
      </c>
      <c r="Q265" s="870">
        <v>105.5</v>
      </c>
      <c r="R265" s="870">
        <v>1127.0999999999999</v>
      </c>
      <c r="S265" s="870">
        <v>1160.7</v>
      </c>
      <c r="T265" s="871"/>
      <c r="U265" s="870"/>
      <c r="V265" s="870"/>
      <c r="W265" s="870"/>
      <c r="X265" s="870"/>
      <c r="Y265" s="870"/>
      <c r="Z265" s="870"/>
      <c r="AA265" s="872"/>
      <c r="AB265" s="873"/>
      <c r="AC265" s="873"/>
      <c r="AD265" s="873"/>
      <c r="AE265" s="873"/>
      <c r="AF265" s="873"/>
      <c r="AG265" s="873"/>
      <c r="AH265" s="873"/>
      <c r="AI265" s="873"/>
      <c r="AJ265" s="874"/>
      <c r="AK265" s="874"/>
      <c r="AL265" s="874"/>
      <c r="AM265" s="874"/>
      <c r="AN265" s="874"/>
      <c r="AO265" s="874"/>
      <c r="AP265" s="874"/>
    </row>
    <row r="266" spans="1:42" s="852" customFormat="1" ht="12.75">
      <c r="A266" s="869" t="s">
        <v>241</v>
      </c>
      <c r="B266" s="869"/>
      <c r="C266" s="869"/>
      <c r="D266" s="869"/>
      <c r="E266" s="869"/>
      <c r="F266" s="869"/>
      <c r="G266" s="878"/>
      <c r="H266" s="878"/>
      <c r="I266" s="878"/>
      <c r="J266" s="878"/>
      <c r="K266" s="878"/>
      <c r="L266" s="878"/>
      <c r="M266" s="878"/>
      <c r="N266" s="878"/>
      <c r="O266" s="871">
        <v>2.9</v>
      </c>
      <c r="P266" s="870">
        <v>-3.5</v>
      </c>
      <c r="Q266" s="870">
        <v>-2.4</v>
      </c>
      <c r="R266" s="870">
        <v>2</v>
      </c>
      <c r="S266" s="870">
        <v>3</v>
      </c>
      <c r="T266" s="871"/>
      <c r="U266" s="870"/>
      <c r="V266" s="870"/>
      <c r="W266" s="870"/>
      <c r="X266" s="870"/>
      <c r="Y266" s="870"/>
      <c r="Z266" s="870"/>
      <c r="AA266" s="872"/>
      <c r="AB266" s="873"/>
      <c r="AC266" s="873"/>
      <c r="AD266" s="873"/>
      <c r="AE266" s="873"/>
      <c r="AF266" s="873"/>
      <c r="AG266" s="873"/>
      <c r="AH266" s="873"/>
      <c r="AI266" s="873"/>
      <c r="AJ266" s="874"/>
      <c r="AK266" s="874"/>
      <c r="AL266" s="874"/>
      <c r="AM266" s="874"/>
      <c r="AN266" s="874"/>
      <c r="AO266" s="874"/>
      <c r="AP266" s="874"/>
    </row>
    <row r="267" spans="1:42" s="852" customFormat="1" ht="12.75">
      <c r="A267" s="869"/>
      <c r="B267" s="869"/>
      <c r="C267" s="869"/>
      <c r="D267" s="869"/>
      <c r="E267" s="869"/>
      <c r="F267" s="869"/>
      <c r="G267" s="878"/>
      <c r="H267" s="878"/>
      <c r="I267" s="878"/>
      <c r="J267" s="878"/>
      <c r="K267" s="878"/>
      <c r="L267" s="878"/>
      <c r="M267" s="878"/>
      <c r="N267" s="878"/>
      <c r="O267" s="871"/>
      <c r="P267" s="870"/>
      <c r="Q267" s="870"/>
      <c r="R267" s="870"/>
      <c r="S267" s="870"/>
      <c r="T267" s="871"/>
      <c r="U267" s="870"/>
      <c r="V267" s="870"/>
      <c r="W267" s="870"/>
      <c r="X267" s="870"/>
      <c r="Y267" s="870"/>
      <c r="Z267" s="870"/>
      <c r="AA267" s="872"/>
      <c r="AB267" s="873"/>
      <c r="AC267" s="873"/>
      <c r="AD267" s="873"/>
      <c r="AE267" s="873"/>
      <c r="AF267" s="873"/>
      <c r="AG267" s="873"/>
      <c r="AH267" s="873"/>
      <c r="AI267" s="873"/>
      <c r="AJ267" s="874"/>
      <c r="AK267" s="874"/>
      <c r="AL267" s="874"/>
      <c r="AM267" s="874"/>
      <c r="AN267" s="874"/>
      <c r="AO267" s="874"/>
      <c r="AP267" s="874"/>
    </row>
    <row r="268" spans="1:42" s="852" customFormat="1" ht="12.75">
      <c r="A268" s="864" t="s">
        <v>261</v>
      </c>
      <c r="B268" s="869"/>
      <c r="C268" s="869"/>
      <c r="D268" s="869"/>
      <c r="E268" s="869"/>
      <c r="F268" s="869"/>
      <c r="G268" s="878"/>
      <c r="H268" s="878"/>
      <c r="I268" s="878"/>
      <c r="J268" s="878"/>
      <c r="K268" s="878"/>
      <c r="L268" s="878"/>
      <c r="M268" s="878"/>
      <c r="N268" s="878"/>
      <c r="O268" s="871"/>
      <c r="P268" s="870"/>
      <c r="Q268" s="870"/>
      <c r="R268" s="870"/>
      <c r="S268" s="870"/>
      <c r="T268" s="871"/>
      <c r="U268" s="870"/>
      <c r="V268" s="870"/>
      <c r="W268" s="870"/>
      <c r="X268" s="870"/>
      <c r="Y268" s="870"/>
      <c r="Z268" s="870"/>
      <c r="AA268" s="872"/>
      <c r="AB268" s="873"/>
      <c r="AC268" s="873"/>
      <c r="AD268" s="873"/>
      <c r="AE268" s="873"/>
      <c r="AF268" s="873"/>
      <c r="AG268" s="873"/>
      <c r="AH268" s="873"/>
      <c r="AI268" s="873"/>
      <c r="AJ268" s="874"/>
      <c r="AK268" s="874"/>
      <c r="AL268" s="874"/>
      <c r="AM268" s="874"/>
      <c r="AN268" s="874"/>
      <c r="AO268" s="874"/>
      <c r="AP268" s="874"/>
    </row>
    <row r="269" spans="1:42" s="852" customFormat="1" ht="12.75">
      <c r="A269" s="869" t="s">
        <v>238</v>
      </c>
      <c r="B269" s="869"/>
      <c r="C269" s="869"/>
      <c r="D269" s="869"/>
      <c r="E269" s="869"/>
      <c r="F269" s="869"/>
      <c r="G269" s="878"/>
      <c r="H269" s="878"/>
      <c r="I269" s="878"/>
      <c r="J269" s="878"/>
      <c r="K269" s="878"/>
      <c r="L269" s="878"/>
      <c r="M269" s="878"/>
      <c r="N269" s="878"/>
      <c r="O269" s="871"/>
      <c r="P269" s="870"/>
      <c r="Q269" s="870"/>
      <c r="R269" s="870"/>
      <c r="S269" s="870"/>
      <c r="T269" s="871">
        <v>507</v>
      </c>
      <c r="U269" s="870">
        <v>531</v>
      </c>
      <c r="V269" s="870">
        <v>590</v>
      </c>
      <c r="W269" s="870">
        <v>676</v>
      </c>
      <c r="X269" s="870">
        <v>773</v>
      </c>
      <c r="Y269" s="870">
        <v>869</v>
      </c>
      <c r="Z269" s="870">
        <v>974</v>
      </c>
      <c r="AA269" s="872">
        <v>1069</v>
      </c>
      <c r="AB269" s="873">
        <v>1150.0999999999999</v>
      </c>
      <c r="AC269" s="873">
        <v>1374.8</v>
      </c>
      <c r="AD269" s="873">
        <v>1436</v>
      </c>
      <c r="AE269" s="873">
        <v>1515.7</v>
      </c>
      <c r="AF269" s="873">
        <v>1573.5</v>
      </c>
      <c r="AG269" s="873">
        <v>1771.3</v>
      </c>
      <c r="AH269" s="867">
        <v>1933.7</v>
      </c>
      <c r="AI269" s="867">
        <v>2063.6</v>
      </c>
      <c r="AJ269" s="868">
        <v>2176.9</v>
      </c>
      <c r="AK269" s="868">
        <v>2445.6999999999998</v>
      </c>
      <c r="AL269" s="868">
        <v>2704</v>
      </c>
      <c r="AM269" s="868">
        <v>2988.7</v>
      </c>
      <c r="AN269" s="868">
        <v>3305.5</v>
      </c>
      <c r="AO269" s="868">
        <v>3656</v>
      </c>
      <c r="AP269" s="868">
        <v>4043.4</v>
      </c>
    </row>
    <row r="270" spans="1:42" s="852" customFormat="1" ht="12.75">
      <c r="A270" s="869" t="s">
        <v>239</v>
      </c>
      <c r="B270" s="869"/>
      <c r="C270" s="869"/>
      <c r="D270" s="869"/>
      <c r="E270" s="869"/>
      <c r="F270" s="869"/>
      <c r="G270" s="878"/>
      <c r="H270" s="878"/>
      <c r="I270" s="878"/>
      <c r="J270" s="878"/>
      <c r="K270" s="878"/>
      <c r="L270" s="878"/>
      <c r="M270" s="878"/>
      <c r="N270" s="878"/>
      <c r="O270" s="871"/>
      <c r="P270" s="870"/>
      <c r="Q270" s="870"/>
      <c r="R270" s="870"/>
      <c r="S270" s="870"/>
      <c r="T270" s="871"/>
      <c r="U270" s="870"/>
      <c r="V270" s="870"/>
      <c r="W270" s="870"/>
      <c r="X270" s="870"/>
      <c r="Y270" s="870"/>
      <c r="Z270" s="870"/>
      <c r="AA270" s="872"/>
      <c r="AB270" s="873"/>
      <c r="AC270" s="873">
        <v>123.1</v>
      </c>
      <c r="AD270" s="873">
        <v>124.8</v>
      </c>
      <c r="AE270" s="873"/>
      <c r="AF270" s="873">
        <v>128.6</v>
      </c>
      <c r="AG270" s="873">
        <v>131.9</v>
      </c>
      <c r="AH270" s="867">
        <v>132.9</v>
      </c>
      <c r="AI270" s="867">
        <v>137.19999999999999</v>
      </c>
      <c r="AJ270" s="868">
        <v>141.30000000000001</v>
      </c>
      <c r="AK270" s="868">
        <v>148.30000000000001</v>
      </c>
      <c r="AL270" s="868">
        <v>155.69999999999999</v>
      </c>
      <c r="AM270" s="868">
        <v>163.5</v>
      </c>
      <c r="AN270" s="868">
        <v>171.7</v>
      </c>
      <c r="AO270" s="868">
        <v>180.3</v>
      </c>
      <c r="AP270" s="868">
        <v>189.4</v>
      </c>
    </row>
    <row r="271" spans="1:42" s="852" customFormat="1" ht="12.75">
      <c r="A271" s="869" t="s">
        <v>240</v>
      </c>
      <c r="B271" s="869"/>
      <c r="C271" s="869"/>
      <c r="D271" s="869"/>
      <c r="E271" s="869"/>
      <c r="F271" s="869"/>
      <c r="G271" s="878"/>
      <c r="H271" s="878"/>
      <c r="I271" s="878"/>
      <c r="J271" s="878"/>
      <c r="K271" s="878"/>
      <c r="L271" s="878"/>
      <c r="M271" s="878"/>
      <c r="N271" s="878"/>
      <c r="O271" s="871"/>
      <c r="P271" s="870"/>
      <c r="Q271" s="870"/>
      <c r="R271" s="870"/>
      <c r="S271" s="870"/>
      <c r="T271" s="871"/>
      <c r="U271" s="870"/>
      <c r="V271" s="870"/>
      <c r="W271" s="870"/>
      <c r="X271" s="870"/>
      <c r="Y271" s="870"/>
      <c r="Z271" s="870"/>
      <c r="AA271" s="872"/>
      <c r="AB271" s="873"/>
      <c r="AC271" s="873">
        <v>1116.8</v>
      </c>
      <c r="AD271" s="873">
        <v>1150.3</v>
      </c>
      <c r="AE271" s="873"/>
      <c r="AF271" s="873">
        <v>1223.3</v>
      </c>
      <c r="AG271" s="873">
        <v>1343.3</v>
      </c>
      <c r="AH271" s="867">
        <v>1455.3</v>
      </c>
      <c r="AI271" s="867">
        <v>1503.9</v>
      </c>
      <c r="AJ271" s="868">
        <v>1541.1</v>
      </c>
      <c r="AK271" s="868">
        <v>1648.9</v>
      </c>
      <c r="AL271" s="868">
        <v>1736.3</v>
      </c>
      <c r="AM271" s="868">
        <v>1828.4</v>
      </c>
      <c r="AN271" s="868">
        <v>1925.3</v>
      </c>
      <c r="AO271" s="868">
        <v>2027.3</v>
      </c>
      <c r="AP271" s="868">
        <v>2134.6999999999998</v>
      </c>
    </row>
    <row r="272" spans="1:42" s="852" customFormat="1" ht="12.75">
      <c r="A272" s="869" t="s">
        <v>241</v>
      </c>
      <c r="B272" s="869"/>
      <c r="C272" s="869"/>
      <c r="D272" s="869"/>
      <c r="E272" s="869"/>
      <c r="F272" s="869"/>
      <c r="G272" s="878"/>
      <c r="H272" s="878"/>
      <c r="I272" s="878"/>
      <c r="J272" s="878"/>
      <c r="K272" s="878"/>
      <c r="L272" s="878"/>
      <c r="M272" s="878"/>
      <c r="N272" s="878"/>
      <c r="O272" s="871"/>
      <c r="P272" s="870"/>
      <c r="Q272" s="870"/>
      <c r="R272" s="870"/>
      <c r="S272" s="870"/>
      <c r="T272" s="871"/>
      <c r="U272" s="870"/>
      <c r="V272" s="870"/>
      <c r="W272" s="870"/>
      <c r="X272" s="870"/>
      <c r="Y272" s="870"/>
      <c r="Z272" s="870"/>
      <c r="AA272" s="872"/>
      <c r="AB272" s="873"/>
      <c r="AC272" s="873"/>
      <c r="AD272" s="873"/>
      <c r="AE272" s="873"/>
      <c r="AF272" s="873">
        <v>0.7</v>
      </c>
      <c r="AG272" s="873">
        <v>9.8000000000000007</v>
      </c>
      <c r="AH272" s="867">
        <v>8.3000000000000007</v>
      </c>
      <c r="AI272" s="867">
        <v>3.3</v>
      </c>
      <c r="AJ272" s="868">
        <v>2.5</v>
      </c>
      <c r="AK272" s="868">
        <v>7</v>
      </c>
      <c r="AL272" s="868">
        <v>5.3</v>
      </c>
      <c r="AM272" s="868">
        <v>5.3</v>
      </c>
      <c r="AN272" s="868">
        <v>5.3</v>
      </c>
      <c r="AO272" s="868">
        <v>5.3</v>
      </c>
      <c r="AP272" s="868">
        <v>5.3</v>
      </c>
    </row>
    <row r="273" spans="1:42" s="852" customFormat="1" ht="12.75">
      <c r="A273" s="869"/>
      <c r="B273" s="869"/>
      <c r="C273" s="869"/>
      <c r="D273" s="869"/>
      <c r="E273" s="869"/>
      <c r="F273" s="869"/>
      <c r="G273" s="878"/>
      <c r="H273" s="878"/>
      <c r="I273" s="878"/>
      <c r="J273" s="878"/>
      <c r="K273" s="878"/>
      <c r="L273" s="878"/>
      <c r="M273" s="878"/>
      <c r="N273" s="878"/>
      <c r="O273" s="871"/>
      <c r="P273" s="870"/>
      <c r="Q273" s="870"/>
      <c r="R273" s="870"/>
      <c r="S273" s="870"/>
      <c r="T273" s="871"/>
      <c r="U273" s="870"/>
      <c r="V273" s="870"/>
      <c r="W273" s="870"/>
      <c r="X273" s="870"/>
      <c r="Y273" s="870"/>
      <c r="Z273" s="870"/>
      <c r="AA273" s="872"/>
      <c r="AB273" s="873"/>
      <c r="AC273" s="873"/>
      <c r="AD273" s="873"/>
      <c r="AE273" s="873"/>
      <c r="AF273" s="873"/>
      <c r="AG273" s="873"/>
      <c r="AH273" s="873"/>
      <c r="AI273" s="873"/>
      <c r="AJ273" s="874"/>
      <c r="AK273" s="874"/>
      <c r="AL273" s="874"/>
      <c r="AM273" s="874"/>
      <c r="AN273" s="874"/>
      <c r="AO273" s="874"/>
      <c r="AP273" s="874"/>
    </row>
    <row r="274" spans="1:42" s="852" customFormat="1" ht="12.75">
      <c r="A274" s="864" t="s">
        <v>262</v>
      </c>
      <c r="B274" s="869"/>
      <c r="C274" s="869"/>
      <c r="D274" s="869"/>
      <c r="E274" s="869"/>
      <c r="F274" s="869"/>
      <c r="G274" s="878"/>
      <c r="H274" s="878"/>
      <c r="I274" s="878"/>
      <c r="J274" s="878"/>
      <c r="K274" s="878"/>
      <c r="L274" s="878"/>
      <c r="M274" s="878"/>
      <c r="N274" s="878"/>
      <c r="O274" s="871"/>
      <c r="P274" s="870"/>
      <c r="Q274" s="870"/>
      <c r="R274" s="870"/>
      <c r="S274" s="870"/>
      <c r="T274" s="871"/>
      <c r="U274" s="870"/>
      <c r="V274" s="870"/>
      <c r="W274" s="870"/>
      <c r="X274" s="870"/>
      <c r="Y274" s="870"/>
      <c r="Z274" s="870"/>
      <c r="AA274" s="872"/>
      <c r="AB274" s="873"/>
      <c r="AC274" s="873"/>
      <c r="AD274" s="873"/>
      <c r="AE274" s="873"/>
      <c r="AF274" s="873"/>
      <c r="AG274" s="873"/>
      <c r="AH274" s="873"/>
      <c r="AI274" s="873"/>
      <c r="AJ274" s="874"/>
      <c r="AK274" s="874"/>
      <c r="AL274" s="874"/>
      <c r="AM274" s="874"/>
      <c r="AN274" s="874"/>
      <c r="AO274" s="874"/>
      <c r="AP274" s="874"/>
    </row>
    <row r="275" spans="1:42" s="852" customFormat="1" ht="12.75">
      <c r="A275" s="869" t="s">
        <v>238</v>
      </c>
      <c r="B275" s="869"/>
      <c r="C275" s="869"/>
      <c r="D275" s="869"/>
      <c r="E275" s="869"/>
      <c r="F275" s="869"/>
      <c r="G275" s="878"/>
      <c r="H275" s="878"/>
      <c r="I275" s="878"/>
      <c r="J275" s="878"/>
      <c r="K275" s="878"/>
      <c r="L275" s="878"/>
      <c r="M275" s="878"/>
      <c r="N275" s="878"/>
      <c r="O275" s="871"/>
      <c r="P275" s="870"/>
      <c r="Q275" s="870"/>
      <c r="R275" s="870"/>
      <c r="S275" s="870"/>
      <c r="T275" s="871">
        <v>116</v>
      </c>
      <c r="U275" s="870">
        <v>134</v>
      </c>
      <c r="V275" s="870">
        <v>146</v>
      </c>
      <c r="W275" s="870">
        <v>265</v>
      </c>
      <c r="X275" s="870">
        <v>353</v>
      </c>
      <c r="Y275" s="870">
        <v>468</v>
      </c>
      <c r="Z275" s="870">
        <v>501</v>
      </c>
      <c r="AA275" s="872">
        <v>493</v>
      </c>
      <c r="AB275" s="873">
        <v>502.2</v>
      </c>
      <c r="AC275" s="873">
        <v>453.9</v>
      </c>
      <c r="AD275" s="873">
        <v>471.7</v>
      </c>
      <c r="AE275" s="873">
        <v>503.1</v>
      </c>
      <c r="AF275" s="873">
        <v>540</v>
      </c>
      <c r="AG275" s="873">
        <v>487.5</v>
      </c>
      <c r="AH275" s="867">
        <v>503.7</v>
      </c>
      <c r="AI275" s="867">
        <v>597.29999999999995</v>
      </c>
      <c r="AJ275" s="868">
        <v>660.6</v>
      </c>
      <c r="AK275" s="868">
        <v>721.3</v>
      </c>
      <c r="AL275" s="868">
        <v>787.6</v>
      </c>
      <c r="AM275" s="868">
        <v>865.6</v>
      </c>
      <c r="AN275" s="868">
        <v>951.9</v>
      </c>
      <c r="AO275" s="868">
        <v>1046.9000000000001</v>
      </c>
      <c r="AP275" s="868">
        <v>1151.2</v>
      </c>
    </row>
    <row r="276" spans="1:42" s="852" customFormat="1" ht="12.75">
      <c r="A276" s="869" t="s">
        <v>239</v>
      </c>
      <c r="B276" s="869"/>
      <c r="C276" s="869"/>
      <c r="D276" s="869"/>
      <c r="E276" s="869"/>
      <c r="F276" s="869"/>
      <c r="G276" s="878"/>
      <c r="H276" s="878"/>
      <c r="I276" s="878"/>
      <c r="J276" s="878"/>
      <c r="K276" s="878"/>
      <c r="L276" s="878"/>
      <c r="M276" s="878"/>
      <c r="N276" s="878"/>
      <c r="O276" s="871"/>
      <c r="P276" s="870"/>
      <c r="Q276" s="870"/>
      <c r="R276" s="870"/>
      <c r="S276" s="870"/>
      <c r="T276" s="871"/>
      <c r="U276" s="870"/>
      <c r="V276" s="870"/>
      <c r="W276" s="870"/>
      <c r="X276" s="870"/>
      <c r="Y276" s="870"/>
      <c r="Z276" s="870"/>
      <c r="AA276" s="872"/>
      <c r="AB276" s="873"/>
      <c r="AC276" s="873">
        <v>113.5</v>
      </c>
      <c r="AD276" s="873">
        <v>121.9</v>
      </c>
      <c r="AE276" s="873"/>
      <c r="AF276" s="873">
        <v>133.4</v>
      </c>
      <c r="AG276" s="873">
        <v>140</v>
      </c>
      <c r="AH276" s="867">
        <v>146.80000000000001</v>
      </c>
      <c r="AI276" s="867">
        <v>154.5</v>
      </c>
      <c r="AJ276" s="868">
        <v>159.1</v>
      </c>
      <c r="AK276" s="868">
        <v>167.1</v>
      </c>
      <c r="AL276" s="868">
        <v>175.4</v>
      </c>
      <c r="AM276" s="868">
        <v>184.1</v>
      </c>
      <c r="AN276" s="868">
        <v>193.4</v>
      </c>
      <c r="AO276" s="868">
        <v>203.1</v>
      </c>
      <c r="AP276" s="868">
        <v>213.3</v>
      </c>
    </row>
    <row r="277" spans="1:42" s="852" customFormat="1" ht="12.75">
      <c r="A277" s="869" t="s">
        <v>240</v>
      </c>
      <c r="B277" s="869"/>
      <c r="C277" s="869"/>
      <c r="D277" s="869"/>
      <c r="E277" s="869"/>
      <c r="F277" s="869"/>
      <c r="G277" s="878"/>
      <c r="H277" s="878"/>
      <c r="I277" s="878"/>
      <c r="J277" s="878"/>
      <c r="K277" s="878"/>
      <c r="L277" s="878"/>
      <c r="M277" s="878"/>
      <c r="N277" s="878"/>
      <c r="O277" s="871"/>
      <c r="P277" s="870"/>
      <c r="Q277" s="870"/>
      <c r="R277" s="870"/>
      <c r="S277" s="870"/>
      <c r="T277" s="871"/>
      <c r="U277" s="870"/>
      <c r="V277" s="870"/>
      <c r="W277" s="870"/>
      <c r="X277" s="870"/>
      <c r="Y277" s="870"/>
      <c r="Z277" s="870"/>
      <c r="AA277" s="872"/>
      <c r="AB277" s="873"/>
      <c r="AC277" s="873">
        <v>399.8</v>
      </c>
      <c r="AD277" s="873">
        <v>387</v>
      </c>
      <c r="AE277" s="873"/>
      <c r="AF277" s="873">
        <v>404.7</v>
      </c>
      <c r="AG277" s="873">
        <v>348.1</v>
      </c>
      <c r="AH277" s="867">
        <v>343.1</v>
      </c>
      <c r="AI277" s="867">
        <v>386.7</v>
      </c>
      <c r="AJ277" s="868">
        <v>415.2</v>
      </c>
      <c r="AK277" s="868">
        <v>431.8</v>
      </c>
      <c r="AL277" s="868">
        <v>449.1</v>
      </c>
      <c r="AM277" s="868">
        <v>470.2</v>
      </c>
      <c r="AN277" s="868">
        <v>492.3</v>
      </c>
      <c r="AO277" s="868">
        <v>515.4</v>
      </c>
      <c r="AP277" s="868">
        <v>539.6</v>
      </c>
    </row>
    <row r="278" spans="1:42" s="852" customFormat="1" ht="12.75">
      <c r="A278" s="869" t="s">
        <v>241</v>
      </c>
      <c r="B278" s="869"/>
      <c r="C278" s="869"/>
      <c r="D278" s="869"/>
      <c r="E278" s="869"/>
      <c r="F278" s="869"/>
      <c r="G278" s="878"/>
      <c r="H278" s="878"/>
      <c r="I278" s="878"/>
      <c r="J278" s="878"/>
      <c r="K278" s="878"/>
      <c r="L278" s="878"/>
      <c r="M278" s="878"/>
      <c r="N278" s="878"/>
      <c r="O278" s="871"/>
      <c r="P278" s="870"/>
      <c r="Q278" s="870"/>
      <c r="R278" s="870"/>
      <c r="S278" s="870"/>
      <c r="T278" s="871"/>
      <c r="U278" s="870"/>
      <c r="V278" s="870"/>
      <c r="W278" s="870"/>
      <c r="X278" s="870"/>
      <c r="Y278" s="870"/>
      <c r="Z278" s="870"/>
      <c r="AA278" s="872"/>
      <c r="AB278" s="873"/>
      <c r="AC278" s="873"/>
      <c r="AD278" s="873"/>
      <c r="AE278" s="873"/>
      <c r="AF278" s="873">
        <v>3.4</v>
      </c>
      <c r="AG278" s="873">
        <v>-14</v>
      </c>
      <c r="AH278" s="867">
        <v>-1.4</v>
      </c>
      <c r="AI278" s="867">
        <v>12.7</v>
      </c>
      <c r="AJ278" s="868">
        <v>7.4</v>
      </c>
      <c r="AK278" s="868">
        <v>4</v>
      </c>
      <c r="AL278" s="868">
        <v>4</v>
      </c>
      <c r="AM278" s="868">
        <v>4.7</v>
      </c>
      <c r="AN278" s="868">
        <v>4.7</v>
      </c>
      <c r="AO278" s="868">
        <v>4.7</v>
      </c>
      <c r="AP278" s="868">
        <v>4.7</v>
      </c>
    </row>
    <row r="279" spans="1:42" s="852" customFormat="1" ht="12.75">
      <c r="A279" s="869"/>
      <c r="B279" s="869"/>
      <c r="C279" s="869"/>
      <c r="D279" s="869"/>
      <c r="E279" s="869"/>
      <c r="F279" s="869"/>
      <c r="G279" s="878"/>
      <c r="H279" s="878"/>
      <c r="I279" s="878"/>
      <c r="J279" s="878"/>
      <c r="K279" s="878"/>
      <c r="L279" s="878"/>
      <c r="M279" s="878"/>
      <c r="N279" s="878"/>
      <c r="O279" s="871"/>
      <c r="P279" s="870"/>
      <c r="Q279" s="870"/>
      <c r="R279" s="870"/>
      <c r="S279" s="870"/>
      <c r="T279" s="871"/>
      <c r="U279" s="870"/>
      <c r="V279" s="870"/>
      <c r="W279" s="870"/>
      <c r="X279" s="870"/>
      <c r="Y279" s="870"/>
      <c r="Z279" s="870"/>
      <c r="AA279" s="872"/>
      <c r="AB279" s="873"/>
      <c r="AC279" s="873"/>
      <c r="AD279" s="873"/>
      <c r="AE279" s="873"/>
      <c r="AF279" s="873"/>
      <c r="AG279" s="873"/>
      <c r="AH279" s="867"/>
      <c r="AI279" s="867"/>
      <c r="AJ279" s="868"/>
      <c r="AK279" s="868"/>
      <c r="AL279" s="868"/>
      <c r="AM279" s="868"/>
      <c r="AN279" s="868"/>
      <c r="AO279" s="868"/>
      <c r="AP279" s="868"/>
    </row>
    <row r="280" spans="1:42" s="852" customFormat="1" ht="12.75">
      <c r="A280" s="869"/>
      <c r="B280" s="869"/>
      <c r="C280" s="869"/>
      <c r="D280" s="869"/>
      <c r="E280" s="869"/>
      <c r="F280" s="869"/>
      <c r="G280" s="878"/>
      <c r="H280" s="878"/>
      <c r="I280" s="878"/>
      <c r="J280" s="878"/>
      <c r="K280" s="878"/>
      <c r="L280" s="878"/>
      <c r="M280" s="878"/>
      <c r="N280" s="878"/>
      <c r="O280" s="871"/>
      <c r="P280" s="870"/>
      <c r="Q280" s="870"/>
      <c r="R280" s="870"/>
      <c r="S280" s="870"/>
      <c r="T280" s="871"/>
      <c r="U280" s="870"/>
      <c r="V280" s="870"/>
      <c r="W280" s="870"/>
      <c r="X280" s="870"/>
      <c r="Y280" s="870"/>
      <c r="Z280" s="876"/>
      <c r="AA280" s="870"/>
      <c r="AB280" s="867"/>
      <c r="AC280" s="867"/>
      <c r="AD280" s="867"/>
      <c r="AE280" s="867"/>
      <c r="AF280" s="867"/>
      <c r="AG280" s="867"/>
      <c r="AH280" s="873"/>
      <c r="AI280" s="873"/>
      <c r="AJ280" s="874"/>
      <c r="AK280" s="874"/>
      <c r="AL280" s="874"/>
      <c r="AM280" s="874"/>
      <c r="AN280" s="874"/>
      <c r="AO280" s="874"/>
      <c r="AP280" s="874"/>
    </row>
    <row r="281" spans="1:42" s="852" customFormat="1" ht="20.25" customHeight="1">
      <c r="A281" s="879" t="s">
        <v>263</v>
      </c>
      <c r="B281" s="879"/>
      <c r="C281" s="879"/>
      <c r="D281" s="879"/>
      <c r="E281" s="879"/>
      <c r="F281" s="879"/>
      <c r="G281" s="880"/>
      <c r="H281" s="880"/>
      <c r="I281" s="880"/>
      <c r="J281" s="880"/>
      <c r="K281" s="880"/>
      <c r="L281" s="880"/>
      <c r="M281" s="880"/>
      <c r="N281" s="880"/>
      <c r="O281" s="881"/>
      <c r="P281" s="880"/>
      <c r="Q281" s="880"/>
      <c r="R281" s="880"/>
      <c r="S281" s="880"/>
      <c r="T281" s="881"/>
      <c r="U281" s="880"/>
      <c r="V281" s="880"/>
      <c r="W281" s="880"/>
      <c r="X281" s="880"/>
      <c r="Y281" s="880"/>
      <c r="Z281" s="882"/>
      <c r="AA281" s="882"/>
      <c r="AB281" s="883"/>
      <c r="AC281" s="883"/>
      <c r="AD281" s="883"/>
      <c r="AE281" s="883"/>
      <c r="AF281" s="883"/>
      <c r="AG281" s="883"/>
      <c r="AH281" s="873"/>
      <c r="AI281" s="873"/>
      <c r="AJ281" s="874"/>
      <c r="AK281" s="874"/>
      <c r="AL281" s="874"/>
      <c r="AM281" s="874"/>
      <c r="AN281" s="874"/>
      <c r="AO281" s="874"/>
      <c r="AP281" s="874"/>
    </row>
    <row r="282" spans="1:42" s="852" customFormat="1" ht="12.75">
      <c r="A282" s="869" t="s">
        <v>238</v>
      </c>
      <c r="B282" s="873">
        <v>3045.7</v>
      </c>
      <c r="C282" s="873">
        <v>3076.1</v>
      </c>
      <c r="D282" s="873">
        <v>3605.5</v>
      </c>
      <c r="E282" s="873">
        <v>4223</v>
      </c>
      <c r="F282" s="873">
        <v>4867.1000000000004</v>
      </c>
      <c r="G282" s="873">
        <v>5530.2103703592356</v>
      </c>
      <c r="H282" s="873">
        <v>6194.7652283638399</v>
      </c>
      <c r="I282" s="873">
        <v>6794.7336339524136</v>
      </c>
      <c r="J282" s="873">
        <v>7079.6110145337952</v>
      </c>
      <c r="K282" s="873">
        <v>7803.5855116358662</v>
      </c>
      <c r="L282" s="873">
        <v>8828.2526411261788</v>
      </c>
      <c r="M282" s="873">
        <v>9735.8993883195981</v>
      </c>
      <c r="N282" s="873">
        <v>10396.289593878231</v>
      </c>
      <c r="O282" s="871">
        <v>11871.9</v>
      </c>
      <c r="P282" s="870">
        <v>13241.4</v>
      </c>
      <c r="Q282" s="870">
        <v>13459.3</v>
      </c>
      <c r="R282" s="870">
        <v>15094.7</v>
      </c>
      <c r="S282" s="870">
        <v>16896.5</v>
      </c>
      <c r="T282" s="871">
        <v>28305</v>
      </c>
      <c r="U282" s="870">
        <v>31515</v>
      </c>
      <c r="V282" s="870">
        <v>32014</v>
      </c>
      <c r="W282" s="870">
        <v>38753</v>
      </c>
      <c r="X282" s="870">
        <v>42642</v>
      </c>
      <c r="Y282" s="870">
        <v>44373</v>
      </c>
      <c r="Z282" s="870">
        <v>47721</v>
      </c>
      <c r="AA282" s="870">
        <v>56621</v>
      </c>
      <c r="AB282" s="873">
        <v>62157.5</v>
      </c>
      <c r="AC282" s="873">
        <v>65038.2</v>
      </c>
      <c r="AD282" s="873">
        <v>72521.600000000006</v>
      </c>
      <c r="AE282" s="873">
        <v>79404.7</v>
      </c>
      <c r="AF282" s="873">
        <v>83846</v>
      </c>
      <c r="AG282" s="873">
        <v>82515</v>
      </c>
      <c r="AH282" s="867">
        <v>91625.7</v>
      </c>
      <c r="AI282" s="867">
        <v>111241.2</v>
      </c>
      <c r="AJ282" s="868">
        <v>110619.1</v>
      </c>
      <c r="AK282" s="868">
        <v>124298.1</v>
      </c>
      <c r="AL282" s="868">
        <v>136895.79999999999</v>
      </c>
      <c r="AM282" s="868">
        <v>148446.5</v>
      </c>
      <c r="AN282" s="868">
        <v>160197.9</v>
      </c>
      <c r="AO282" s="868">
        <v>172489.5</v>
      </c>
      <c r="AP282" s="868">
        <v>186338.9</v>
      </c>
    </row>
    <row r="283" spans="1:42" s="852" customFormat="1" ht="12.75">
      <c r="A283" s="869" t="s">
        <v>264</v>
      </c>
      <c r="B283" s="869"/>
      <c r="C283" s="869"/>
      <c r="D283" s="869"/>
      <c r="E283" s="869"/>
      <c r="F283" s="869"/>
      <c r="G283" s="878"/>
      <c r="H283" s="870">
        <f t="shared" ref="H283" si="10">(H282/G282-1)*100</f>
        <v>12.016809732347223</v>
      </c>
      <c r="I283" s="870">
        <f t="shared" ref="I283" si="11">(I282/H282-1)*100</f>
        <v>9.6850870609512576</v>
      </c>
      <c r="J283" s="870">
        <f t="shared" ref="J283" si="12">(J282/I282-1)*100</f>
        <v>4.1926202840076865</v>
      </c>
      <c r="K283" s="870">
        <f t="shared" ref="K283" si="13">(K282/J282-1)*100</f>
        <v>10.226190331867357</v>
      </c>
      <c r="L283" s="870">
        <f t="shared" ref="L283" si="14">(L282/K282-1)*100</f>
        <v>13.130722127186779</v>
      </c>
      <c r="M283" s="870">
        <f t="shared" ref="M283" si="15">(M282/L282-1)*100</f>
        <v>10.281159637017767</v>
      </c>
      <c r="N283" s="870">
        <f t="shared" ref="N283" si="16">(N282/M282-1)*100</f>
        <v>6.7830426262510457</v>
      </c>
      <c r="O283" s="871"/>
      <c r="P283" s="870">
        <f>(P282/O282-1)*100</f>
        <v>11.53564298890657</v>
      </c>
      <c r="Q283" s="870">
        <f>(Q282/P282-1)*100</f>
        <v>1.6455963870889656</v>
      </c>
      <c r="R283" s="870">
        <v>12.1</v>
      </c>
      <c r="S283" s="870">
        <v>11.9</v>
      </c>
      <c r="T283" s="871">
        <v>10.8</v>
      </c>
      <c r="U283" s="870">
        <f t="shared" ref="U283" si="17">(U282/T282-1)*100</f>
        <v>11.340752517223107</v>
      </c>
      <c r="V283" s="870">
        <f t="shared" ref="V283" si="18">(V282/U282-1)*100</f>
        <v>1.5833729969855659</v>
      </c>
      <c r="W283" s="870">
        <f t="shared" ref="W283" si="19">(W282/V282-1)*100</f>
        <v>21.050165552570753</v>
      </c>
      <c r="X283" s="870">
        <f t="shared" ref="X283" si="20">(X282/W282-1)*100</f>
        <v>10.035352101772776</v>
      </c>
      <c r="Y283" s="870">
        <f t="shared" ref="Y283" si="21">(Y282/X282-1)*100</f>
        <v>4.0593780779513144</v>
      </c>
      <c r="Z283" s="870">
        <f t="shared" ref="Z283" si="22">(Z282/Y282-1)*100</f>
        <v>7.5451287945372147</v>
      </c>
      <c r="AA283" s="870">
        <f t="shared" ref="AA283" si="23">(AA282/Z282-1)*100</f>
        <v>18.650070199702441</v>
      </c>
      <c r="AB283" s="870">
        <f t="shared" ref="AB283" si="24">(AB282/AA282-1)*100</f>
        <v>9.7781741756592044</v>
      </c>
      <c r="AC283" s="870">
        <v>8.1</v>
      </c>
      <c r="AD283" s="870">
        <v>11.5</v>
      </c>
      <c r="AE283" s="870">
        <v>9.5</v>
      </c>
      <c r="AF283" s="870">
        <v>5.6</v>
      </c>
      <c r="AG283" s="870">
        <v>-1.6</v>
      </c>
      <c r="AH283" s="867">
        <v>11</v>
      </c>
      <c r="AI283" s="867">
        <v>21.4</v>
      </c>
      <c r="AJ283" s="868">
        <v>-0.7</v>
      </c>
      <c r="AK283" s="868">
        <v>12.4</v>
      </c>
      <c r="AL283" s="868">
        <v>10.1</v>
      </c>
      <c r="AM283" s="868">
        <v>8.4</v>
      </c>
      <c r="AN283" s="868">
        <v>7.9</v>
      </c>
      <c r="AO283" s="868">
        <v>7.7</v>
      </c>
      <c r="AP283" s="868">
        <v>8</v>
      </c>
    </row>
    <row r="284" spans="1:42" s="852" customFormat="1" ht="12.75">
      <c r="A284" s="869" t="s">
        <v>239</v>
      </c>
      <c r="B284" s="869"/>
      <c r="C284" s="869"/>
      <c r="D284" s="869"/>
      <c r="E284" s="869"/>
      <c r="F284" s="869"/>
      <c r="G284" s="870">
        <f t="shared" ref="G284:Q284" si="25">100*G282/G285</f>
        <v>71.511841254825754</v>
      </c>
      <c r="H284" s="870">
        <f t="shared" si="25"/>
        <v>82.965111806105526</v>
      </c>
      <c r="I284" s="870">
        <f t="shared" si="25"/>
        <v>85.366186057069115</v>
      </c>
      <c r="J284" s="870">
        <f t="shared" si="25"/>
        <v>94.970442093807122</v>
      </c>
      <c r="K284" s="870">
        <f t="shared" si="25"/>
        <v>100.00005204416911</v>
      </c>
      <c r="L284" s="870">
        <f t="shared" si="25"/>
        <v>111.07010831846996</v>
      </c>
      <c r="M284" s="870">
        <f t="shared" si="25"/>
        <v>125.57208238320486</v>
      </c>
      <c r="N284" s="870">
        <f t="shared" si="25"/>
        <v>134.15187256028415</v>
      </c>
      <c r="O284" s="871">
        <f t="shared" si="25"/>
        <v>150.17456422192427</v>
      </c>
      <c r="P284" s="870">
        <f t="shared" si="25"/>
        <v>160.4551403228152</v>
      </c>
      <c r="Q284" s="870">
        <f t="shared" si="25"/>
        <v>162.17782651130844</v>
      </c>
      <c r="R284" s="870">
        <f t="shared" ref="R284:S284" si="26">(R282/R285)*100</f>
        <v>175.00695636043221</v>
      </c>
      <c r="S284" s="870">
        <f t="shared" si="26"/>
        <v>191.50515697608523</v>
      </c>
      <c r="T284" s="871">
        <v>76.400000000000006</v>
      </c>
      <c r="U284" s="870">
        <v>85.3</v>
      </c>
      <c r="V284" s="870">
        <v>81.2</v>
      </c>
      <c r="W284" s="870">
        <v>89.2</v>
      </c>
      <c r="X284" s="870">
        <v>97.1</v>
      </c>
      <c r="Y284" s="870">
        <v>96.5</v>
      </c>
      <c r="Z284" s="870">
        <v>100</v>
      </c>
      <c r="AA284" s="870">
        <v>105.4</v>
      </c>
      <c r="AB284" s="873">
        <v>104.7</v>
      </c>
      <c r="AC284" s="873">
        <v>105.3</v>
      </c>
      <c r="AD284" s="873">
        <v>113.4</v>
      </c>
      <c r="AE284" s="873">
        <v>126.2</v>
      </c>
      <c r="AF284" s="873">
        <v>127.6</v>
      </c>
      <c r="AG284" s="873">
        <v>129.69999999999999</v>
      </c>
      <c r="AH284" s="867">
        <v>145.1</v>
      </c>
      <c r="AI284" s="867">
        <v>167.5</v>
      </c>
      <c r="AJ284" s="868">
        <v>160.4</v>
      </c>
      <c r="AK284" s="868">
        <v>171.9</v>
      </c>
      <c r="AL284" s="868">
        <v>180.7</v>
      </c>
      <c r="AM284" s="868">
        <v>188.1</v>
      </c>
      <c r="AN284" s="868">
        <v>195.5</v>
      </c>
      <c r="AO284" s="868">
        <v>202.8</v>
      </c>
      <c r="AP284" s="868">
        <v>210.9</v>
      </c>
    </row>
    <row r="285" spans="1:42" s="852" customFormat="1" ht="12.75">
      <c r="A285" s="869" t="s">
        <v>240</v>
      </c>
      <c r="B285" s="869"/>
      <c r="C285" s="869"/>
      <c r="D285" s="869"/>
      <c r="E285" s="869"/>
      <c r="F285" s="869"/>
      <c r="G285" s="873">
        <v>7733.2792350470309</v>
      </c>
      <c r="H285" s="873">
        <v>7466.7111192972061</v>
      </c>
      <c r="I285" s="873">
        <v>7959.5141212118679</v>
      </c>
      <c r="J285" s="873">
        <v>7454.5414957012663</v>
      </c>
      <c r="K285" s="873">
        <v>7803.5814503267402</v>
      </c>
      <c r="L285" s="873">
        <v>7948.3605218183793</v>
      </c>
      <c r="M285" s="873">
        <v>7753.2355946832377</v>
      </c>
      <c r="N285" s="873">
        <v>7749.6418018365157</v>
      </c>
      <c r="O285" s="871">
        <v>7905.4</v>
      </c>
      <c r="P285" s="870">
        <v>8252.4</v>
      </c>
      <c r="Q285" s="870">
        <v>8299.1</v>
      </c>
      <c r="R285" s="870">
        <v>8625.2000000000007</v>
      </c>
      <c r="S285" s="870">
        <v>8823</v>
      </c>
      <c r="T285" s="871">
        <v>37041</v>
      </c>
      <c r="U285" s="870">
        <v>36931</v>
      </c>
      <c r="V285" s="870">
        <v>39444</v>
      </c>
      <c r="W285" s="870">
        <v>43438</v>
      </c>
      <c r="X285" s="870">
        <v>43919</v>
      </c>
      <c r="Y285" s="870">
        <v>45961</v>
      </c>
      <c r="Z285" s="870">
        <v>47721</v>
      </c>
      <c r="AA285" s="870">
        <v>53700</v>
      </c>
      <c r="AB285" s="873">
        <v>59349</v>
      </c>
      <c r="AC285" s="873">
        <v>61742.2</v>
      </c>
      <c r="AD285" s="873">
        <v>63926.6</v>
      </c>
      <c r="AE285" s="873">
        <v>62896.3</v>
      </c>
      <c r="AF285" s="873">
        <v>65714.3</v>
      </c>
      <c r="AG285" s="873">
        <v>63632.9</v>
      </c>
      <c r="AH285" s="867">
        <v>63136.4</v>
      </c>
      <c r="AI285" s="867">
        <v>66397.399999999994</v>
      </c>
      <c r="AJ285" s="868">
        <v>68952.399999999994</v>
      </c>
      <c r="AK285" s="868">
        <v>72316</v>
      </c>
      <c r="AL285" s="868">
        <v>75749.399999999994</v>
      </c>
      <c r="AM285" s="868">
        <v>78938.899999999994</v>
      </c>
      <c r="AN285" s="868">
        <v>81934.7</v>
      </c>
      <c r="AO285" s="868">
        <v>85057.3</v>
      </c>
      <c r="AP285" s="868">
        <v>88355.9</v>
      </c>
    </row>
    <row r="286" spans="1:42" s="852" customFormat="1" ht="12.75">
      <c r="A286" s="869" t="s">
        <v>265</v>
      </c>
      <c r="B286" s="869"/>
      <c r="C286" s="869"/>
      <c r="D286" s="869"/>
      <c r="E286" s="869"/>
      <c r="F286" s="869"/>
      <c r="G286" s="870"/>
      <c r="H286" s="870">
        <f>(H285/G285-1)*100</f>
        <v>-3.4470256103225183</v>
      </c>
      <c r="I286" s="870">
        <f t="shared" ref="I286" si="27">(I285/H285-1)*100</f>
        <v>6.6000009112585856</v>
      </c>
      <c r="J286" s="870">
        <f t="shared" ref="J286" si="28">(J285/I285-1)*100</f>
        <v>-6.3442644591189872</v>
      </c>
      <c r="K286" s="870">
        <f t="shared" ref="K286" si="29">(K285/J285-1)*100</f>
        <v>4.682245780330696</v>
      </c>
      <c r="L286" s="870">
        <f t="shared" ref="L286" si="30">(L285/K285-1)*100</f>
        <v>1.8552900666600536</v>
      </c>
      <c r="M286" s="870">
        <f t="shared" ref="M286" si="31">(M285/L285-1)*100</f>
        <v>-2.4549078592940088</v>
      </c>
      <c r="N286" s="870">
        <f t="shared" ref="N286" si="32">(N285/M285-1)*100</f>
        <v>-4.6352168753727163E-2</v>
      </c>
      <c r="O286" s="871">
        <f t="shared" ref="O286" si="33">(O285/N285-1)*100</f>
        <v>2.0098760968096929</v>
      </c>
      <c r="P286" s="870">
        <f t="shared" ref="P286" si="34">(P285/O285-1)*100</f>
        <v>4.3894047107040812</v>
      </c>
      <c r="Q286" s="870">
        <f t="shared" ref="Q286" si="35">(Q285/P285-1)*100</f>
        <v>0.56589598177501088</v>
      </c>
      <c r="R286" s="870">
        <v>3.9</v>
      </c>
      <c r="S286" s="870">
        <v>2.2999999999999998</v>
      </c>
      <c r="T286" s="871">
        <v>7.8</v>
      </c>
      <c r="U286" s="870">
        <f>(U285/T285-1)*100</f>
        <v>-0.29696822439998494</v>
      </c>
      <c r="V286" s="870">
        <f t="shared" ref="V286" si="36">(V285/U285-1)*100</f>
        <v>6.804581516882835</v>
      </c>
      <c r="W286" s="870">
        <f t="shared" ref="W286" si="37">(W285/V285-1)*100</f>
        <v>10.125747895750937</v>
      </c>
      <c r="X286" s="870">
        <f t="shared" ref="X286" si="38">(X285/W285-1)*100</f>
        <v>1.1073253833049357</v>
      </c>
      <c r="Y286" s="870">
        <f t="shared" ref="Y286" si="39">(Y285/X285-1)*100</f>
        <v>4.6494683394430636</v>
      </c>
      <c r="Z286" s="870">
        <f t="shared" ref="Z286" si="40">(Z285/Y285-1)*100</f>
        <v>3.8293335654141503</v>
      </c>
      <c r="AA286" s="870">
        <f t="shared" ref="AA286" si="41">(AA285/Z285-1)*100</f>
        <v>12.529075249889976</v>
      </c>
      <c r="AB286" s="870">
        <f t="shared" ref="AB286" si="42">(AB285/AA285-1)*100</f>
        <v>10.519553072625708</v>
      </c>
      <c r="AC286" s="870">
        <v>4.0999999999999996</v>
      </c>
      <c r="AD286" s="870">
        <v>3.5</v>
      </c>
      <c r="AE286" s="870"/>
      <c r="AF286" s="870">
        <v>4.5</v>
      </c>
      <c r="AG286" s="870">
        <v>-3.2</v>
      </c>
      <c r="AH286" s="867">
        <v>-0.8</v>
      </c>
      <c r="AI286" s="867">
        <v>5.2</v>
      </c>
      <c r="AJ286" s="868">
        <v>3</v>
      </c>
      <c r="AK286" s="868">
        <v>4.9000000000000004</v>
      </c>
      <c r="AL286" s="868">
        <v>4.7</v>
      </c>
      <c r="AM286" s="868">
        <v>4.2</v>
      </c>
      <c r="AN286" s="868">
        <v>3.8</v>
      </c>
      <c r="AO286" s="868">
        <v>3.8</v>
      </c>
      <c r="AP286" s="868">
        <v>3.9</v>
      </c>
    </row>
    <row r="287" spans="1:42" s="852" customFormat="1" ht="12.75">
      <c r="A287" s="869"/>
      <c r="B287" s="869"/>
      <c r="C287" s="869"/>
      <c r="D287" s="869"/>
      <c r="E287" s="869"/>
      <c r="F287" s="869"/>
      <c r="G287" s="873"/>
      <c r="H287" s="873"/>
      <c r="I287" s="873"/>
      <c r="J287" s="873"/>
      <c r="K287" s="873"/>
      <c r="L287" s="873"/>
      <c r="M287" s="873"/>
      <c r="N287" s="873"/>
      <c r="O287" s="871"/>
      <c r="P287" s="870"/>
      <c r="Q287" s="870"/>
      <c r="R287" s="870"/>
      <c r="S287" s="870"/>
      <c r="T287" s="871"/>
      <c r="U287" s="870"/>
      <c r="V287" s="870"/>
      <c r="W287" s="870"/>
      <c r="X287" s="870"/>
      <c r="Y287" s="870"/>
      <c r="Z287" s="876"/>
      <c r="AA287" s="870"/>
      <c r="AB287" s="867"/>
      <c r="AC287" s="867"/>
      <c r="AD287" s="867"/>
      <c r="AE287" s="867"/>
      <c r="AF287" s="867"/>
      <c r="AG287" s="883"/>
      <c r="AH287" s="873"/>
      <c r="AI287" s="873"/>
      <c r="AJ287" s="874"/>
      <c r="AK287" s="874"/>
      <c r="AL287" s="874"/>
      <c r="AM287" s="874"/>
      <c r="AN287" s="874"/>
      <c r="AO287" s="874"/>
      <c r="AP287" s="874"/>
    </row>
    <row r="288" spans="1:42" s="852" customFormat="1" ht="12.75">
      <c r="A288" s="864" t="s">
        <v>266</v>
      </c>
      <c r="B288" s="864"/>
      <c r="C288" s="864"/>
      <c r="D288" s="864"/>
      <c r="E288" s="864"/>
      <c r="F288" s="864"/>
      <c r="G288" s="873"/>
      <c r="H288" s="873"/>
      <c r="I288" s="873"/>
      <c r="J288" s="873"/>
      <c r="K288" s="873"/>
      <c r="L288" s="873"/>
      <c r="M288" s="873"/>
      <c r="N288" s="873"/>
      <c r="O288" s="871"/>
      <c r="P288" s="870"/>
      <c r="Q288" s="870"/>
      <c r="R288" s="870"/>
      <c r="S288" s="870"/>
      <c r="T288" s="871"/>
      <c r="U288" s="870"/>
      <c r="V288" s="870"/>
      <c r="W288" s="870"/>
      <c r="X288" s="870"/>
      <c r="Y288" s="870"/>
      <c r="Z288" s="870"/>
      <c r="AA288" s="870"/>
      <c r="AB288" s="867"/>
      <c r="AC288" s="867"/>
      <c r="AD288" s="867"/>
      <c r="AE288" s="867"/>
      <c r="AF288" s="867"/>
      <c r="AG288" s="867"/>
      <c r="AH288" s="867"/>
      <c r="AI288" s="867"/>
      <c r="AJ288" s="868"/>
      <c r="AK288" s="868"/>
      <c r="AL288" s="868"/>
      <c r="AM288" s="868"/>
      <c r="AN288" s="868"/>
      <c r="AO288" s="868"/>
      <c r="AP288" s="868"/>
    </row>
    <row r="289" spans="1:42" s="852" customFormat="1" ht="12.75">
      <c r="A289" s="869" t="s">
        <v>238</v>
      </c>
      <c r="B289" s="869"/>
      <c r="C289" s="869"/>
      <c r="D289" s="869"/>
      <c r="E289" s="869"/>
      <c r="F289" s="869"/>
      <c r="G289" s="878"/>
      <c r="H289" s="878"/>
      <c r="I289" s="878"/>
      <c r="J289" s="878"/>
      <c r="K289" s="870">
        <v>7032.9</v>
      </c>
      <c r="L289" s="870">
        <v>6987.8</v>
      </c>
      <c r="M289" s="870">
        <v>7332.7</v>
      </c>
      <c r="N289" s="870">
        <v>7887.3</v>
      </c>
      <c r="O289" s="871">
        <v>9417.7999999999993</v>
      </c>
      <c r="P289" s="870">
        <v>10315.5</v>
      </c>
      <c r="Q289" s="870">
        <v>10261</v>
      </c>
      <c r="R289" s="870">
        <v>11033.1</v>
      </c>
      <c r="S289" s="870">
        <v>11853.8</v>
      </c>
      <c r="T289" s="871">
        <v>21075</v>
      </c>
      <c r="U289" s="870">
        <v>23561</v>
      </c>
      <c r="V289" s="870">
        <v>25904</v>
      </c>
      <c r="W289" s="870">
        <v>30848</v>
      </c>
      <c r="X289" s="870">
        <v>34687</v>
      </c>
      <c r="Y289" s="870">
        <v>38118</v>
      </c>
      <c r="Z289" s="870">
        <v>41243</v>
      </c>
      <c r="AA289" s="870">
        <v>45039</v>
      </c>
      <c r="AB289" s="873">
        <v>47640.2</v>
      </c>
      <c r="AC289" s="873">
        <v>49518.1</v>
      </c>
      <c r="AD289" s="873">
        <v>53139.3</v>
      </c>
      <c r="AE289" s="873">
        <v>57279.5</v>
      </c>
      <c r="AF289" s="873">
        <v>60087.6</v>
      </c>
      <c r="AG289" s="873">
        <v>62473.7</v>
      </c>
      <c r="AH289" s="867">
        <v>68419.8</v>
      </c>
      <c r="AI289" s="867">
        <v>75708.100000000006</v>
      </c>
      <c r="AJ289" s="868">
        <v>80312.800000000003</v>
      </c>
      <c r="AK289" s="868">
        <v>89015.9</v>
      </c>
      <c r="AL289" s="868">
        <v>98026.7</v>
      </c>
      <c r="AM289" s="868">
        <v>107635.1</v>
      </c>
      <c r="AN289" s="868">
        <v>118434</v>
      </c>
      <c r="AO289" s="868">
        <v>130084.8</v>
      </c>
      <c r="AP289" s="868">
        <v>142909.5</v>
      </c>
    </row>
    <row r="290" spans="1:42" s="852" customFormat="1" ht="12.75">
      <c r="A290" s="869" t="s">
        <v>264</v>
      </c>
      <c r="B290" s="869"/>
      <c r="C290" s="869"/>
      <c r="D290" s="869"/>
      <c r="E290" s="869"/>
      <c r="F290" s="869"/>
      <c r="G290" s="878"/>
      <c r="H290" s="878"/>
      <c r="I290" s="878"/>
      <c r="J290" s="878"/>
      <c r="K290" s="878"/>
      <c r="L290" s="878"/>
      <c r="M290" s="878"/>
      <c r="N290" s="878"/>
      <c r="O290" s="871">
        <v>17.8</v>
      </c>
      <c r="P290" s="870">
        <v>8.5</v>
      </c>
      <c r="Q290" s="870">
        <v>-0.5</v>
      </c>
      <c r="R290" s="870">
        <v>7.5</v>
      </c>
      <c r="S290" s="870">
        <v>7.4</v>
      </c>
      <c r="T290" s="871">
        <v>12.4</v>
      </c>
      <c r="U290" s="870">
        <f t="shared" ref="U290" si="43">(U289/T289-1)*100</f>
        <v>11.795966785290624</v>
      </c>
      <c r="V290" s="870">
        <f t="shared" ref="V290" si="44">(V289/U289-1)*100</f>
        <v>9.9443996434786399</v>
      </c>
      <c r="W290" s="870">
        <f t="shared" ref="W290" si="45">(W289/V289-1)*100</f>
        <v>19.085855466337254</v>
      </c>
      <c r="X290" s="870">
        <f t="shared" ref="X290" si="46">(X289/W289-1)*100</f>
        <v>12.444891078838172</v>
      </c>
      <c r="Y290" s="870">
        <f t="shared" ref="Y290" si="47">(Y289/X289-1)*100</f>
        <v>9.8913137486666525</v>
      </c>
      <c r="Z290" s="870">
        <f t="shared" ref="Z290" si="48">(Z289/Y289-1)*100</f>
        <v>8.1982265596306281</v>
      </c>
      <c r="AA290" s="870">
        <f t="shared" ref="AA290" si="49">(AA289/Z289-1)*100</f>
        <v>9.2039861309798141</v>
      </c>
      <c r="AB290" s="870">
        <f t="shared" ref="AB290" si="50">(AB289/AA289-1)*100</f>
        <v>5.7754390639223718</v>
      </c>
      <c r="AC290" s="870">
        <v>8.5</v>
      </c>
      <c r="AD290" s="870">
        <v>7.3</v>
      </c>
      <c r="AE290" s="870">
        <v>7.8</v>
      </c>
      <c r="AF290" s="870">
        <v>4.9000000000000004</v>
      </c>
      <c r="AG290" s="870">
        <v>4</v>
      </c>
      <c r="AH290" s="867">
        <v>9.5</v>
      </c>
      <c r="AI290" s="867">
        <v>10.7</v>
      </c>
      <c r="AJ290" s="868">
        <v>5.9</v>
      </c>
      <c r="AK290" s="868">
        <v>10.8</v>
      </c>
      <c r="AL290" s="868">
        <v>10.1</v>
      </c>
      <c r="AM290" s="868">
        <v>9.8000000000000007</v>
      </c>
      <c r="AN290" s="868">
        <v>10</v>
      </c>
      <c r="AO290" s="868">
        <v>9.8000000000000007</v>
      </c>
      <c r="AP290" s="868">
        <v>9.9</v>
      </c>
    </row>
    <row r="291" spans="1:42" s="852" customFormat="1" ht="12.75">
      <c r="A291" s="869" t="s">
        <v>239</v>
      </c>
      <c r="B291" s="869"/>
      <c r="C291" s="869"/>
      <c r="D291" s="869"/>
      <c r="E291" s="869"/>
      <c r="F291" s="869"/>
      <c r="G291" s="878"/>
      <c r="H291" s="878"/>
      <c r="I291" s="878"/>
      <c r="J291" s="878"/>
      <c r="K291" s="878"/>
      <c r="L291" s="878"/>
      <c r="M291" s="878"/>
      <c r="N291" s="878"/>
      <c r="O291" s="871">
        <v>140.19999999999999</v>
      </c>
      <c r="P291" s="870">
        <v>148.9</v>
      </c>
      <c r="Q291" s="870">
        <v>143.69999999999999</v>
      </c>
      <c r="R291" s="870">
        <v>147.1</v>
      </c>
      <c r="S291" s="870">
        <v>152.1</v>
      </c>
      <c r="T291" s="870">
        <f t="shared" ref="T291:X291" si="51">T289/T292*100</f>
        <v>71.129636504775732</v>
      </c>
      <c r="U291" s="870">
        <f t="shared" si="51"/>
        <v>78.610036033631388</v>
      </c>
      <c r="V291" s="870">
        <f t="shared" si="51"/>
        <v>82.821242446526199</v>
      </c>
      <c r="W291" s="870">
        <f t="shared" si="51"/>
        <v>87.333673064945359</v>
      </c>
      <c r="X291" s="870">
        <f t="shared" si="51"/>
        <v>93.6701682374227</v>
      </c>
      <c r="Y291" s="870">
        <f>Y289/Y292*100</f>
        <v>95.785902751601952</v>
      </c>
      <c r="Z291" s="870">
        <v>100</v>
      </c>
      <c r="AA291" s="870">
        <f>AA289/AA292*100</f>
        <v>105.75265913733594</v>
      </c>
      <c r="AB291" s="870">
        <f t="shared" ref="AB291" si="52">AB289/AB292*100</f>
        <v>111.12013005945509</v>
      </c>
      <c r="AC291" s="870">
        <v>118.5</v>
      </c>
      <c r="AD291" s="870">
        <v>125.3</v>
      </c>
      <c r="AE291" s="870">
        <v>129.80000000000001</v>
      </c>
      <c r="AF291" s="870">
        <v>134</v>
      </c>
      <c r="AG291" s="870">
        <v>139.9</v>
      </c>
      <c r="AH291" s="867">
        <v>147.6</v>
      </c>
      <c r="AI291" s="867">
        <v>155.30000000000001</v>
      </c>
      <c r="AJ291" s="868">
        <v>155.6</v>
      </c>
      <c r="AK291" s="868">
        <v>165</v>
      </c>
      <c r="AL291" s="868">
        <v>172.8</v>
      </c>
      <c r="AM291" s="868">
        <v>180.6</v>
      </c>
      <c r="AN291" s="868">
        <v>189.2</v>
      </c>
      <c r="AO291" s="868">
        <v>197.9</v>
      </c>
      <c r="AP291" s="868">
        <v>207</v>
      </c>
    </row>
    <row r="292" spans="1:42" s="852" customFormat="1" ht="12.75">
      <c r="A292" s="869" t="s">
        <v>240</v>
      </c>
      <c r="B292" s="869"/>
      <c r="C292" s="869"/>
      <c r="D292" s="869"/>
      <c r="E292" s="869"/>
      <c r="F292" s="869"/>
      <c r="G292" s="878"/>
      <c r="H292" s="878"/>
      <c r="I292" s="878"/>
      <c r="J292" s="878"/>
      <c r="K292" s="878"/>
      <c r="L292" s="878"/>
      <c r="M292" s="878"/>
      <c r="N292" s="878"/>
      <c r="O292" s="871">
        <v>6718.4</v>
      </c>
      <c r="P292" s="870">
        <v>6926.6</v>
      </c>
      <c r="Q292" s="870">
        <v>7138.9</v>
      </c>
      <c r="R292" s="870">
        <v>7499.3</v>
      </c>
      <c r="S292" s="870">
        <v>7792.5</v>
      </c>
      <c r="T292" s="871">
        <v>29629</v>
      </c>
      <c r="U292" s="870">
        <v>29972</v>
      </c>
      <c r="V292" s="870">
        <v>31277</v>
      </c>
      <c r="W292" s="870">
        <v>35322</v>
      </c>
      <c r="X292" s="870">
        <v>37031</v>
      </c>
      <c r="Y292" s="870">
        <v>39795</v>
      </c>
      <c r="Z292" s="870">
        <v>41243</v>
      </c>
      <c r="AA292" s="870">
        <v>42589</v>
      </c>
      <c r="AB292" s="870">
        <v>42872.7</v>
      </c>
      <c r="AC292" s="870">
        <v>41795.300000000003</v>
      </c>
      <c r="AD292" s="870">
        <v>42405.1</v>
      </c>
      <c r="AE292" s="870">
        <v>44121</v>
      </c>
      <c r="AF292" s="870">
        <v>44825.3</v>
      </c>
      <c r="AG292" s="870">
        <v>44656.2</v>
      </c>
      <c r="AH292" s="867">
        <v>46362.1</v>
      </c>
      <c r="AI292" s="867">
        <v>48761.3</v>
      </c>
      <c r="AJ292" s="868">
        <v>51604.6</v>
      </c>
      <c r="AK292" s="868">
        <v>53939.1</v>
      </c>
      <c r="AL292" s="868">
        <v>56741</v>
      </c>
      <c r="AM292" s="868">
        <v>59589.4</v>
      </c>
      <c r="AN292" s="868">
        <v>62596.6</v>
      </c>
      <c r="AO292" s="868">
        <v>65733.7</v>
      </c>
      <c r="AP292" s="868">
        <v>69045.600000000006</v>
      </c>
    </row>
    <row r="293" spans="1:42" s="852" customFormat="1" ht="12.75">
      <c r="A293" s="884" t="s">
        <v>265</v>
      </c>
      <c r="B293" s="884"/>
      <c r="C293" s="884"/>
      <c r="D293" s="884"/>
      <c r="E293" s="884"/>
      <c r="F293" s="884"/>
      <c r="G293" s="885"/>
      <c r="H293" s="885"/>
      <c r="I293" s="885"/>
      <c r="J293" s="885"/>
      <c r="K293" s="885"/>
      <c r="L293" s="885"/>
      <c r="M293" s="885"/>
      <c r="N293" s="885"/>
      <c r="O293" s="886">
        <v>1.5</v>
      </c>
      <c r="P293" s="887">
        <v>2.1</v>
      </c>
      <c r="Q293" s="887">
        <v>3.1</v>
      </c>
      <c r="R293" s="887">
        <v>4.3</v>
      </c>
      <c r="S293" s="887">
        <v>3.9</v>
      </c>
      <c r="T293" s="886">
        <v>10.4</v>
      </c>
      <c r="U293" s="887">
        <f>(U292/T292-1)*100</f>
        <v>1.1576496000540004</v>
      </c>
      <c r="V293" s="887">
        <f t="shared" ref="V293" si="53">(V292/U292-1)*100</f>
        <v>4.3540637928733528</v>
      </c>
      <c r="W293" s="887">
        <f t="shared" ref="W293" si="54">(W292/V292-1)*100</f>
        <v>12.932826038302903</v>
      </c>
      <c r="X293" s="887">
        <f t="shared" ref="X293" si="55">(X292/W292-1)*100</f>
        <v>4.8383443746107258</v>
      </c>
      <c r="Y293" s="887">
        <f t="shared" ref="Y293" si="56">(Y292/X292-1)*100</f>
        <v>7.4640166347114567</v>
      </c>
      <c r="Z293" s="887">
        <f t="shared" ref="Z293" si="57">(Z292/Y292-1)*100</f>
        <v>3.6386480713657576</v>
      </c>
      <c r="AA293" s="887">
        <f t="shared" ref="AA293" si="58">(AA292/Z292-1)*100</f>
        <v>3.2635841233663809</v>
      </c>
      <c r="AB293" s="887">
        <f t="shared" ref="AB293" si="59">(AB292/AA292-1)*100</f>
        <v>0.66613444786212117</v>
      </c>
      <c r="AC293" s="887">
        <v>1.5</v>
      </c>
      <c r="AD293" s="887">
        <v>1.5</v>
      </c>
      <c r="AE293" s="887">
        <v>4</v>
      </c>
      <c r="AF293" s="887">
        <v>1.6</v>
      </c>
      <c r="AG293" s="887">
        <v>-0.4</v>
      </c>
      <c r="AH293" s="888">
        <v>3.8</v>
      </c>
      <c r="AI293" s="888">
        <v>5.2</v>
      </c>
      <c r="AJ293" s="889">
        <v>4.7</v>
      </c>
      <c r="AK293" s="889">
        <v>4.5</v>
      </c>
      <c r="AL293" s="889">
        <v>5.2</v>
      </c>
      <c r="AM293" s="889">
        <v>5</v>
      </c>
      <c r="AN293" s="889">
        <v>5</v>
      </c>
      <c r="AO293" s="889">
        <v>5</v>
      </c>
      <c r="AP293" s="889">
        <v>5</v>
      </c>
    </row>
    <row r="294" spans="1:42" s="9" customFormat="1" ht="12.75">
      <c r="A294" s="571"/>
      <c r="B294" s="336"/>
      <c r="C294" s="336"/>
      <c r="D294" s="336"/>
      <c r="E294" s="336"/>
      <c r="F294" s="336"/>
      <c r="G294" s="337"/>
      <c r="H294" s="337"/>
      <c r="I294" s="337"/>
      <c r="J294" s="337"/>
      <c r="K294" s="337"/>
      <c r="L294" s="337"/>
      <c r="M294" s="337"/>
      <c r="N294" s="337"/>
      <c r="O294" s="338"/>
      <c r="P294" s="338"/>
      <c r="Q294" s="338"/>
      <c r="R294" s="338"/>
      <c r="S294" s="338"/>
      <c r="T294" s="338"/>
      <c r="U294" s="338"/>
      <c r="V294" s="338"/>
      <c r="W294" s="338"/>
      <c r="X294" s="338"/>
      <c r="Y294" s="338"/>
      <c r="Z294" s="338"/>
      <c r="AA294" s="339"/>
      <c r="AB294" s="338"/>
      <c r="AC294" s="338"/>
      <c r="AD294" s="338"/>
      <c r="AE294" s="338"/>
      <c r="AF294" s="338"/>
      <c r="AG294" s="338"/>
      <c r="AH294" s="338"/>
      <c r="AI294" s="338"/>
      <c r="AJ294" s="338"/>
      <c r="AK294" s="338"/>
      <c r="AL294" s="338"/>
      <c r="AM294" s="338"/>
      <c r="AN294" s="338"/>
    </row>
    <row r="295" spans="1:42" s="9" customFormat="1" ht="15.75">
      <c r="A295" s="628" t="s">
        <v>895</v>
      </c>
      <c r="B295" s="336"/>
      <c r="C295" s="336"/>
      <c r="D295" s="336"/>
      <c r="E295" s="336"/>
      <c r="F295" s="336"/>
      <c r="G295" s="337"/>
      <c r="H295" s="337"/>
      <c r="I295" s="337"/>
      <c r="J295" s="337"/>
      <c r="K295" s="337"/>
      <c r="L295" s="337"/>
      <c r="M295" s="337"/>
      <c r="N295" s="337"/>
      <c r="O295" s="338"/>
      <c r="P295" s="338"/>
      <c r="Q295" s="338"/>
      <c r="R295" s="338"/>
      <c r="S295" s="338"/>
      <c r="T295" s="338"/>
      <c r="U295" s="338"/>
      <c r="V295" s="338"/>
      <c r="W295" s="338"/>
      <c r="X295" s="338"/>
      <c r="Y295" s="338"/>
      <c r="Z295" s="338"/>
      <c r="AA295" s="339"/>
      <c r="AB295" s="338"/>
      <c r="AC295" s="338"/>
      <c r="AD295" s="338"/>
      <c r="AE295" s="338"/>
      <c r="AF295" s="338"/>
      <c r="AG295" s="338"/>
      <c r="AH295" s="338"/>
      <c r="AI295" s="338"/>
      <c r="AJ295" s="338"/>
      <c r="AK295" s="338"/>
      <c r="AL295" s="338"/>
      <c r="AM295" s="338"/>
      <c r="AN295" s="338"/>
    </row>
    <row r="296" spans="1:42" s="9" customFormat="1" ht="14.25" customHeight="1">
      <c r="A296" s="628" t="s">
        <v>229</v>
      </c>
      <c r="B296" s="717">
        <f>C296-1</f>
        <v>1989</v>
      </c>
      <c r="C296" s="717">
        <f>D296-1</f>
        <v>1990</v>
      </c>
      <c r="D296" s="717">
        <f>E296-1</f>
        <v>1991</v>
      </c>
      <c r="E296" s="717">
        <f>F296-1</f>
        <v>1992</v>
      </c>
      <c r="F296" s="717">
        <f>G296-1</f>
        <v>1993</v>
      </c>
      <c r="G296" s="717">
        <v>1994</v>
      </c>
      <c r="H296" s="717">
        <v>1995</v>
      </c>
      <c r="I296" s="717">
        <v>1996</v>
      </c>
      <c r="J296" s="717">
        <v>1997</v>
      </c>
      <c r="K296" s="717">
        <v>1998</v>
      </c>
      <c r="L296" s="717">
        <v>1999</v>
      </c>
      <c r="M296" s="717">
        <v>2000</v>
      </c>
      <c r="N296" s="717">
        <v>2001</v>
      </c>
      <c r="O296" s="718">
        <v>2002</v>
      </c>
      <c r="P296" s="444">
        <v>2003</v>
      </c>
      <c r="Q296" s="444">
        <v>2004</v>
      </c>
      <c r="R296" s="444">
        <v>2005</v>
      </c>
      <c r="S296" s="444">
        <f>R296+1</f>
        <v>2006</v>
      </c>
      <c r="T296" s="718">
        <f>S296+1</f>
        <v>2007</v>
      </c>
      <c r="U296" s="444">
        <v>2008</v>
      </c>
      <c r="V296" s="444">
        <f>U296+1</f>
        <v>2009</v>
      </c>
      <c r="W296" s="444">
        <f>V296+1</f>
        <v>2010</v>
      </c>
      <c r="X296" s="444">
        <f>W296+1</f>
        <v>2011</v>
      </c>
      <c r="Y296" s="444">
        <v>2012</v>
      </c>
      <c r="Z296" s="444">
        <v>2013</v>
      </c>
      <c r="AA296" s="719">
        <v>2014</v>
      </c>
      <c r="AB296" s="444">
        <v>2015</v>
      </c>
      <c r="AC296" s="444">
        <v>2016</v>
      </c>
      <c r="AD296" s="444">
        <v>2017</v>
      </c>
      <c r="AE296" s="444">
        <v>2018</v>
      </c>
      <c r="AF296" s="444">
        <v>2019</v>
      </c>
      <c r="AG296" s="444">
        <v>2020</v>
      </c>
      <c r="AH296" s="444">
        <v>2021</v>
      </c>
      <c r="AI296" s="444">
        <v>2022</v>
      </c>
      <c r="AJ296" s="720">
        <v>2023</v>
      </c>
      <c r="AK296" s="720">
        <v>2024</v>
      </c>
      <c r="AL296" s="720">
        <v>2025</v>
      </c>
      <c r="AM296" s="720">
        <v>2026</v>
      </c>
      <c r="AN296" s="720">
        <v>2027</v>
      </c>
      <c r="AO296" s="720">
        <v>2028</v>
      </c>
    </row>
    <row r="297" spans="1:42" s="9" customFormat="1" ht="15" customHeight="1">
      <c r="A297" s="628" t="s">
        <v>230</v>
      </c>
      <c r="B297" s="127" t="s">
        <v>231</v>
      </c>
      <c r="C297" s="127" t="s">
        <v>231</v>
      </c>
      <c r="D297" s="127" t="s">
        <v>231</v>
      </c>
      <c r="E297" s="127" t="s">
        <v>231</v>
      </c>
      <c r="F297" s="127" t="s">
        <v>231</v>
      </c>
      <c r="G297" s="127" t="s">
        <v>231</v>
      </c>
      <c r="H297" s="127" t="s">
        <v>231</v>
      </c>
      <c r="I297" s="127" t="s">
        <v>231</v>
      </c>
      <c r="J297" s="127" t="s">
        <v>231</v>
      </c>
      <c r="K297" s="127" t="s">
        <v>231</v>
      </c>
      <c r="L297" s="127" t="s">
        <v>231</v>
      </c>
      <c r="M297" s="127" t="s">
        <v>231</v>
      </c>
      <c r="N297" s="127" t="s">
        <v>231</v>
      </c>
      <c r="O297" s="629" t="s">
        <v>231</v>
      </c>
      <c r="P297" s="127" t="s">
        <v>231</v>
      </c>
      <c r="Q297" s="127" t="s">
        <v>231</v>
      </c>
      <c r="R297" s="127" t="s">
        <v>231</v>
      </c>
      <c r="S297" s="127" t="s">
        <v>231</v>
      </c>
      <c r="T297" s="629" t="s">
        <v>231</v>
      </c>
      <c r="U297" s="127" t="s">
        <v>231</v>
      </c>
      <c r="V297" s="127" t="s">
        <v>231</v>
      </c>
      <c r="W297" s="127" t="s">
        <v>231</v>
      </c>
      <c r="X297" s="127" t="s">
        <v>231</v>
      </c>
      <c r="Y297" s="127" t="s">
        <v>231</v>
      </c>
      <c r="Z297" s="127" t="s">
        <v>231</v>
      </c>
      <c r="AA297" s="630" t="s">
        <v>231</v>
      </c>
      <c r="AB297" s="127" t="s">
        <v>231</v>
      </c>
      <c r="AC297" s="127" t="s">
        <v>231</v>
      </c>
      <c r="AD297" s="127" t="s">
        <v>231</v>
      </c>
      <c r="AE297" s="127" t="s">
        <v>232</v>
      </c>
      <c r="AF297" s="127" t="s">
        <v>231</v>
      </c>
      <c r="AG297" s="127" t="s">
        <v>231</v>
      </c>
      <c r="AH297" s="127" t="s">
        <v>231</v>
      </c>
      <c r="AI297" s="127" t="s">
        <v>231</v>
      </c>
      <c r="AJ297" s="721" t="s">
        <v>232</v>
      </c>
      <c r="AK297" s="721" t="s">
        <v>232</v>
      </c>
      <c r="AL297" s="721" t="s">
        <v>233</v>
      </c>
      <c r="AM297" s="721" t="s">
        <v>233</v>
      </c>
      <c r="AN297" s="721" t="s">
        <v>233</v>
      </c>
      <c r="AO297" s="721" t="s">
        <v>233</v>
      </c>
    </row>
    <row r="298" spans="1:42" s="9" customFormat="1" ht="14.25" customHeight="1">
      <c r="A298" s="340"/>
      <c r="B298" s="355" t="s">
        <v>234</v>
      </c>
      <c r="C298" s="355" t="s">
        <v>234</v>
      </c>
      <c r="D298" s="355" t="s">
        <v>234</v>
      </c>
      <c r="E298" s="355" t="s">
        <v>234</v>
      </c>
      <c r="F298" s="355" t="s">
        <v>234</v>
      </c>
      <c r="G298" s="355" t="s">
        <v>234</v>
      </c>
      <c r="H298" s="355" t="s">
        <v>234</v>
      </c>
      <c r="I298" s="355" t="s">
        <v>234</v>
      </c>
      <c r="J298" s="355" t="s">
        <v>234</v>
      </c>
      <c r="K298" s="355" t="s">
        <v>234</v>
      </c>
      <c r="L298" s="355" t="s">
        <v>234</v>
      </c>
      <c r="M298" s="355" t="s">
        <v>234</v>
      </c>
      <c r="N298" s="355" t="s">
        <v>234</v>
      </c>
      <c r="O298" s="631" t="s">
        <v>49</v>
      </c>
      <c r="P298" s="355" t="s">
        <v>49</v>
      </c>
      <c r="Q298" s="355" t="s">
        <v>49</v>
      </c>
      <c r="R298" s="355" t="s">
        <v>49</v>
      </c>
      <c r="S298" s="355" t="s">
        <v>49</v>
      </c>
      <c r="T298" s="356" t="s">
        <v>170</v>
      </c>
      <c r="U298" s="356" t="s">
        <v>170</v>
      </c>
      <c r="V298" s="356" t="s">
        <v>170</v>
      </c>
      <c r="W298" s="356" t="s">
        <v>170</v>
      </c>
      <c r="X298" s="356" t="s">
        <v>170</v>
      </c>
      <c r="Y298" s="356" t="s">
        <v>170</v>
      </c>
      <c r="Z298" s="356" t="s">
        <v>170</v>
      </c>
      <c r="AA298" s="356" t="s">
        <v>170</v>
      </c>
      <c r="AB298" s="356" t="s">
        <v>170</v>
      </c>
      <c r="AC298" s="356" t="s">
        <v>145</v>
      </c>
      <c r="AD298" s="356" t="s">
        <v>145</v>
      </c>
      <c r="AE298" s="356" t="s">
        <v>145</v>
      </c>
      <c r="AF298" s="356" t="s">
        <v>139</v>
      </c>
      <c r="AG298" s="356" t="s">
        <v>235</v>
      </c>
      <c r="AH298" s="356" t="s">
        <v>878</v>
      </c>
      <c r="AI298" s="356" t="s">
        <v>878</v>
      </c>
      <c r="AJ298" s="722" t="s">
        <v>878</v>
      </c>
      <c r="AK298" s="722" t="s">
        <v>878</v>
      </c>
      <c r="AL298" s="722" t="s">
        <v>878</v>
      </c>
      <c r="AM298" s="722" t="s">
        <v>878</v>
      </c>
      <c r="AN298" s="722" t="s">
        <v>878</v>
      </c>
      <c r="AO298" s="722" t="s">
        <v>878</v>
      </c>
    </row>
    <row r="299" spans="1:42" s="9" customFormat="1" ht="19.5" customHeight="1">
      <c r="A299" s="370" t="s">
        <v>236</v>
      </c>
      <c r="B299" s="370"/>
      <c r="C299" s="370"/>
      <c r="D299" s="370"/>
      <c r="E299" s="370"/>
      <c r="F299" s="370"/>
      <c r="G299" s="355"/>
      <c r="H299" s="355"/>
      <c r="I299" s="355"/>
      <c r="J299" s="355"/>
      <c r="K299" s="355"/>
      <c r="L299" s="355"/>
      <c r="M299" s="355"/>
      <c r="N299" s="355"/>
      <c r="O299" s="631"/>
      <c r="P299" s="355"/>
      <c r="Q299" s="355"/>
      <c r="R299" s="355"/>
      <c r="S299" s="355"/>
      <c r="T299" s="631"/>
      <c r="U299" s="355"/>
      <c r="V299" s="355"/>
      <c r="W299" s="355"/>
      <c r="X299" s="355"/>
      <c r="Y299" s="355"/>
      <c r="Z299" s="356"/>
      <c r="AA299" s="357"/>
      <c r="AB299" s="356"/>
      <c r="AC299" s="356"/>
      <c r="AD299" s="356"/>
      <c r="AE299" s="356"/>
      <c r="AF299" s="356"/>
      <c r="AG299" s="356"/>
      <c r="AH299" s="356"/>
      <c r="AI299" s="356"/>
      <c r="AJ299" s="722"/>
      <c r="AK299" s="722"/>
      <c r="AL299" s="722"/>
      <c r="AM299" s="722"/>
      <c r="AN299" s="722"/>
      <c r="AO299" s="722"/>
    </row>
    <row r="300" spans="1:42" s="9" customFormat="1" ht="13.5" customHeight="1">
      <c r="A300" s="354" t="s">
        <v>237</v>
      </c>
      <c r="B300" s="354"/>
      <c r="C300" s="354"/>
      <c r="D300" s="354"/>
      <c r="E300" s="354"/>
      <c r="F300" s="354"/>
      <c r="G300" s="149"/>
      <c r="H300" s="149"/>
      <c r="I300" s="149"/>
      <c r="J300" s="149"/>
      <c r="K300" s="149"/>
      <c r="L300" s="149"/>
      <c r="M300" s="149"/>
      <c r="N300" s="149"/>
      <c r="O300" s="632"/>
      <c r="P300" s="362"/>
      <c r="Q300" s="362"/>
      <c r="R300" s="362"/>
      <c r="S300" s="362"/>
      <c r="T300" s="632"/>
      <c r="U300" s="362"/>
      <c r="V300" s="362"/>
      <c r="W300" s="362"/>
      <c r="X300" s="362"/>
      <c r="Y300" s="362"/>
      <c r="Z300" s="362"/>
      <c r="AA300" s="357"/>
      <c r="AB300" s="362"/>
      <c r="AC300" s="362"/>
      <c r="AD300" s="362"/>
      <c r="AE300" s="362"/>
      <c r="AF300" s="362"/>
      <c r="AG300" s="362"/>
      <c r="AH300" s="362"/>
      <c r="AI300" s="362"/>
      <c r="AJ300" s="723"/>
      <c r="AK300" s="723"/>
      <c r="AL300" s="723"/>
      <c r="AM300" s="723"/>
      <c r="AN300" s="723"/>
      <c r="AO300" s="723"/>
    </row>
    <row r="301" spans="1:42" s="9" customFormat="1" ht="13.5" customHeight="1">
      <c r="A301" s="367" t="s">
        <v>238</v>
      </c>
      <c r="B301" s="633">
        <v>856.3</v>
      </c>
      <c r="C301" s="633">
        <v>891.3</v>
      </c>
      <c r="D301" s="633">
        <v>936.5</v>
      </c>
      <c r="E301" s="633">
        <v>1033.5</v>
      </c>
      <c r="F301" s="633">
        <v>1328.7</v>
      </c>
      <c r="G301" s="633">
        <v>1532.1</v>
      </c>
      <c r="H301" s="633">
        <v>1692.6</v>
      </c>
      <c r="I301" s="633">
        <v>1831.9</v>
      </c>
      <c r="J301" s="633">
        <v>1874.2</v>
      </c>
      <c r="K301" s="633">
        <v>3105.2</v>
      </c>
      <c r="L301" s="633">
        <v>2707.2</v>
      </c>
      <c r="M301" s="633">
        <v>2638</v>
      </c>
      <c r="N301" s="633">
        <v>2847</v>
      </c>
      <c r="O301" s="634">
        <v>4428</v>
      </c>
      <c r="P301" s="633">
        <v>4819.3999999999996</v>
      </c>
      <c r="Q301" s="633">
        <v>4550.8</v>
      </c>
      <c r="R301" s="633">
        <v>5019.8999999999996</v>
      </c>
      <c r="S301" s="633">
        <v>5327.3</v>
      </c>
      <c r="T301" s="634">
        <v>5550</v>
      </c>
      <c r="U301" s="633">
        <v>6358</v>
      </c>
      <c r="V301" s="633">
        <v>6929</v>
      </c>
      <c r="W301" s="633">
        <v>7599</v>
      </c>
      <c r="X301" s="633">
        <v>8187</v>
      </c>
      <c r="Y301" s="633">
        <v>8552</v>
      </c>
      <c r="Z301" s="633">
        <v>9191</v>
      </c>
      <c r="AA301" s="446">
        <v>10106</v>
      </c>
      <c r="AB301" s="132">
        <v>10911.5</v>
      </c>
      <c r="AC301" s="132">
        <v>11619.9</v>
      </c>
      <c r="AD301" s="132">
        <v>12799.8</v>
      </c>
      <c r="AE301" s="132">
        <v>13478</v>
      </c>
      <c r="AF301" s="132">
        <v>14234.5</v>
      </c>
      <c r="AG301" s="132">
        <v>15476</v>
      </c>
      <c r="AH301" s="132">
        <v>17399.7</v>
      </c>
      <c r="AI301" s="132">
        <v>18835.3</v>
      </c>
      <c r="AJ301" s="724">
        <v>19960</v>
      </c>
      <c r="AK301" s="724">
        <v>21375.9</v>
      </c>
      <c r="AL301" s="724">
        <v>22942.9</v>
      </c>
      <c r="AM301" s="724">
        <v>24587.599999999999</v>
      </c>
      <c r="AN301" s="724">
        <v>26404.400000000001</v>
      </c>
      <c r="AO301" s="724">
        <v>28303.599999999999</v>
      </c>
    </row>
    <row r="302" spans="1:42" s="9" customFormat="1" ht="13.5" customHeight="1">
      <c r="A302" s="367" t="s">
        <v>239</v>
      </c>
      <c r="B302" s="633"/>
      <c r="C302" s="633"/>
      <c r="D302" s="633"/>
      <c r="E302" s="633"/>
      <c r="F302" s="633"/>
      <c r="G302" s="633"/>
      <c r="H302" s="633"/>
      <c r="I302" s="633"/>
      <c r="J302" s="633"/>
      <c r="K302" s="633"/>
      <c r="L302" s="633"/>
      <c r="M302" s="633"/>
      <c r="N302" s="633"/>
      <c r="O302" s="634">
        <v>158.80000000000001</v>
      </c>
      <c r="P302" s="633">
        <v>164.6</v>
      </c>
      <c r="Q302" s="633">
        <v>148.6</v>
      </c>
      <c r="R302" s="633">
        <v>152.9</v>
      </c>
      <c r="S302" s="633">
        <v>160.5</v>
      </c>
      <c r="T302" s="634">
        <v>74.5</v>
      </c>
      <c r="U302" s="633">
        <v>84.2</v>
      </c>
      <c r="V302" s="633">
        <v>86.7</v>
      </c>
      <c r="W302" s="633">
        <v>92.5</v>
      </c>
      <c r="X302" s="633">
        <v>98.8</v>
      </c>
      <c r="Y302" s="633">
        <v>97.4</v>
      </c>
      <c r="Z302" s="633">
        <v>100</v>
      </c>
      <c r="AA302" s="446">
        <v>106.4</v>
      </c>
      <c r="AB302" s="446">
        <v>112.5</v>
      </c>
      <c r="AC302" s="446">
        <v>122.4</v>
      </c>
      <c r="AD302" s="446">
        <v>131.69999999999999</v>
      </c>
      <c r="AE302" s="446"/>
      <c r="AF302" s="446">
        <v>136.9</v>
      </c>
      <c r="AG302" s="446">
        <v>146.19999999999999</v>
      </c>
      <c r="AH302" s="446">
        <v>162.6</v>
      </c>
      <c r="AI302" s="446">
        <v>170.7</v>
      </c>
      <c r="AJ302" s="725">
        <v>177</v>
      </c>
      <c r="AK302" s="725">
        <v>184.5</v>
      </c>
      <c r="AL302" s="725">
        <v>191.7</v>
      </c>
      <c r="AM302" s="725">
        <v>199.6</v>
      </c>
      <c r="AN302" s="725">
        <v>207.7</v>
      </c>
      <c r="AO302" s="725">
        <v>188.5</v>
      </c>
    </row>
    <row r="303" spans="1:42" s="9" customFormat="1" ht="13.5" customHeight="1">
      <c r="A303" s="367" t="s">
        <v>240</v>
      </c>
      <c r="B303" s="633"/>
      <c r="C303" s="633"/>
      <c r="D303" s="633"/>
      <c r="E303" s="633"/>
      <c r="F303" s="633"/>
      <c r="G303" s="633"/>
      <c r="H303" s="633"/>
      <c r="I303" s="633"/>
      <c r="J303" s="633"/>
      <c r="K303" s="633"/>
      <c r="L303" s="633"/>
      <c r="M303" s="633"/>
      <c r="N303" s="633"/>
      <c r="O303" s="634">
        <v>2788.8</v>
      </c>
      <c r="P303" s="633">
        <v>2927.2</v>
      </c>
      <c r="Q303" s="633">
        <v>3062.1</v>
      </c>
      <c r="R303" s="633">
        <v>3284</v>
      </c>
      <c r="S303" s="633">
        <v>3318.2</v>
      </c>
      <c r="T303" s="634">
        <v>7453</v>
      </c>
      <c r="U303" s="633">
        <v>7553</v>
      </c>
      <c r="V303" s="633">
        <v>7992</v>
      </c>
      <c r="W303" s="633">
        <v>8217</v>
      </c>
      <c r="X303" s="633">
        <v>8287</v>
      </c>
      <c r="Y303" s="633">
        <v>8781</v>
      </c>
      <c r="Z303" s="633">
        <v>9191</v>
      </c>
      <c r="AA303" s="446">
        <v>9494</v>
      </c>
      <c r="AB303" s="132">
        <v>9701.2999999999993</v>
      </c>
      <c r="AC303" s="132">
        <v>9496.7999999999993</v>
      </c>
      <c r="AD303" s="132">
        <v>9720.4</v>
      </c>
      <c r="AE303" s="132"/>
      <c r="AF303" s="132">
        <v>10394.4</v>
      </c>
      <c r="AG303" s="132">
        <v>10588.1</v>
      </c>
      <c r="AH303" s="132">
        <v>10702.6</v>
      </c>
      <c r="AI303" s="132">
        <v>11035.3</v>
      </c>
      <c r="AJ303" s="724">
        <v>11276.6</v>
      </c>
      <c r="AK303" s="724">
        <v>11585</v>
      </c>
      <c r="AL303" s="724">
        <v>11971</v>
      </c>
      <c r="AM303" s="724">
        <v>12316.8</v>
      </c>
      <c r="AN303" s="724">
        <v>12709.9</v>
      </c>
      <c r="AO303" s="724">
        <v>13070.3</v>
      </c>
    </row>
    <row r="304" spans="1:42" s="9" customFormat="1" ht="13.5" customHeight="1">
      <c r="A304" s="367" t="s">
        <v>241</v>
      </c>
      <c r="B304" s="633"/>
      <c r="C304" s="633"/>
      <c r="D304" s="633"/>
      <c r="E304" s="633"/>
      <c r="F304" s="633"/>
      <c r="G304" s="633"/>
      <c r="H304" s="633"/>
      <c r="I304" s="633"/>
      <c r="J304" s="633"/>
      <c r="K304" s="633"/>
      <c r="L304" s="633"/>
      <c r="M304" s="633"/>
      <c r="N304" s="633"/>
      <c r="O304" s="634">
        <v>-4.0999999999999996</v>
      </c>
      <c r="P304" s="633">
        <v>5</v>
      </c>
      <c r="Q304" s="633">
        <v>4.5999999999999996</v>
      </c>
      <c r="R304" s="633">
        <v>5.6</v>
      </c>
      <c r="S304" s="633">
        <v>1</v>
      </c>
      <c r="T304" s="634">
        <v>-1.1000000000000001</v>
      </c>
      <c r="U304" s="633">
        <v>1.3</v>
      </c>
      <c r="V304" s="633">
        <v>5.8</v>
      </c>
      <c r="W304" s="633">
        <v>2.8</v>
      </c>
      <c r="X304" s="633">
        <v>0.9</v>
      </c>
      <c r="Y304" s="633">
        <v>6</v>
      </c>
      <c r="Z304" s="633">
        <v>4.7</v>
      </c>
      <c r="AA304" s="446">
        <v>3.3</v>
      </c>
      <c r="AB304" s="132">
        <v>2.2000000000000002</v>
      </c>
      <c r="AC304" s="132">
        <v>2.7</v>
      </c>
      <c r="AD304" s="132">
        <v>2.4</v>
      </c>
      <c r="AE304" s="132"/>
      <c r="AF304" s="132">
        <v>2.2999999999999998</v>
      </c>
      <c r="AG304" s="132">
        <v>1.9</v>
      </c>
      <c r="AH304" s="132">
        <v>1.1000000000000001</v>
      </c>
      <c r="AI304" s="132">
        <v>3.1</v>
      </c>
      <c r="AJ304" s="724">
        <v>2.2000000000000002</v>
      </c>
      <c r="AK304" s="724">
        <v>2.7</v>
      </c>
      <c r="AL304" s="724">
        <v>3.3</v>
      </c>
      <c r="AM304" s="724">
        <v>2.9</v>
      </c>
      <c r="AN304" s="724">
        <v>3.2</v>
      </c>
      <c r="AO304" s="724">
        <v>2.8</v>
      </c>
    </row>
    <row r="305" spans="1:41" s="9" customFormat="1" ht="13.5" customHeight="1">
      <c r="A305" s="367"/>
      <c r="B305" s="633"/>
      <c r="C305" s="633"/>
      <c r="D305" s="633"/>
      <c r="E305" s="633"/>
      <c r="F305" s="633"/>
      <c r="G305" s="633"/>
      <c r="H305" s="633"/>
      <c r="I305" s="633"/>
      <c r="J305" s="633"/>
      <c r="K305" s="633"/>
      <c r="L305" s="633"/>
      <c r="M305" s="633"/>
      <c r="N305" s="633"/>
      <c r="O305" s="634"/>
      <c r="P305" s="633"/>
      <c r="Q305" s="633"/>
      <c r="R305" s="633"/>
      <c r="S305" s="633"/>
      <c r="T305" s="634"/>
      <c r="U305" s="633"/>
      <c r="V305" s="633"/>
      <c r="W305" s="633"/>
      <c r="X305" s="633"/>
      <c r="Y305" s="633"/>
      <c r="Z305" s="445"/>
      <c r="AA305" s="446"/>
      <c r="AB305" s="132"/>
      <c r="AC305" s="132"/>
      <c r="AD305" s="132"/>
      <c r="AE305" s="132"/>
      <c r="AF305" s="132"/>
      <c r="AG305" s="132"/>
      <c r="AH305" s="132"/>
      <c r="AI305" s="132"/>
      <c r="AJ305" s="724"/>
      <c r="AK305" s="724"/>
      <c r="AL305" s="724"/>
      <c r="AM305" s="724"/>
      <c r="AN305" s="724"/>
      <c r="AO305" s="724"/>
    </row>
    <row r="306" spans="1:41" s="9" customFormat="1" ht="12.75">
      <c r="A306" s="354" t="s">
        <v>242</v>
      </c>
      <c r="B306" s="633"/>
      <c r="C306" s="633"/>
      <c r="D306" s="633"/>
      <c r="E306" s="633"/>
      <c r="F306" s="633"/>
      <c r="G306" s="633"/>
      <c r="H306" s="633"/>
      <c r="I306" s="633"/>
      <c r="J306" s="633"/>
      <c r="K306" s="633"/>
      <c r="L306" s="633"/>
      <c r="M306" s="633"/>
      <c r="N306" s="633"/>
      <c r="O306" s="634"/>
      <c r="P306" s="633"/>
      <c r="Q306" s="633"/>
      <c r="R306" s="633"/>
      <c r="S306" s="633"/>
      <c r="T306" s="634"/>
      <c r="U306" s="633"/>
      <c r="V306" s="633"/>
      <c r="W306" s="633"/>
      <c r="X306" s="633"/>
      <c r="Y306" s="633"/>
      <c r="Z306" s="633"/>
      <c r="AA306" s="446"/>
      <c r="AB306" s="362"/>
      <c r="AC306" s="362"/>
      <c r="AD306" s="362"/>
      <c r="AE306" s="362"/>
      <c r="AF306" s="362"/>
      <c r="AG306" s="362"/>
      <c r="AH306" s="362"/>
      <c r="AI306" s="362"/>
      <c r="AJ306" s="723"/>
      <c r="AK306" s="723"/>
      <c r="AL306" s="723"/>
      <c r="AM306" s="723"/>
      <c r="AN306" s="723"/>
      <c r="AO306" s="723"/>
    </row>
    <row r="307" spans="1:41" s="9" customFormat="1" ht="12.75">
      <c r="A307" s="367" t="s">
        <v>238</v>
      </c>
      <c r="B307" s="633"/>
      <c r="C307" s="633"/>
      <c r="D307" s="633"/>
      <c r="E307" s="633"/>
      <c r="F307" s="633"/>
      <c r="G307" s="633"/>
      <c r="H307" s="633"/>
      <c r="I307" s="633"/>
      <c r="J307" s="633"/>
      <c r="K307" s="633"/>
      <c r="L307" s="633"/>
      <c r="M307" s="633"/>
      <c r="N307" s="633"/>
      <c r="O307" s="634">
        <v>1096.7</v>
      </c>
      <c r="P307" s="633">
        <v>853</v>
      </c>
      <c r="Q307" s="633">
        <v>738.4</v>
      </c>
      <c r="R307" s="633">
        <v>2038.1</v>
      </c>
      <c r="S307" s="633">
        <v>2269.5</v>
      </c>
      <c r="T307" s="634">
        <v>1977</v>
      </c>
      <c r="U307" s="633">
        <v>2347</v>
      </c>
      <c r="V307" s="633">
        <v>1094</v>
      </c>
      <c r="W307" s="633">
        <v>1490</v>
      </c>
      <c r="X307" s="633">
        <v>1674</v>
      </c>
      <c r="Y307" s="633">
        <v>1399</v>
      </c>
      <c r="Z307" s="633">
        <v>1515</v>
      </c>
      <c r="AA307" s="446">
        <v>6403</v>
      </c>
      <c r="AB307" s="362">
        <v>9800.4</v>
      </c>
      <c r="AC307" s="362">
        <v>9657.7999999999993</v>
      </c>
      <c r="AD307" s="362">
        <v>11953.9</v>
      </c>
      <c r="AE307" s="362">
        <v>13888.2</v>
      </c>
      <c r="AF307" s="362">
        <v>14719.8</v>
      </c>
      <c r="AG307" s="362">
        <v>11663.3</v>
      </c>
      <c r="AH307" s="362">
        <v>15675.2</v>
      </c>
      <c r="AI307" s="362">
        <v>26397.7</v>
      </c>
      <c r="AJ307" s="723">
        <v>19763.099999999999</v>
      </c>
      <c r="AK307" s="723">
        <v>20502.400000000001</v>
      </c>
      <c r="AL307" s="723">
        <v>19943</v>
      </c>
      <c r="AM307" s="723">
        <v>18953.900000000001</v>
      </c>
      <c r="AN307" s="723">
        <v>18339.599999999999</v>
      </c>
      <c r="AO307" s="723">
        <v>17491.5</v>
      </c>
    </row>
    <row r="308" spans="1:41" s="9" customFormat="1" ht="12.75">
      <c r="A308" s="367" t="s">
        <v>239</v>
      </c>
      <c r="B308" s="633"/>
      <c r="C308" s="633"/>
      <c r="D308" s="633"/>
      <c r="E308" s="633"/>
      <c r="F308" s="633"/>
      <c r="G308" s="633"/>
      <c r="H308" s="633"/>
      <c r="I308" s="633"/>
      <c r="J308" s="633"/>
      <c r="K308" s="633"/>
      <c r="L308" s="633"/>
      <c r="M308" s="633"/>
      <c r="N308" s="633"/>
      <c r="O308" s="634">
        <v>402.3</v>
      </c>
      <c r="P308" s="633">
        <v>317.8</v>
      </c>
      <c r="Q308" s="633">
        <v>300.5</v>
      </c>
      <c r="R308" s="633">
        <v>591.79999999999995</v>
      </c>
      <c r="S308" s="633">
        <v>681.9</v>
      </c>
      <c r="T308" s="634">
        <v>88.3</v>
      </c>
      <c r="U308" s="633">
        <v>119.1</v>
      </c>
      <c r="V308" s="633">
        <v>66.900000000000006</v>
      </c>
      <c r="W308" s="633">
        <v>86.9</v>
      </c>
      <c r="X308" s="633">
        <v>112.4</v>
      </c>
      <c r="Y308" s="633">
        <v>95.6</v>
      </c>
      <c r="Z308" s="633">
        <v>100</v>
      </c>
      <c r="AA308" s="446">
        <v>109.1</v>
      </c>
      <c r="AB308" s="132">
        <v>86.4</v>
      </c>
      <c r="AC308" s="132">
        <v>70.599999999999994</v>
      </c>
      <c r="AD308" s="132">
        <v>83.9</v>
      </c>
      <c r="AE308" s="132"/>
      <c r="AF308" s="132">
        <v>112.7</v>
      </c>
      <c r="AG308" s="132">
        <v>90</v>
      </c>
      <c r="AH308" s="362">
        <v>130.30000000000001</v>
      </c>
      <c r="AI308" s="362">
        <v>216.4</v>
      </c>
      <c r="AJ308" s="723">
        <v>169.1</v>
      </c>
      <c r="AK308" s="723">
        <v>174</v>
      </c>
      <c r="AL308" s="723">
        <v>168.3</v>
      </c>
      <c r="AM308" s="723">
        <v>160.19999999999999</v>
      </c>
      <c r="AN308" s="723">
        <v>156</v>
      </c>
      <c r="AO308" s="723">
        <v>149.5</v>
      </c>
    </row>
    <row r="309" spans="1:41" s="9" customFormat="1" ht="12.75">
      <c r="A309" s="367" t="s">
        <v>240</v>
      </c>
      <c r="B309" s="633"/>
      <c r="C309" s="633"/>
      <c r="D309" s="633"/>
      <c r="E309" s="633"/>
      <c r="F309" s="633"/>
      <c r="G309" s="633"/>
      <c r="H309" s="633"/>
      <c r="I309" s="633"/>
      <c r="J309" s="633"/>
      <c r="K309" s="633"/>
      <c r="L309" s="633"/>
      <c r="M309" s="633"/>
      <c r="N309" s="633"/>
      <c r="O309" s="634">
        <v>272.60000000000002</v>
      </c>
      <c r="P309" s="633">
        <v>268.39999999999998</v>
      </c>
      <c r="Q309" s="633">
        <v>245.7</v>
      </c>
      <c r="R309" s="633">
        <v>344.4</v>
      </c>
      <c r="S309" s="633">
        <v>332.8</v>
      </c>
      <c r="T309" s="634">
        <v>2239</v>
      </c>
      <c r="U309" s="633">
        <v>1970</v>
      </c>
      <c r="V309" s="633">
        <v>1636</v>
      </c>
      <c r="W309" s="633">
        <v>1715</v>
      </c>
      <c r="X309" s="633">
        <v>1489</v>
      </c>
      <c r="Y309" s="633">
        <v>1463</v>
      </c>
      <c r="Z309" s="633">
        <v>1515</v>
      </c>
      <c r="AA309" s="446">
        <v>5870</v>
      </c>
      <c r="AB309" s="132">
        <v>11349.3</v>
      </c>
      <c r="AC309" s="132">
        <v>13683</v>
      </c>
      <c r="AD309" s="132">
        <v>14244.1</v>
      </c>
      <c r="AE309" s="132"/>
      <c r="AF309" s="132">
        <v>13056.7</v>
      </c>
      <c r="AG309" s="132">
        <v>12960.5</v>
      </c>
      <c r="AH309" s="132">
        <v>12034.6</v>
      </c>
      <c r="AI309" s="132">
        <v>12198.5</v>
      </c>
      <c r="AJ309" s="724">
        <v>11689.5</v>
      </c>
      <c r="AK309" s="724">
        <v>11782.3</v>
      </c>
      <c r="AL309" s="724">
        <v>11850.2</v>
      </c>
      <c r="AM309" s="724">
        <v>11828.7</v>
      </c>
      <c r="AN309" s="724">
        <v>11757.7</v>
      </c>
      <c r="AO309" s="724">
        <v>11700.7</v>
      </c>
    </row>
    <row r="310" spans="1:41" s="9" customFormat="1" ht="12.75">
      <c r="A310" s="367" t="s">
        <v>241</v>
      </c>
      <c r="B310" s="633"/>
      <c r="C310" s="633"/>
      <c r="D310" s="633"/>
      <c r="E310" s="633"/>
      <c r="F310" s="633"/>
      <c r="G310" s="633"/>
      <c r="H310" s="633"/>
      <c r="I310" s="633"/>
      <c r="J310" s="633"/>
      <c r="K310" s="633"/>
      <c r="L310" s="633"/>
      <c r="M310" s="633"/>
      <c r="N310" s="633"/>
      <c r="O310" s="634">
        <v>-36.1</v>
      </c>
      <c r="P310" s="633">
        <v>-1.5</v>
      </c>
      <c r="Q310" s="633">
        <v>-8.5</v>
      </c>
      <c r="R310" s="633">
        <v>13</v>
      </c>
      <c r="S310" s="633">
        <v>-3.4</v>
      </c>
      <c r="T310" s="634">
        <v>4</v>
      </c>
      <c r="U310" s="633">
        <v>-12</v>
      </c>
      <c r="V310" s="633">
        <v>-17</v>
      </c>
      <c r="W310" s="633">
        <v>4.8</v>
      </c>
      <c r="X310" s="633">
        <v>-13.2</v>
      </c>
      <c r="Y310" s="633">
        <v>-1.7</v>
      </c>
      <c r="Z310" s="633">
        <v>3.6</v>
      </c>
      <c r="AA310" s="446">
        <v>287.5</v>
      </c>
      <c r="AB310" s="132">
        <v>93.3</v>
      </c>
      <c r="AC310" s="132">
        <v>6.7</v>
      </c>
      <c r="AD310" s="132">
        <v>4.0999999999999996</v>
      </c>
      <c r="AE310" s="132"/>
      <c r="AF310" s="132">
        <v>15.1</v>
      </c>
      <c r="AG310" s="132">
        <v>-0.7</v>
      </c>
      <c r="AH310" s="132">
        <v>-7.1</v>
      </c>
      <c r="AI310" s="132">
        <v>1.4</v>
      </c>
      <c r="AJ310" s="724">
        <v>-4.2</v>
      </c>
      <c r="AK310" s="724">
        <v>0.8</v>
      </c>
      <c r="AL310" s="724">
        <v>0.6</v>
      </c>
      <c r="AM310" s="724">
        <v>-0.2</v>
      </c>
      <c r="AN310" s="724">
        <v>-0.6</v>
      </c>
      <c r="AO310" s="724">
        <v>-0.5</v>
      </c>
    </row>
    <row r="311" spans="1:41" s="9" customFormat="1" ht="12.75">
      <c r="A311" s="367"/>
      <c r="B311" s="633"/>
      <c r="C311" s="633"/>
      <c r="D311" s="633"/>
      <c r="E311" s="633"/>
      <c r="F311" s="633"/>
      <c r="G311" s="633"/>
      <c r="H311" s="633"/>
      <c r="I311" s="633"/>
      <c r="J311" s="633"/>
      <c r="K311" s="633"/>
      <c r="L311" s="633"/>
      <c r="M311" s="633"/>
      <c r="N311" s="633"/>
      <c r="O311" s="634"/>
      <c r="P311" s="633"/>
      <c r="Q311" s="633"/>
      <c r="R311" s="633"/>
      <c r="S311" s="633"/>
      <c r="T311" s="634"/>
      <c r="U311" s="633"/>
      <c r="V311" s="633"/>
      <c r="W311" s="633"/>
      <c r="X311" s="633"/>
      <c r="Y311" s="633"/>
      <c r="Z311" s="445"/>
      <c r="AA311" s="446"/>
      <c r="AB311" s="362"/>
      <c r="AC311" s="362"/>
      <c r="AD311" s="362"/>
      <c r="AE311" s="362"/>
      <c r="AF311" s="362"/>
      <c r="AG311" s="362"/>
      <c r="AH311" s="132"/>
      <c r="AI311" s="132"/>
      <c r="AJ311" s="724"/>
      <c r="AK311" s="724"/>
      <c r="AL311" s="724"/>
      <c r="AM311" s="724"/>
      <c r="AN311" s="724"/>
      <c r="AO311" s="724"/>
    </row>
    <row r="312" spans="1:41" s="9" customFormat="1" ht="12.75">
      <c r="A312" s="354" t="s">
        <v>243</v>
      </c>
      <c r="B312" s="633"/>
      <c r="C312" s="633"/>
      <c r="D312" s="633"/>
      <c r="E312" s="633"/>
      <c r="F312" s="633"/>
      <c r="G312" s="633"/>
      <c r="H312" s="633"/>
      <c r="I312" s="633"/>
      <c r="J312" s="633"/>
      <c r="K312" s="633"/>
      <c r="L312" s="633"/>
      <c r="M312" s="633"/>
      <c r="N312" s="633"/>
      <c r="O312" s="634"/>
      <c r="P312" s="633"/>
      <c r="Q312" s="633"/>
      <c r="R312" s="633"/>
      <c r="S312" s="633"/>
      <c r="T312" s="634"/>
      <c r="U312" s="633"/>
      <c r="V312" s="633"/>
      <c r="W312" s="633"/>
      <c r="X312" s="633"/>
      <c r="Y312" s="633"/>
      <c r="Z312" s="445"/>
      <c r="AA312" s="446"/>
      <c r="AB312" s="362"/>
      <c r="AC312" s="362"/>
      <c r="AD312" s="362"/>
      <c r="AE312" s="362"/>
      <c r="AF312" s="362"/>
      <c r="AG312" s="362"/>
      <c r="AH312" s="362"/>
      <c r="AI312" s="362"/>
      <c r="AJ312" s="723"/>
      <c r="AK312" s="723"/>
      <c r="AL312" s="723"/>
      <c r="AM312" s="723"/>
      <c r="AN312" s="723"/>
      <c r="AO312" s="723"/>
    </row>
    <row r="313" spans="1:41" s="9" customFormat="1" ht="12.75">
      <c r="A313" s="367" t="s">
        <v>238</v>
      </c>
      <c r="B313" s="633">
        <v>352.7</v>
      </c>
      <c r="C313" s="633">
        <v>452.2</v>
      </c>
      <c r="D313" s="633">
        <v>612.9</v>
      </c>
      <c r="E313" s="633">
        <v>1012.6</v>
      </c>
      <c r="F313" s="633">
        <v>1294.8</v>
      </c>
      <c r="G313" s="633">
        <v>1276.9000000000001</v>
      </c>
      <c r="H313" s="633">
        <v>1793.6</v>
      </c>
      <c r="I313" s="633">
        <v>1752.5</v>
      </c>
      <c r="J313" s="633">
        <v>1288.3</v>
      </c>
      <c r="K313" s="633">
        <v>1868.3</v>
      </c>
      <c r="L313" s="633">
        <v>2355.5</v>
      </c>
      <c r="M313" s="633">
        <v>2662.7</v>
      </c>
      <c r="N313" s="633">
        <v>2745.1</v>
      </c>
      <c r="O313" s="634">
        <v>1252.0999999999999</v>
      </c>
      <c r="P313" s="633">
        <v>1398.8</v>
      </c>
      <c r="Q313" s="633">
        <v>1652.7</v>
      </c>
      <c r="R313" s="633">
        <v>2023.6</v>
      </c>
      <c r="S313" s="633">
        <v>2773.2</v>
      </c>
      <c r="T313" s="634">
        <v>5253</v>
      </c>
      <c r="U313" s="633">
        <v>5607</v>
      </c>
      <c r="V313" s="633">
        <v>5016</v>
      </c>
      <c r="W313" s="633">
        <v>6415</v>
      </c>
      <c r="X313" s="633">
        <v>6281</v>
      </c>
      <c r="Y313" s="633">
        <v>4856</v>
      </c>
      <c r="Z313" s="633">
        <v>4963</v>
      </c>
      <c r="AA313" s="446">
        <v>5179</v>
      </c>
      <c r="AB313" s="132">
        <v>4716.8</v>
      </c>
      <c r="AC313" s="132">
        <v>5862.3</v>
      </c>
      <c r="AD313" s="132">
        <v>7428.5</v>
      </c>
      <c r="AE313" s="132">
        <v>8237</v>
      </c>
      <c r="AF313" s="132">
        <v>9038.7000000000007</v>
      </c>
      <c r="AG313" s="132">
        <v>8377.9</v>
      </c>
      <c r="AH313" s="362">
        <v>7530.8</v>
      </c>
      <c r="AI313" s="362">
        <v>9135.4</v>
      </c>
      <c r="AJ313" s="723">
        <v>9463.1</v>
      </c>
      <c r="AK313" s="723">
        <v>11998.3</v>
      </c>
      <c r="AL313" s="723">
        <v>13640.5</v>
      </c>
      <c r="AM313" s="723">
        <v>13989.7</v>
      </c>
      <c r="AN313" s="723">
        <v>14197.5</v>
      </c>
      <c r="AO313" s="723">
        <v>14357.4</v>
      </c>
    </row>
    <row r="314" spans="1:41" s="9" customFormat="1" ht="12.75">
      <c r="A314" s="367" t="s">
        <v>239</v>
      </c>
      <c r="B314" s="633"/>
      <c r="C314" s="633"/>
      <c r="D314" s="633"/>
      <c r="E314" s="633"/>
      <c r="F314" s="633"/>
      <c r="G314" s="633"/>
      <c r="H314" s="633"/>
      <c r="I314" s="633"/>
      <c r="J314" s="633"/>
      <c r="K314" s="633"/>
      <c r="L314" s="633"/>
      <c r="M314" s="633"/>
      <c r="N314" s="633"/>
      <c r="O314" s="634">
        <v>186.9</v>
      </c>
      <c r="P314" s="633">
        <v>199.6</v>
      </c>
      <c r="Q314" s="633">
        <v>227.7</v>
      </c>
      <c r="R314" s="633">
        <v>259</v>
      </c>
      <c r="S314" s="633">
        <v>397.5</v>
      </c>
      <c r="T314" s="634"/>
      <c r="U314" s="633"/>
      <c r="V314" s="633"/>
      <c r="W314" s="633"/>
      <c r="X314" s="633"/>
      <c r="Y314" s="633"/>
      <c r="Z314" s="633"/>
      <c r="AA314" s="446"/>
      <c r="AB314" s="132"/>
      <c r="AC314" s="132">
        <v>93.6</v>
      </c>
      <c r="AD314" s="132">
        <v>102.1</v>
      </c>
      <c r="AE314" s="132"/>
      <c r="AF314" s="132">
        <v>115.4</v>
      </c>
      <c r="AG314" s="132">
        <v>139.30000000000001</v>
      </c>
      <c r="AH314" s="362">
        <v>158.9</v>
      </c>
      <c r="AI314" s="362">
        <v>168</v>
      </c>
      <c r="AJ314" s="723">
        <v>170.3</v>
      </c>
      <c r="AK314" s="723">
        <v>179.5</v>
      </c>
      <c r="AL314" s="723">
        <v>186</v>
      </c>
      <c r="AM314" s="723">
        <v>190.7</v>
      </c>
      <c r="AN314" s="723">
        <v>195.6</v>
      </c>
      <c r="AO314" s="723">
        <v>137</v>
      </c>
    </row>
    <row r="315" spans="1:41" s="9" customFormat="1" ht="12.75">
      <c r="A315" s="367" t="s">
        <v>240</v>
      </c>
      <c r="B315" s="633"/>
      <c r="C315" s="633"/>
      <c r="D315" s="633"/>
      <c r="E315" s="633"/>
      <c r="F315" s="633"/>
      <c r="G315" s="633"/>
      <c r="H315" s="633"/>
      <c r="I315" s="633"/>
      <c r="J315" s="633"/>
      <c r="K315" s="633"/>
      <c r="L315" s="633"/>
      <c r="M315" s="633"/>
      <c r="N315" s="633"/>
      <c r="O315" s="634">
        <v>669.9</v>
      </c>
      <c r="P315" s="633">
        <v>700.7</v>
      </c>
      <c r="Q315" s="633">
        <v>725.9</v>
      </c>
      <c r="R315" s="633">
        <v>781.3</v>
      </c>
      <c r="S315" s="633">
        <v>697.6</v>
      </c>
      <c r="T315" s="634"/>
      <c r="U315" s="633"/>
      <c r="V315" s="633"/>
      <c r="W315" s="633"/>
      <c r="X315" s="633"/>
      <c r="Y315" s="633"/>
      <c r="Z315" s="633"/>
      <c r="AA315" s="446"/>
      <c r="AB315" s="132"/>
      <c r="AC315" s="132">
        <v>6264</v>
      </c>
      <c r="AD315" s="132">
        <v>7277.4</v>
      </c>
      <c r="AE315" s="132"/>
      <c r="AF315" s="132">
        <v>7832.4</v>
      </c>
      <c r="AG315" s="132">
        <v>6016.2</v>
      </c>
      <c r="AH315" s="132">
        <v>4739.7</v>
      </c>
      <c r="AI315" s="132">
        <v>5437.6</v>
      </c>
      <c r="AJ315" s="724">
        <v>5555.7</v>
      </c>
      <c r="AK315" s="724">
        <v>6685.1</v>
      </c>
      <c r="AL315" s="724">
        <v>7333.6</v>
      </c>
      <c r="AM315" s="724">
        <v>7335.9</v>
      </c>
      <c r="AN315" s="724">
        <v>7338.2</v>
      </c>
      <c r="AO315" s="724">
        <v>7340.6</v>
      </c>
    </row>
    <row r="316" spans="1:41" s="9" customFormat="1" ht="12.75">
      <c r="A316" s="367" t="s">
        <v>241</v>
      </c>
      <c r="B316" s="633"/>
      <c r="C316" s="633"/>
      <c r="D316" s="633"/>
      <c r="E316" s="633"/>
      <c r="F316" s="633"/>
      <c r="G316" s="633"/>
      <c r="H316" s="633"/>
      <c r="I316" s="633"/>
      <c r="J316" s="633"/>
      <c r="K316" s="633"/>
      <c r="L316" s="633"/>
      <c r="M316" s="633"/>
      <c r="N316" s="633"/>
      <c r="O316" s="634">
        <v>-3.5</v>
      </c>
      <c r="P316" s="633">
        <v>4.5999999999999996</v>
      </c>
      <c r="Q316" s="633">
        <v>3.6</v>
      </c>
      <c r="R316" s="633">
        <v>-3.2</v>
      </c>
      <c r="S316" s="633">
        <v>-10.7</v>
      </c>
      <c r="T316" s="634"/>
      <c r="U316" s="633"/>
      <c r="V316" s="633"/>
      <c r="W316" s="633"/>
      <c r="X316" s="633"/>
      <c r="Y316" s="633"/>
      <c r="Z316" s="633"/>
      <c r="AA316" s="446"/>
      <c r="AB316" s="132"/>
      <c r="AC316" s="132">
        <v>17.399999999999999</v>
      </c>
      <c r="AD316" s="132">
        <v>16.2</v>
      </c>
      <c r="AE316" s="132"/>
      <c r="AF316" s="132">
        <v>5.3</v>
      </c>
      <c r="AG316" s="132">
        <v>-23.2</v>
      </c>
      <c r="AH316" s="132">
        <v>-21.2</v>
      </c>
      <c r="AI316" s="132">
        <v>14.7</v>
      </c>
      <c r="AJ316" s="724">
        <v>2.2000000000000002</v>
      </c>
      <c r="AK316" s="724">
        <v>20.3</v>
      </c>
      <c r="AL316" s="724">
        <v>9.6999999999999993</v>
      </c>
      <c r="AM316" s="724">
        <v>0</v>
      </c>
      <c r="AN316" s="724">
        <v>0</v>
      </c>
      <c r="AO316" s="724">
        <v>0</v>
      </c>
    </row>
    <row r="317" spans="1:41" s="9" customFormat="1" ht="12.75">
      <c r="A317" s="367"/>
      <c r="B317" s="633"/>
      <c r="C317" s="633"/>
      <c r="D317" s="633"/>
      <c r="E317" s="633"/>
      <c r="F317" s="633"/>
      <c r="G317" s="633"/>
      <c r="H317" s="633"/>
      <c r="I317" s="633"/>
      <c r="J317" s="633"/>
      <c r="K317" s="633"/>
      <c r="L317" s="633"/>
      <c r="M317" s="633"/>
      <c r="N317" s="633"/>
      <c r="O317" s="634"/>
      <c r="P317" s="633"/>
      <c r="Q317" s="633"/>
      <c r="R317" s="633"/>
      <c r="S317" s="633"/>
      <c r="T317" s="634"/>
      <c r="U317" s="633"/>
      <c r="V317" s="633"/>
      <c r="W317" s="633"/>
      <c r="X317" s="633"/>
      <c r="Y317" s="633"/>
      <c r="Z317" s="445"/>
      <c r="AA317" s="446"/>
      <c r="AB317" s="362"/>
      <c r="AC317" s="362"/>
      <c r="AD317" s="362"/>
      <c r="AE317" s="362"/>
      <c r="AF317" s="362"/>
      <c r="AG317" s="362"/>
      <c r="AH317" s="132"/>
      <c r="AI317" s="132"/>
      <c r="AJ317" s="724"/>
      <c r="AK317" s="724"/>
      <c r="AL317" s="724"/>
      <c r="AM317" s="724"/>
      <c r="AN317" s="724"/>
      <c r="AO317" s="724"/>
    </row>
    <row r="318" spans="1:41" s="9" customFormat="1" ht="12.75">
      <c r="A318" s="354" t="s">
        <v>244</v>
      </c>
      <c r="B318" s="633"/>
      <c r="C318" s="633"/>
      <c r="D318" s="633"/>
      <c r="E318" s="633"/>
      <c r="F318" s="633"/>
      <c r="G318" s="633"/>
      <c r="H318" s="633"/>
      <c r="I318" s="633"/>
      <c r="J318" s="633"/>
      <c r="K318" s="633"/>
      <c r="L318" s="633"/>
      <c r="M318" s="633"/>
      <c r="N318" s="633"/>
      <c r="O318" s="634"/>
      <c r="P318" s="633"/>
      <c r="Q318" s="633"/>
      <c r="R318" s="633"/>
      <c r="S318" s="633"/>
      <c r="U318" s="633"/>
      <c r="V318" s="633"/>
      <c r="W318" s="633"/>
      <c r="X318" s="633"/>
      <c r="Y318" s="633"/>
      <c r="Z318" s="633"/>
      <c r="AA318" s="633"/>
      <c r="AB318" s="633"/>
      <c r="AC318" s="633"/>
      <c r="AD318" s="633"/>
      <c r="AE318" s="633"/>
      <c r="AF318" s="633"/>
      <c r="AG318" s="633"/>
      <c r="AH318" s="362"/>
      <c r="AI318" s="362"/>
      <c r="AJ318" s="723"/>
      <c r="AK318" s="723"/>
      <c r="AL318" s="723"/>
      <c r="AM318" s="723"/>
      <c r="AN318" s="723"/>
      <c r="AO318" s="723"/>
    </row>
    <row r="319" spans="1:41" s="9" customFormat="1" ht="12.75">
      <c r="A319" s="367" t="s">
        <v>238</v>
      </c>
      <c r="B319" s="633">
        <v>336.9</v>
      </c>
      <c r="C319" s="633">
        <v>275.8</v>
      </c>
      <c r="D319" s="633">
        <v>345.1</v>
      </c>
      <c r="E319" s="633">
        <v>390.3</v>
      </c>
      <c r="F319" s="633">
        <v>411</v>
      </c>
      <c r="G319" s="633">
        <v>454.4</v>
      </c>
      <c r="H319" s="633">
        <v>496.6</v>
      </c>
      <c r="I319" s="633">
        <v>602.9</v>
      </c>
      <c r="J319" s="633">
        <v>609</v>
      </c>
      <c r="K319" s="633"/>
      <c r="L319" s="633">
        <v>778.9</v>
      </c>
      <c r="M319" s="633"/>
      <c r="N319" s="633"/>
      <c r="O319" s="634">
        <v>729.3</v>
      </c>
      <c r="P319" s="633">
        <v>820.8</v>
      </c>
      <c r="Q319" s="633">
        <v>848.3</v>
      </c>
      <c r="R319" s="633">
        <v>928.1</v>
      </c>
      <c r="S319" s="633">
        <v>974.7</v>
      </c>
      <c r="T319" s="634">
        <v>682</v>
      </c>
      <c r="U319" s="633">
        <v>792</v>
      </c>
      <c r="V319" s="633">
        <v>830</v>
      </c>
      <c r="W319" s="633">
        <v>946</v>
      </c>
      <c r="X319" s="633">
        <v>1070</v>
      </c>
      <c r="Y319" s="633">
        <v>1094</v>
      </c>
      <c r="Z319" s="633">
        <v>1165</v>
      </c>
      <c r="AA319" s="446">
        <v>1216</v>
      </c>
      <c r="AB319" s="362">
        <v>1302.4000000000001</v>
      </c>
      <c r="AC319" s="362">
        <v>1256.0999999999999</v>
      </c>
      <c r="AD319" s="362">
        <v>1410.8</v>
      </c>
      <c r="AE319" s="362">
        <v>1369.1</v>
      </c>
      <c r="AF319" s="362">
        <v>1418.2</v>
      </c>
      <c r="AG319" s="362">
        <v>1390.6</v>
      </c>
      <c r="AH319" s="132">
        <v>1559</v>
      </c>
      <c r="AI319" s="132">
        <v>1812.5</v>
      </c>
      <c r="AJ319" s="724">
        <v>1979.3</v>
      </c>
      <c r="AK319" s="724">
        <v>2187.1999999999998</v>
      </c>
      <c r="AL319" s="724">
        <v>2389.8000000000002</v>
      </c>
      <c r="AM319" s="724">
        <v>2663</v>
      </c>
      <c r="AN319" s="724">
        <v>2966.6</v>
      </c>
      <c r="AO319" s="724">
        <v>3304.7</v>
      </c>
    </row>
    <row r="320" spans="1:41" s="9" customFormat="1" ht="12.75">
      <c r="A320" s="367" t="s">
        <v>239</v>
      </c>
      <c r="B320" s="633"/>
      <c r="C320" s="633"/>
      <c r="D320" s="633"/>
      <c r="E320" s="633"/>
      <c r="F320" s="633"/>
      <c r="G320" s="633"/>
      <c r="H320" s="633"/>
      <c r="I320" s="633"/>
      <c r="J320" s="633"/>
      <c r="K320" s="633"/>
      <c r="L320" s="633"/>
      <c r="M320" s="633"/>
      <c r="N320" s="633"/>
      <c r="O320" s="634">
        <v>130.19999999999999</v>
      </c>
      <c r="P320" s="633">
        <v>139.80000000000001</v>
      </c>
      <c r="Q320" s="633">
        <v>141.30000000000001</v>
      </c>
      <c r="R320" s="633">
        <v>142.69999999999999</v>
      </c>
      <c r="S320" s="633">
        <v>144.1</v>
      </c>
      <c r="T320" s="634"/>
      <c r="U320" s="633"/>
      <c r="V320" s="633"/>
      <c r="W320" s="633"/>
      <c r="X320" s="633"/>
      <c r="Y320" s="633"/>
      <c r="Z320" s="633"/>
      <c r="AA320" s="446"/>
      <c r="AB320" s="132"/>
      <c r="AC320" s="132">
        <v>120.4</v>
      </c>
      <c r="AD320" s="132">
        <v>130.4</v>
      </c>
      <c r="AE320" s="132"/>
      <c r="AF320" s="132">
        <v>141.4</v>
      </c>
      <c r="AG320" s="132">
        <v>148.1</v>
      </c>
      <c r="AH320" s="362">
        <v>154.80000000000001</v>
      </c>
      <c r="AI320" s="362">
        <v>163</v>
      </c>
      <c r="AJ320" s="723">
        <v>169.5</v>
      </c>
      <c r="AK320" s="723">
        <v>178</v>
      </c>
      <c r="AL320" s="723">
        <v>187.1</v>
      </c>
      <c r="AM320" s="723">
        <v>196.6</v>
      </c>
      <c r="AN320" s="723">
        <v>206.7</v>
      </c>
      <c r="AO320" s="723">
        <v>217.2</v>
      </c>
    </row>
    <row r="321" spans="1:41" s="9" customFormat="1" ht="12.75">
      <c r="A321" s="367" t="s">
        <v>240</v>
      </c>
      <c r="B321" s="633"/>
      <c r="C321" s="633"/>
      <c r="D321" s="633"/>
      <c r="E321" s="633"/>
      <c r="F321" s="633"/>
      <c r="G321" s="633"/>
      <c r="H321" s="633"/>
      <c r="I321" s="633"/>
      <c r="J321" s="633"/>
      <c r="K321" s="633"/>
      <c r="L321" s="633"/>
      <c r="M321" s="633"/>
      <c r="N321" s="633"/>
      <c r="O321" s="634">
        <v>560</v>
      </c>
      <c r="P321" s="633">
        <v>587.1</v>
      </c>
      <c r="Q321" s="633">
        <v>600.4</v>
      </c>
      <c r="R321" s="633">
        <v>650.4</v>
      </c>
      <c r="S321" s="633">
        <v>676.4</v>
      </c>
      <c r="T321" s="634"/>
      <c r="U321" s="633"/>
      <c r="V321" s="633"/>
      <c r="W321" s="633"/>
      <c r="X321" s="633"/>
      <c r="Y321" s="633"/>
      <c r="Z321" s="633"/>
      <c r="AA321" s="446"/>
      <c r="AB321" s="132"/>
      <c r="AC321" s="132"/>
      <c r="AD321" s="132"/>
      <c r="AE321" s="132"/>
      <c r="AF321" s="132">
        <v>1003.1</v>
      </c>
      <c r="AG321" s="132">
        <v>938.7</v>
      </c>
      <c r="AH321" s="633">
        <v>1007.1</v>
      </c>
      <c r="AI321" s="633">
        <v>1112.0999999999999</v>
      </c>
      <c r="AJ321" s="726">
        <v>1167.7</v>
      </c>
      <c r="AK321" s="726">
        <v>1228.5</v>
      </c>
      <c r="AL321" s="726">
        <v>1277.5999999999999</v>
      </c>
      <c r="AM321" s="726">
        <v>1354.3</v>
      </c>
      <c r="AN321" s="726">
        <v>1435.5</v>
      </c>
      <c r="AO321" s="726">
        <v>1521.6</v>
      </c>
    </row>
    <row r="322" spans="1:41" s="9" customFormat="1" ht="12.75">
      <c r="A322" s="367" t="s">
        <v>241</v>
      </c>
      <c r="B322" s="633"/>
      <c r="C322" s="633"/>
      <c r="D322" s="633"/>
      <c r="E322" s="633"/>
      <c r="F322" s="633"/>
      <c r="G322" s="633"/>
      <c r="H322" s="633"/>
      <c r="I322" s="633"/>
      <c r="J322" s="633"/>
      <c r="K322" s="633"/>
      <c r="L322" s="633"/>
      <c r="M322" s="633"/>
      <c r="N322" s="633"/>
      <c r="O322" s="634">
        <v>-5.8</v>
      </c>
      <c r="P322" s="633">
        <v>4.8</v>
      </c>
      <c r="Q322" s="633">
        <v>2.2999999999999998</v>
      </c>
      <c r="R322" s="633">
        <v>8.3000000000000007</v>
      </c>
      <c r="S322" s="633">
        <v>4</v>
      </c>
      <c r="T322" s="634"/>
      <c r="U322" s="633"/>
      <c r="V322" s="633"/>
      <c r="W322" s="633"/>
      <c r="X322" s="633"/>
      <c r="Y322" s="633"/>
      <c r="Z322" s="633"/>
      <c r="AA322" s="446"/>
      <c r="AB322" s="132"/>
      <c r="AC322" s="132"/>
      <c r="AD322" s="132"/>
      <c r="AE322" s="132"/>
      <c r="AF322" s="132">
        <v>-0.6</v>
      </c>
      <c r="AG322" s="132">
        <v>-6.4</v>
      </c>
      <c r="AH322" s="362">
        <v>7.3</v>
      </c>
      <c r="AI322" s="362">
        <v>10.4</v>
      </c>
      <c r="AJ322" s="723">
        <v>5</v>
      </c>
      <c r="AK322" s="723">
        <v>5.2</v>
      </c>
      <c r="AL322" s="723">
        <v>4</v>
      </c>
      <c r="AM322" s="723">
        <v>6</v>
      </c>
      <c r="AN322" s="723">
        <v>6</v>
      </c>
      <c r="AO322" s="723">
        <v>6</v>
      </c>
    </row>
    <row r="323" spans="1:41" s="9" customFormat="1" ht="12.75">
      <c r="A323" s="367"/>
      <c r="B323" s="633"/>
      <c r="C323" s="633"/>
      <c r="D323" s="633"/>
      <c r="E323" s="633"/>
      <c r="F323" s="633"/>
      <c r="G323" s="633"/>
      <c r="H323" s="633"/>
      <c r="I323" s="633"/>
      <c r="J323" s="633"/>
      <c r="K323" s="633"/>
      <c r="L323" s="633"/>
      <c r="M323" s="633"/>
      <c r="N323" s="633"/>
      <c r="O323" s="634"/>
      <c r="P323" s="633"/>
      <c r="Q323" s="633"/>
      <c r="R323" s="633"/>
      <c r="S323" s="633"/>
      <c r="T323" s="634"/>
      <c r="U323" s="633"/>
      <c r="V323" s="633"/>
      <c r="W323" s="633"/>
      <c r="X323" s="633"/>
      <c r="Y323" s="633"/>
      <c r="Z323" s="445"/>
      <c r="AA323" s="446"/>
      <c r="AB323" s="362"/>
      <c r="AC323" s="362"/>
      <c r="AD323" s="362"/>
      <c r="AE323" s="362"/>
      <c r="AF323" s="362"/>
      <c r="AG323" s="362"/>
      <c r="AH323" s="132"/>
      <c r="AI323" s="132"/>
      <c r="AJ323" s="724"/>
      <c r="AK323" s="724"/>
      <c r="AL323" s="724"/>
      <c r="AM323" s="724"/>
      <c r="AN323" s="724"/>
      <c r="AO323" s="724"/>
    </row>
    <row r="324" spans="1:41" s="9" customFormat="1" ht="12.75">
      <c r="A324" s="354" t="s">
        <v>245</v>
      </c>
      <c r="B324" s="633"/>
      <c r="C324" s="633"/>
      <c r="D324" s="633"/>
      <c r="E324" s="633"/>
      <c r="F324" s="633"/>
      <c r="G324" s="633"/>
      <c r="H324" s="633"/>
      <c r="I324" s="633"/>
      <c r="J324" s="633"/>
      <c r="K324" s="633"/>
      <c r="L324" s="633"/>
      <c r="M324" s="633"/>
      <c r="N324" s="633"/>
      <c r="O324" s="634"/>
      <c r="P324" s="633"/>
      <c r="Q324" s="633"/>
      <c r="R324" s="633"/>
      <c r="S324" s="633"/>
      <c r="T324" s="634"/>
      <c r="U324" s="633"/>
      <c r="V324" s="633"/>
      <c r="W324" s="633"/>
      <c r="X324" s="633"/>
      <c r="Y324" s="633"/>
      <c r="Z324" s="633"/>
      <c r="AA324" s="446"/>
      <c r="AB324" s="362"/>
      <c r="AC324" s="362"/>
      <c r="AD324" s="362"/>
      <c r="AE324" s="362"/>
      <c r="AF324" s="362"/>
      <c r="AG324" s="362"/>
      <c r="AH324" s="362"/>
      <c r="AI324" s="362"/>
      <c r="AJ324" s="723"/>
      <c r="AK324" s="723"/>
      <c r="AL324" s="723"/>
      <c r="AM324" s="723"/>
      <c r="AN324" s="723"/>
      <c r="AO324" s="723"/>
    </row>
    <row r="325" spans="1:41" s="9" customFormat="1" ht="12.75">
      <c r="A325" s="367" t="s">
        <v>246</v>
      </c>
      <c r="B325" s="633">
        <v>49</v>
      </c>
      <c r="C325" s="633">
        <v>52.3</v>
      </c>
      <c r="D325" s="633">
        <v>59.2</v>
      </c>
      <c r="E325" s="633">
        <v>65.099999999999994</v>
      </c>
      <c r="F325" s="633">
        <v>66.3</v>
      </c>
      <c r="G325" s="633">
        <v>72.900000000000006</v>
      </c>
      <c r="H325" s="633">
        <v>80.2</v>
      </c>
      <c r="I325" s="633">
        <v>89.9</v>
      </c>
      <c r="J325" s="633">
        <v>88.5</v>
      </c>
      <c r="K325" s="633"/>
      <c r="L325" s="633">
        <v>103</v>
      </c>
      <c r="M325" s="635"/>
      <c r="N325" s="635"/>
      <c r="O325" s="634">
        <v>193.8</v>
      </c>
      <c r="P325" s="633">
        <v>228.7</v>
      </c>
      <c r="Q325" s="633">
        <v>263.7</v>
      </c>
      <c r="R325" s="633">
        <v>301.3</v>
      </c>
      <c r="S325" s="633">
        <v>337.7</v>
      </c>
      <c r="T325" s="634"/>
      <c r="U325" s="633"/>
      <c r="V325" s="633"/>
      <c r="W325" s="633"/>
      <c r="X325" s="633"/>
      <c r="Y325" s="633"/>
      <c r="Z325" s="633"/>
      <c r="AA325" s="446"/>
      <c r="AB325" s="132"/>
      <c r="AC325" s="132"/>
      <c r="AD325" s="132"/>
      <c r="AE325" s="132"/>
      <c r="AF325" s="132"/>
      <c r="AG325" s="132"/>
      <c r="AH325" s="362"/>
      <c r="AI325" s="362"/>
      <c r="AJ325" s="723"/>
      <c r="AK325" s="723"/>
      <c r="AL325" s="723"/>
      <c r="AM325" s="723"/>
      <c r="AN325" s="723"/>
      <c r="AO325" s="723"/>
    </row>
    <row r="326" spans="1:41" s="9" customFormat="1" ht="12.75">
      <c r="A326" s="367" t="s">
        <v>239</v>
      </c>
      <c r="B326" s="633"/>
      <c r="C326" s="633"/>
      <c r="D326" s="633"/>
      <c r="E326" s="633"/>
      <c r="F326" s="633"/>
      <c r="G326" s="633"/>
      <c r="H326" s="633"/>
      <c r="I326" s="633"/>
      <c r="J326" s="633"/>
      <c r="K326" s="633"/>
      <c r="L326" s="633"/>
      <c r="M326" s="635"/>
      <c r="N326" s="635"/>
      <c r="O326" s="634">
        <v>181.6</v>
      </c>
      <c r="P326" s="633">
        <v>189</v>
      </c>
      <c r="Q326" s="633">
        <v>209</v>
      </c>
      <c r="R326" s="633">
        <v>225.7</v>
      </c>
      <c r="S326" s="633">
        <v>249.8</v>
      </c>
      <c r="T326" s="634"/>
      <c r="U326" s="633"/>
      <c r="V326" s="633"/>
      <c r="W326" s="633"/>
      <c r="X326" s="633"/>
      <c r="Y326" s="633"/>
      <c r="Z326" s="633"/>
      <c r="AA326" s="446"/>
      <c r="AB326" s="132"/>
      <c r="AC326" s="132"/>
      <c r="AD326" s="132"/>
      <c r="AE326" s="132"/>
      <c r="AF326" s="132"/>
      <c r="AG326" s="132"/>
      <c r="AH326" s="362"/>
      <c r="AI326" s="362"/>
      <c r="AJ326" s="723"/>
      <c r="AK326" s="723"/>
      <c r="AL326" s="723"/>
      <c r="AM326" s="723"/>
      <c r="AN326" s="723"/>
      <c r="AO326" s="723"/>
    </row>
    <row r="327" spans="1:41" s="9" customFormat="1" ht="12.75">
      <c r="A327" s="367" t="s">
        <v>240</v>
      </c>
      <c r="B327" s="633"/>
      <c r="C327" s="633"/>
      <c r="D327" s="633"/>
      <c r="E327" s="633"/>
      <c r="F327" s="633"/>
      <c r="G327" s="633"/>
      <c r="H327" s="633"/>
      <c r="I327" s="633"/>
      <c r="J327" s="633"/>
      <c r="K327" s="633"/>
      <c r="L327" s="633"/>
      <c r="M327" s="635"/>
      <c r="N327" s="635"/>
      <c r="O327" s="634">
        <v>106.7</v>
      </c>
      <c r="P327" s="633">
        <v>121</v>
      </c>
      <c r="Q327" s="633">
        <v>126.2</v>
      </c>
      <c r="R327" s="633">
        <v>133.5</v>
      </c>
      <c r="S327" s="633">
        <v>135.19999999999999</v>
      </c>
      <c r="T327" s="634"/>
      <c r="U327" s="633"/>
      <c r="V327" s="633"/>
      <c r="W327" s="633"/>
      <c r="X327" s="633"/>
      <c r="Y327" s="633"/>
      <c r="Z327" s="633"/>
      <c r="AA327" s="446"/>
      <c r="AB327" s="132"/>
      <c r="AC327" s="132"/>
      <c r="AD327" s="132"/>
      <c r="AE327" s="132"/>
      <c r="AF327" s="132"/>
      <c r="AG327" s="132"/>
      <c r="AH327" s="362"/>
      <c r="AI327" s="362"/>
      <c r="AJ327" s="723"/>
      <c r="AK327" s="723"/>
      <c r="AL327" s="723"/>
      <c r="AM327" s="723"/>
      <c r="AN327" s="723"/>
      <c r="AO327" s="723"/>
    </row>
    <row r="328" spans="1:41" s="9" customFormat="1" ht="12.75">
      <c r="A328" s="367" t="s">
        <v>241</v>
      </c>
      <c r="B328" s="633"/>
      <c r="C328" s="633"/>
      <c r="D328" s="633"/>
      <c r="E328" s="633"/>
      <c r="F328" s="633"/>
      <c r="G328" s="633"/>
      <c r="H328" s="633"/>
      <c r="I328" s="633"/>
      <c r="J328" s="633"/>
      <c r="K328" s="633"/>
      <c r="L328" s="633"/>
      <c r="M328" s="635"/>
      <c r="N328" s="635"/>
      <c r="O328" s="634">
        <v>-0.4</v>
      </c>
      <c r="P328" s="633">
        <v>13.4</v>
      </c>
      <c r="Q328" s="633">
        <v>4.3</v>
      </c>
      <c r="R328" s="633">
        <v>5.0999999999999996</v>
      </c>
      <c r="S328" s="633">
        <v>1.3</v>
      </c>
      <c r="T328" s="634"/>
      <c r="U328" s="633"/>
      <c r="V328" s="633"/>
      <c r="W328" s="633"/>
      <c r="X328" s="633"/>
      <c r="Y328" s="633"/>
      <c r="Z328" s="633"/>
      <c r="AA328" s="446"/>
      <c r="AB328" s="132"/>
      <c r="AC328" s="132"/>
      <c r="AD328" s="132"/>
      <c r="AE328" s="132"/>
      <c r="AF328" s="132"/>
      <c r="AG328" s="132"/>
      <c r="AH328" s="362"/>
      <c r="AI328" s="362"/>
      <c r="AJ328" s="723"/>
      <c r="AK328" s="723"/>
      <c r="AL328" s="723"/>
      <c r="AM328" s="723"/>
      <c r="AN328" s="723"/>
      <c r="AO328" s="723"/>
    </row>
    <row r="329" spans="1:41" s="9" customFormat="1" ht="13.5" customHeight="1">
      <c r="A329" s="367"/>
      <c r="B329" s="633"/>
      <c r="C329" s="633"/>
      <c r="D329" s="633"/>
      <c r="E329" s="633"/>
      <c r="F329" s="633"/>
      <c r="G329" s="633"/>
      <c r="H329" s="633"/>
      <c r="I329" s="633"/>
      <c r="J329" s="633"/>
      <c r="K329" s="633"/>
      <c r="L329" s="633"/>
      <c r="M329" s="635"/>
      <c r="N329" s="635"/>
      <c r="O329" s="634"/>
      <c r="P329" s="633"/>
      <c r="Q329" s="633"/>
      <c r="R329" s="633"/>
      <c r="S329" s="633"/>
      <c r="T329" s="634"/>
      <c r="U329" s="633"/>
      <c r="V329" s="633"/>
      <c r="W329" s="633"/>
      <c r="X329" s="633"/>
      <c r="Y329" s="633"/>
      <c r="Z329" s="445"/>
      <c r="AA329" s="446"/>
      <c r="AB329" s="362"/>
      <c r="AC329" s="362"/>
      <c r="AD329" s="362"/>
      <c r="AE329" s="362"/>
      <c r="AF329" s="362"/>
      <c r="AG329" s="362"/>
      <c r="AH329" s="362"/>
      <c r="AI329" s="362"/>
      <c r="AJ329" s="723"/>
      <c r="AK329" s="723"/>
      <c r="AL329" s="723"/>
      <c r="AM329" s="723"/>
      <c r="AN329" s="723"/>
      <c r="AO329" s="723"/>
    </row>
    <row r="330" spans="1:41" s="9" customFormat="1" ht="13.5" customHeight="1">
      <c r="A330" s="354" t="s">
        <v>247</v>
      </c>
      <c r="B330" s="633"/>
      <c r="C330" s="633"/>
      <c r="D330" s="633"/>
      <c r="E330" s="633"/>
      <c r="F330" s="633"/>
      <c r="G330" s="633"/>
      <c r="H330" s="633"/>
      <c r="I330" s="633"/>
      <c r="J330" s="633"/>
      <c r="K330" s="633"/>
      <c r="L330" s="633"/>
      <c r="M330" s="635"/>
      <c r="N330" s="635"/>
      <c r="O330" s="634"/>
      <c r="P330" s="633"/>
      <c r="Q330" s="633"/>
      <c r="R330" s="633"/>
      <c r="S330" s="633"/>
      <c r="T330" s="634"/>
      <c r="U330" s="633"/>
      <c r="V330" s="633"/>
      <c r="W330" s="633"/>
      <c r="X330" s="633"/>
      <c r="Y330" s="633"/>
      <c r="Z330" s="445"/>
      <c r="AA330" s="446"/>
      <c r="AB330" s="362"/>
      <c r="AC330" s="362"/>
      <c r="AD330" s="362"/>
      <c r="AE330" s="362"/>
      <c r="AF330" s="362"/>
      <c r="AG330" s="362"/>
      <c r="AH330" s="362"/>
      <c r="AI330" s="362"/>
      <c r="AJ330" s="723"/>
      <c r="AK330" s="723"/>
      <c r="AL330" s="723"/>
      <c r="AM330" s="723"/>
      <c r="AN330" s="723"/>
      <c r="AO330" s="723"/>
    </row>
    <row r="331" spans="1:41" s="9" customFormat="1" ht="13.5" customHeight="1">
      <c r="A331" s="367" t="s">
        <v>238</v>
      </c>
      <c r="B331" s="633"/>
      <c r="C331" s="633"/>
      <c r="D331" s="633"/>
      <c r="E331" s="633"/>
      <c r="F331" s="633"/>
      <c r="G331" s="633"/>
      <c r="H331" s="633"/>
      <c r="I331" s="633"/>
      <c r="J331" s="633"/>
      <c r="K331" s="633"/>
      <c r="L331" s="633"/>
      <c r="M331" s="635"/>
      <c r="N331" s="635"/>
      <c r="O331" s="634"/>
      <c r="P331" s="633"/>
      <c r="Q331" s="633"/>
      <c r="R331" s="633"/>
      <c r="S331" s="633"/>
      <c r="T331" s="634">
        <v>229</v>
      </c>
      <c r="U331" s="633">
        <v>255</v>
      </c>
      <c r="V331" s="633">
        <v>294</v>
      </c>
      <c r="W331" s="633">
        <v>307</v>
      </c>
      <c r="X331" s="633">
        <v>348</v>
      </c>
      <c r="Y331" s="633">
        <v>386</v>
      </c>
      <c r="Z331" s="445">
        <v>453</v>
      </c>
      <c r="AA331" s="446">
        <v>497</v>
      </c>
      <c r="AB331" s="362">
        <v>548.70000000000005</v>
      </c>
      <c r="AC331" s="362">
        <v>541.20000000000005</v>
      </c>
      <c r="AD331" s="362">
        <v>588.20000000000005</v>
      </c>
      <c r="AE331" s="362">
        <v>638</v>
      </c>
      <c r="AF331" s="362">
        <v>685.8</v>
      </c>
      <c r="AG331" s="362">
        <v>722.3</v>
      </c>
      <c r="AH331" s="132">
        <v>709</v>
      </c>
      <c r="AI331" s="132">
        <v>721.1</v>
      </c>
      <c r="AJ331" s="724">
        <v>780</v>
      </c>
      <c r="AK331" s="724">
        <v>868.4</v>
      </c>
      <c r="AL331" s="724">
        <v>958</v>
      </c>
      <c r="AM331" s="724">
        <v>1057.5</v>
      </c>
      <c r="AN331" s="724">
        <v>1166.9000000000001</v>
      </c>
      <c r="AO331" s="724">
        <v>1287.5999999999999</v>
      </c>
    </row>
    <row r="332" spans="1:41" s="9" customFormat="1" ht="13.5" customHeight="1">
      <c r="A332" s="367" t="s">
        <v>239</v>
      </c>
      <c r="B332" s="633"/>
      <c r="C332" s="633"/>
      <c r="D332" s="633"/>
      <c r="E332" s="633"/>
      <c r="F332" s="633"/>
      <c r="G332" s="633"/>
      <c r="H332" s="633"/>
      <c r="I332" s="633"/>
      <c r="J332" s="633"/>
      <c r="K332" s="633"/>
      <c r="L332" s="633"/>
      <c r="M332" s="635"/>
      <c r="N332" s="635"/>
      <c r="O332" s="634"/>
      <c r="P332" s="633"/>
      <c r="Q332" s="633"/>
      <c r="R332" s="633"/>
      <c r="S332" s="633"/>
      <c r="T332" s="634"/>
      <c r="U332" s="633"/>
      <c r="V332" s="633"/>
      <c r="W332" s="633"/>
      <c r="X332" s="633"/>
      <c r="Y332" s="633"/>
      <c r="Z332" s="445"/>
      <c r="AA332" s="446"/>
      <c r="AB332" s="362"/>
      <c r="AC332" s="362">
        <v>105.7</v>
      </c>
      <c r="AD332" s="362">
        <v>109.8</v>
      </c>
      <c r="AE332" s="362"/>
      <c r="AF332" s="362">
        <v>117.9</v>
      </c>
      <c r="AG332" s="362">
        <v>118.7</v>
      </c>
      <c r="AH332" s="132">
        <v>119.5</v>
      </c>
      <c r="AI332" s="132">
        <v>120.9</v>
      </c>
      <c r="AJ332" s="724">
        <v>125.7</v>
      </c>
      <c r="AK332" s="724">
        <v>132.1</v>
      </c>
      <c r="AL332" s="724">
        <v>138.69999999999999</v>
      </c>
      <c r="AM332" s="724">
        <v>145.80000000000001</v>
      </c>
      <c r="AN332" s="724">
        <v>153.30000000000001</v>
      </c>
      <c r="AO332" s="724">
        <v>161.1</v>
      </c>
    </row>
    <row r="333" spans="1:41" s="9" customFormat="1" ht="13.5" customHeight="1">
      <c r="A333" s="367" t="s">
        <v>240</v>
      </c>
      <c r="B333" s="633"/>
      <c r="C333" s="633"/>
      <c r="D333" s="633"/>
      <c r="E333" s="633"/>
      <c r="F333" s="633"/>
      <c r="G333" s="633"/>
      <c r="H333" s="633"/>
      <c r="I333" s="633"/>
      <c r="J333" s="633"/>
      <c r="K333" s="633"/>
      <c r="L333" s="633"/>
      <c r="M333" s="635"/>
      <c r="N333" s="635"/>
      <c r="O333" s="634"/>
      <c r="P333" s="633"/>
      <c r="Q333" s="633"/>
      <c r="R333" s="633"/>
      <c r="S333" s="633"/>
      <c r="T333" s="634"/>
      <c r="U333" s="633"/>
      <c r="V333" s="633"/>
      <c r="W333" s="633"/>
      <c r="X333" s="633"/>
      <c r="Y333" s="633"/>
      <c r="Z333" s="445"/>
      <c r="AA333" s="446"/>
      <c r="AB333" s="362"/>
      <c r="AC333" s="362">
        <v>511.9</v>
      </c>
      <c r="AD333" s="362">
        <v>535.70000000000005</v>
      </c>
      <c r="AE333" s="362"/>
      <c r="AF333" s="362">
        <v>581.5</v>
      </c>
      <c r="AG333" s="362">
        <v>608.29999999999995</v>
      </c>
      <c r="AH333" s="362">
        <v>593.4</v>
      </c>
      <c r="AI333" s="362">
        <v>596.6</v>
      </c>
      <c r="AJ333" s="723">
        <v>620.4</v>
      </c>
      <c r="AK333" s="723">
        <v>657.6</v>
      </c>
      <c r="AL333" s="723">
        <v>690.5</v>
      </c>
      <c r="AM333" s="723">
        <v>725.1</v>
      </c>
      <c r="AN333" s="723">
        <v>761.3</v>
      </c>
      <c r="AO333" s="723">
        <v>799.4</v>
      </c>
    </row>
    <row r="334" spans="1:41" s="9" customFormat="1" ht="13.5" customHeight="1">
      <c r="A334" s="367" t="s">
        <v>241</v>
      </c>
      <c r="B334" s="633"/>
      <c r="C334" s="633"/>
      <c r="D334" s="633"/>
      <c r="E334" s="633"/>
      <c r="F334" s="633"/>
      <c r="G334" s="633"/>
      <c r="H334" s="633"/>
      <c r="I334" s="633"/>
      <c r="J334" s="633"/>
      <c r="K334" s="633"/>
      <c r="L334" s="633"/>
      <c r="M334" s="635"/>
      <c r="N334" s="635"/>
      <c r="O334" s="634"/>
      <c r="P334" s="633"/>
      <c r="Q334" s="633"/>
      <c r="R334" s="633"/>
      <c r="S334" s="633"/>
      <c r="T334" s="634"/>
      <c r="U334" s="633"/>
      <c r="V334" s="633"/>
      <c r="W334" s="633"/>
      <c r="X334" s="633"/>
      <c r="Y334" s="633"/>
      <c r="Z334" s="445"/>
      <c r="AA334" s="446"/>
      <c r="AB334" s="362"/>
      <c r="AC334" s="362"/>
      <c r="AD334" s="362"/>
      <c r="AE334" s="362"/>
      <c r="AF334" s="362">
        <v>4</v>
      </c>
      <c r="AG334" s="362">
        <v>4.5999999999999996</v>
      </c>
      <c r="AH334" s="362">
        <v>-2.5</v>
      </c>
      <c r="AI334" s="362">
        <v>0.5</v>
      </c>
      <c r="AJ334" s="723">
        <v>4</v>
      </c>
      <c r="AK334" s="723">
        <v>6</v>
      </c>
      <c r="AL334" s="723">
        <v>5</v>
      </c>
      <c r="AM334" s="723">
        <v>5</v>
      </c>
      <c r="AN334" s="723">
        <v>5</v>
      </c>
      <c r="AO334" s="723">
        <v>5</v>
      </c>
    </row>
    <row r="335" spans="1:41" s="9" customFormat="1" ht="13.5" customHeight="1">
      <c r="A335" s="367"/>
      <c r="B335" s="633"/>
      <c r="C335" s="633"/>
      <c r="D335" s="633"/>
      <c r="E335" s="633"/>
      <c r="F335" s="633"/>
      <c r="G335" s="633"/>
      <c r="H335" s="633"/>
      <c r="I335" s="633"/>
      <c r="J335" s="633"/>
      <c r="K335" s="633"/>
      <c r="L335" s="633"/>
      <c r="M335" s="635"/>
      <c r="N335" s="635"/>
      <c r="O335" s="634"/>
      <c r="P335" s="633"/>
      <c r="Q335" s="633"/>
      <c r="R335" s="633"/>
      <c r="S335" s="633"/>
      <c r="T335" s="634"/>
      <c r="U335" s="633"/>
      <c r="V335" s="633"/>
      <c r="W335" s="633"/>
      <c r="X335" s="633"/>
      <c r="Y335" s="633"/>
      <c r="Z335" s="445"/>
      <c r="AA335" s="446"/>
      <c r="AB335" s="362"/>
      <c r="AC335" s="362"/>
      <c r="AD335" s="362"/>
      <c r="AE335" s="362"/>
      <c r="AF335" s="362"/>
      <c r="AG335" s="362"/>
      <c r="AH335" s="132"/>
      <c r="AI335" s="132"/>
      <c r="AJ335" s="724"/>
      <c r="AK335" s="724"/>
      <c r="AL335" s="724"/>
      <c r="AM335" s="724"/>
      <c r="AN335" s="724"/>
      <c r="AO335" s="724"/>
    </row>
    <row r="336" spans="1:41" s="9" customFormat="1" ht="13.5" customHeight="1">
      <c r="A336" s="354" t="s">
        <v>248</v>
      </c>
      <c r="B336" s="633"/>
      <c r="C336" s="633"/>
      <c r="D336" s="633"/>
      <c r="E336" s="633"/>
      <c r="F336" s="633"/>
      <c r="G336" s="633"/>
      <c r="H336" s="633"/>
      <c r="I336" s="633"/>
      <c r="J336" s="633"/>
      <c r="K336" s="633"/>
      <c r="L336" s="633"/>
      <c r="M336" s="635"/>
      <c r="N336" s="635"/>
      <c r="O336" s="634"/>
      <c r="P336" s="633"/>
      <c r="Q336" s="633"/>
      <c r="R336" s="633"/>
      <c r="S336" s="633"/>
      <c r="T336" s="634"/>
      <c r="U336" s="633"/>
      <c r="V336" s="633"/>
      <c r="W336" s="633"/>
      <c r="X336" s="633"/>
      <c r="Y336" s="633"/>
      <c r="Z336" s="445"/>
      <c r="AA336" s="446"/>
      <c r="AB336" s="362"/>
      <c r="AC336" s="362"/>
      <c r="AD336" s="362"/>
      <c r="AE336" s="362"/>
      <c r="AF336" s="362"/>
      <c r="AG336" s="362"/>
      <c r="AH336" s="362"/>
      <c r="AI336" s="362"/>
      <c r="AJ336" s="723"/>
      <c r="AK336" s="723"/>
      <c r="AL336" s="723"/>
      <c r="AM336" s="723"/>
      <c r="AN336" s="723"/>
      <c r="AO336" s="723"/>
    </row>
    <row r="337" spans="1:41" s="9" customFormat="1" ht="13.5" customHeight="1">
      <c r="A337" s="367" t="s">
        <v>238</v>
      </c>
      <c r="B337" s="633"/>
      <c r="C337" s="633"/>
      <c r="D337" s="633"/>
      <c r="E337" s="633"/>
      <c r="F337" s="633"/>
      <c r="G337" s="633"/>
      <c r="H337" s="633"/>
      <c r="I337" s="633"/>
      <c r="J337" s="633"/>
      <c r="K337" s="633"/>
      <c r="L337" s="633"/>
      <c r="M337" s="635"/>
      <c r="N337" s="635"/>
      <c r="O337" s="634"/>
      <c r="P337" s="633"/>
      <c r="Q337" s="633"/>
      <c r="R337" s="633"/>
      <c r="S337" s="633"/>
      <c r="T337" s="634">
        <v>44</v>
      </c>
      <c r="U337" s="633">
        <v>53</v>
      </c>
      <c r="V337" s="633">
        <v>57</v>
      </c>
      <c r="W337" s="633">
        <v>61</v>
      </c>
      <c r="X337" s="633">
        <v>77</v>
      </c>
      <c r="Y337" s="633">
        <v>83</v>
      </c>
      <c r="Z337" s="445">
        <v>96</v>
      </c>
      <c r="AA337" s="446">
        <v>112</v>
      </c>
      <c r="AB337" s="362">
        <v>123</v>
      </c>
      <c r="AC337" s="362">
        <v>124.9</v>
      </c>
      <c r="AD337" s="362">
        <v>137.9</v>
      </c>
      <c r="AE337" s="362">
        <v>152.1</v>
      </c>
      <c r="AF337" s="362">
        <v>158.19999999999999</v>
      </c>
      <c r="AG337" s="362">
        <v>176.5</v>
      </c>
      <c r="AH337" s="132">
        <v>191.2</v>
      </c>
      <c r="AI337" s="132">
        <v>209.5</v>
      </c>
      <c r="AJ337" s="724">
        <v>230.9</v>
      </c>
      <c r="AK337" s="724">
        <v>259.5</v>
      </c>
      <c r="AL337" s="724">
        <v>286</v>
      </c>
      <c r="AM337" s="724">
        <v>315.39999999999998</v>
      </c>
      <c r="AN337" s="724">
        <v>347.7</v>
      </c>
      <c r="AO337" s="724">
        <v>385.6</v>
      </c>
    </row>
    <row r="338" spans="1:41" s="9" customFormat="1" ht="13.5" customHeight="1">
      <c r="A338" s="367" t="s">
        <v>239</v>
      </c>
      <c r="B338" s="633"/>
      <c r="C338" s="633"/>
      <c r="D338" s="633"/>
      <c r="E338" s="633"/>
      <c r="F338" s="633"/>
      <c r="G338" s="633"/>
      <c r="H338" s="633"/>
      <c r="I338" s="633"/>
      <c r="J338" s="633"/>
      <c r="K338" s="633"/>
      <c r="L338" s="633"/>
      <c r="M338" s="635"/>
      <c r="N338" s="635"/>
      <c r="O338" s="634"/>
      <c r="P338" s="633"/>
      <c r="Q338" s="633"/>
      <c r="R338" s="633"/>
      <c r="S338" s="633"/>
      <c r="T338" s="634"/>
      <c r="U338" s="633"/>
      <c r="V338" s="633"/>
      <c r="W338" s="633"/>
      <c r="X338" s="633"/>
      <c r="Y338" s="633"/>
      <c r="Z338" s="445"/>
      <c r="AA338" s="446"/>
      <c r="AB338" s="362"/>
      <c r="AC338" s="362">
        <v>137.6</v>
      </c>
      <c r="AD338" s="362">
        <v>144.5</v>
      </c>
      <c r="AE338" s="362"/>
      <c r="AF338" s="362">
        <v>144.80000000000001</v>
      </c>
      <c r="AG338" s="362">
        <v>151.9</v>
      </c>
      <c r="AH338" s="132">
        <v>154.30000000000001</v>
      </c>
      <c r="AI338" s="132">
        <v>157.5</v>
      </c>
      <c r="AJ338" s="724">
        <v>163.80000000000001</v>
      </c>
      <c r="AK338" s="724">
        <v>172.1</v>
      </c>
      <c r="AL338" s="724">
        <v>180.8</v>
      </c>
      <c r="AM338" s="724">
        <v>190.1</v>
      </c>
      <c r="AN338" s="724">
        <v>199.7</v>
      </c>
      <c r="AO338" s="724">
        <v>209.9</v>
      </c>
    </row>
    <row r="339" spans="1:41" s="9" customFormat="1" ht="13.5" customHeight="1">
      <c r="A339" s="367" t="s">
        <v>240</v>
      </c>
      <c r="B339" s="633"/>
      <c r="C339" s="633"/>
      <c r="D339" s="633"/>
      <c r="E339" s="633"/>
      <c r="F339" s="633"/>
      <c r="G339" s="633"/>
      <c r="H339" s="633"/>
      <c r="I339" s="633"/>
      <c r="J339" s="633"/>
      <c r="K339" s="633"/>
      <c r="L339" s="633"/>
      <c r="M339" s="635"/>
      <c r="N339" s="635"/>
      <c r="O339" s="634"/>
      <c r="P339" s="633"/>
      <c r="Q339" s="633"/>
      <c r="R339" s="633"/>
      <c r="S339" s="633"/>
      <c r="T339" s="634"/>
      <c r="U339" s="633"/>
      <c r="V339" s="633"/>
      <c r="W339" s="633"/>
      <c r="X339" s="633"/>
      <c r="Y339" s="633"/>
      <c r="Z339" s="445"/>
      <c r="AA339" s="446"/>
      <c r="AB339" s="362"/>
      <c r="AC339" s="362">
        <v>90.7</v>
      </c>
      <c r="AD339" s="362">
        <v>95.5</v>
      </c>
      <c r="AE339" s="362"/>
      <c r="AF339" s="362">
        <v>109.3</v>
      </c>
      <c r="AG339" s="362">
        <v>116.2</v>
      </c>
      <c r="AH339" s="132">
        <v>123.9</v>
      </c>
      <c r="AI339" s="132">
        <v>133</v>
      </c>
      <c r="AJ339" s="724">
        <v>141</v>
      </c>
      <c r="AK339" s="724">
        <v>150.80000000000001</v>
      </c>
      <c r="AL339" s="724">
        <v>158.19999999999999</v>
      </c>
      <c r="AM339" s="724">
        <v>166</v>
      </c>
      <c r="AN339" s="724">
        <v>174.1</v>
      </c>
      <c r="AO339" s="724">
        <v>183.7</v>
      </c>
    </row>
    <row r="340" spans="1:41" s="9" customFormat="1" ht="13.5" customHeight="1">
      <c r="A340" s="367" t="s">
        <v>241</v>
      </c>
      <c r="B340" s="633"/>
      <c r="C340" s="633"/>
      <c r="D340" s="633"/>
      <c r="E340" s="633"/>
      <c r="F340" s="633"/>
      <c r="G340" s="633"/>
      <c r="H340" s="633"/>
      <c r="I340" s="633"/>
      <c r="J340" s="633"/>
      <c r="K340" s="633"/>
      <c r="L340" s="633"/>
      <c r="M340" s="635"/>
      <c r="N340" s="635"/>
      <c r="O340" s="634"/>
      <c r="P340" s="633"/>
      <c r="Q340" s="633"/>
      <c r="R340" s="633"/>
      <c r="S340" s="633"/>
      <c r="T340" s="634"/>
      <c r="U340" s="633"/>
      <c r="V340" s="633"/>
      <c r="W340" s="633"/>
      <c r="X340" s="633"/>
      <c r="Y340" s="633"/>
      <c r="Z340" s="445"/>
      <c r="AA340" s="446"/>
      <c r="AB340" s="362"/>
      <c r="AC340" s="362"/>
      <c r="AD340" s="362"/>
      <c r="AE340" s="362"/>
      <c r="AF340" s="362">
        <v>4.0999999999999996</v>
      </c>
      <c r="AG340" s="362">
        <v>6.3</v>
      </c>
      <c r="AH340" s="362">
        <v>6.7</v>
      </c>
      <c r="AI340" s="362">
        <v>7.3</v>
      </c>
      <c r="AJ340" s="723">
        <v>6</v>
      </c>
      <c r="AK340" s="723">
        <v>7</v>
      </c>
      <c r="AL340" s="723">
        <v>4.9000000000000004</v>
      </c>
      <c r="AM340" s="723">
        <v>4.9000000000000004</v>
      </c>
      <c r="AN340" s="723">
        <v>4.9000000000000004</v>
      </c>
      <c r="AO340" s="723">
        <v>5.5</v>
      </c>
    </row>
    <row r="341" spans="1:41" s="9" customFormat="1" ht="13.5" customHeight="1">
      <c r="A341" s="367"/>
      <c r="B341" s="633"/>
      <c r="C341" s="633"/>
      <c r="D341" s="633"/>
      <c r="E341" s="633"/>
      <c r="F341" s="633"/>
      <c r="G341" s="633"/>
      <c r="H341" s="633"/>
      <c r="I341" s="633"/>
      <c r="J341" s="633"/>
      <c r="K341" s="633"/>
      <c r="L341" s="633"/>
      <c r="M341" s="635"/>
      <c r="N341" s="635"/>
      <c r="O341" s="634"/>
      <c r="P341" s="633"/>
      <c r="Q341" s="633"/>
      <c r="R341" s="633"/>
      <c r="S341" s="633"/>
      <c r="T341" s="634"/>
      <c r="U341" s="633"/>
      <c r="V341" s="633"/>
      <c r="W341" s="633"/>
      <c r="X341" s="633"/>
      <c r="Y341" s="633"/>
      <c r="Z341" s="445"/>
      <c r="AA341" s="446"/>
      <c r="AB341" s="362"/>
      <c r="AC341" s="362"/>
      <c r="AD341" s="362"/>
      <c r="AE341" s="362"/>
      <c r="AF341" s="362"/>
      <c r="AG341" s="362"/>
      <c r="AH341" s="362"/>
      <c r="AI341" s="362"/>
      <c r="AJ341" s="723"/>
      <c r="AK341" s="723"/>
      <c r="AL341" s="723"/>
      <c r="AM341" s="723"/>
      <c r="AN341" s="723"/>
      <c r="AO341" s="723"/>
    </row>
    <row r="342" spans="1:41" s="9" customFormat="1" ht="13.5" customHeight="1">
      <c r="A342" s="354" t="s">
        <v>249</v>
      </c>
      <c r="B342" s="633"/>
      <c r="C342" s="633"/>
      <c r="D342" s="633"/>
      <c r="E342" s="633"/>
      <c r="F342" s="633"/>
      <c r="G342" s="633"/>
      <c r="H342" s="633"/>
      <c r="I342" s="633"/>
      <c r="J342" s="633"/>
      <c r="K342" s="633"/>
      <c r="L342" s="633"/>
      <c r="M342" s="635"/>
      <c r="N342" s="635"/>
      <c r="O342" s="634"/>
      <c r="P342" s="633"/>
      <c r="Q342" s="633"/>
      <c r="R342" s="633"/>
      <c r="S342" s="633"/>
      <c r="T342" s="634"/>
      <c r="U342" s="633"/>
      <c r="V342" s="633"/>
      <c r="W342" s="633"/>
      <c r="X342" s="633"/>
      <c r="Y342" s="633"/>
      <c r="Z342" s="633"/>
      <c r="AA342" s="446"/>
      <c r="AB342" s="362"/>
      <c r="AC342" s="362"/>
      <c r="AD342" s="362"/>
      <c r="AE342" s="362"/>
      <c r="AF342" s="362"/>
      <c r="AG342" s="362"/>
      <c r="AH342" s="362"/>
      <c r="AI342" s="362"/>
      <c r="AJ342" s="723"/>
      <c r="AK342" s="723"/>
      <c r="AL342" s="723"/>
      <c r="AM342" s="723"/>
      <c r="AN342" s="723"/>
      <c r="AO342" s="723"/>
    </row>
    <row r="343" spans="1:41" s="9" customFormat="1" ht="12.75">
      <c r="A343" s="367" t="s">
        <v>238</v>
      </c>
      <c r="B343" s="633">
        <v>161.30000000000001</v>
      </c>
      <c r="C343" s="633">
        <v>155.1</v>
      </c>
      <c r="D343" s="633">
        <v>224.1</v>
      </c>
      <c r="E343" s="633">
        <v>210.6</v>
      </c>
      <c r="F343" s="633">
        <v>189.9</v>
      </c>
      <c r="G343" s="633">
        <v>236.7</v>
      </c>
      <c r="H343" s="633">
        <v>196</v>
      </c>
      <c r="I343" s="633">
        <v>384.1</v>
      </c>
      <c r="J343" s="633">
        <v>367.2</v>
      </c>
      <c r="K343" s="633"/>
      <c r="L343" s="633">
        <v>350.3</v>
      </c>
      <c r="M343" s="635"/>
      <c r="N343" s="635"/>
      <c r="O343" s="634">
        <v>995.7</v>
      </c>
      <c r="P343" s="633">
        <v>1128.9000000000001</v>
      </c>
      <c r="Q343" s="633">
        <v>1177</v>
      </c>
      <c r="R343" s="633">
        <v>1245.8</v>
      </c>
      <c r="S343" s="633">
        <v>1437.2</v>
      </c>
      <c r="T343" s="634">
        <v>1591</v>
      </c>
      <c r="U343" s="633">
        <v>1783</v>
      </c>
      <c r="V343" s="633">
        <v>2240</v>
      </c>
      <c r="W343" s="633">
        <v>3635</v>
      </c>
      <c r="X343" s="633">
        <v>3913</v>
      </c>
      <c r="Y343" s="633">
        <v>4417</v>
      </c>
      <c r="Z343" s="633">
        <v>4473</v>
      </c>
      <c r="AA343" s="446">
        <v>4695</v>
      </c>
      <c r="AB343" s="132">
        <v>4973.5</v>
      </c>
      <c r="AC343" s="132">
        <v>5145.3999999999996</v>
      </c>
      <c r="AD343" s="132">
        <v>4849.6000000000004</v>
      </c>
      <c r="AE343" s="132">
        <v>5035.1000000000004</v>
      </c>
      <c r="AF343" s="132">
        <v>4759.5</v>
      </c>
      <c r="AG343" s="132">
        <v>4938.2</v>
      </c>
      <c r="AH343" s="362">
        <v>5532.9</v>
      </c>
      <c r="AI343" s="362">
        <v>6602.1</v>
      </c>
      <c r="AJ343" s="723">
        <v>7140.8</v>
      </c>
      <c r="AK343" s="723">
        <v>7950.8</v>
      </c>
      <c r="AL343" s="723">
        <v>8687.2999999999993</v>
      </c>
      <c r="AM343" s="723">
        <v>9498</v>
      </c>
      <c r="AN343" s="723">
        <v>10480.700000000001</v>
      </c>
      <c r="AO343" s="723">
        <v>11620.3</v>
      </c>
    </row>
    <row r="344" spans="1:41" s="9" customFormat="1" ht="12.75">
      <c r="A344" s="367" t="s">
        <v>239</v>
      </c>
      <c r="B344" s="633"/>
      <c r="C344" s="633"/>
      <c r="D344" s="633"/>
      <c r="E344" s="633"/>
      <c r="F344" s="633"/>
      <c r="G344" s="633"/>
      <c r="H344" s="633"/>
      <c r="I344" s="633"/>
      <c r="J344" s="633"/>
      <c r="K344" s="633"/>
      <c r="L344" s="633"/>
      <c r="M344" s="635"/>
      <c r="N344" s="635"/>
      <c r="O344" s="634">
        <v>123.7</v>
      </c>
      <c r="P344" s="633">
        <v>133</v>
      </c>
      <c r="Q344" s="633">
        <v>134.4</v>
      </c>
      <c r="R344" s="633">
        <v>135.80000000000001</v>
      </c>
      <c r="S344" s="633">
        <v>139.80000000000001</v>
      </c>
      <c r="T344" s="634"/>
      <c r="U344" s="633"/>
      <c r="V344" s="633"/>
      <c r="W344" s="633"/>
      <c r="X344" s="633"/>
      <c r="Y344" s="633"/>
      <c r="Z344" s="633"/>
      <c r="AA344" s="446"/>
      <c r="AB344" s="132"/>
      <c r="AC344" s="132">
        <v>123</v>
      </c>
      <c r="AD344" s="132">
        <v>129.69999999999999</v>
      </c>
      <c r="AE344" s="132"/>
      <c r="AF344" s="132">
        <v>140.5</v>
      </c>
      <c r="AG344" s="132">
        <v>146.1</v>
      </c>
      <c r="AH344" s="362">
        <v>152.6</v>
      </c>
      <c r="AI344" s="362">
        <v>160.6</v>
      </c>
      <c r="AJ344" s="723">
        <v>167.1</v>
      </c>
      <c r="AK344" s="723">
        <v>175.5</v>
      </c>
      <c r="AL344" s="723">
        <v>184.4</v>
      </c>
      <c r="AM344" s="723">
        <v>193.8</v>
      </c>
      <c r="AN344" s="723">
        <v>203.7</v>
      </c>
      <c r="AO344" s="723">
        <v>214.1</v>
      </c>
    </row>
    <row r="345" spans="1:41" s="9" customFormat="1" ht="12.75">
      <c r="A345" s="367" t="s">
        <v>240</v>
      </c>
      <c r="B345" s="633"/>
      <c r="C345" s="633"/>
      <c r="D345" s="633"/>
      <c r="E345" s="633"/>
      <c r="F345" s="633"/>
      <c r="G345" s="633"/>
      <c r="H345" s="633"/>
      <c r="I345" s="633"/>
      <c r="J345" s="633"/>
      <c r="K345" s="633"/>
      <c r="L345" s="633"/>
      <c r="M345" s="635"/>
      <c r="N345" s="635"/>
      <c r="O345" s="634">
        <v>805</v>
      </c>
      <c r="P345" s="633">
        <v>848.7</v>
      </c>
      <c r="Q345" s="633">
        <v>875.7</v>
      </c>
      <c r="R345" s="633">
        <v>917.7</v>
      </c>
      <c r="S345" s="633">
        <v>1027.9000000000001</v>
      </c>
      <c r="T345" s="634"/>
      <c r="U345" s="633"/>
      <c r="V345" s="633"/>
      <c r="W345" s="633"/>
      <c r="X345" s="633"/>
      <c r="Y345" s="633"/>
      <c r="Z345" s="633"/>
      <c r="AA345" s="446"/>
      <c r="AB345" s="132"/>
      <c r="AC345" s="132">
        <v>4181.8</v>
      </c>
      <c r="AD345" s="132">
        <v>3739.2</v>
      </c>
      <c r="AE345" s="132"/>
      <c r="AF345" s="132">
        <v>3387</v>
      </c>
      <c r="AG345" s="132">
        <v>3381</v>
      </c>
      <c r="AH345" s="362">
        <v>3625.5</v>
      </c>
      <c r="AI345" s="362">
        <v>4109.8</v>
      </c>
      <c r="AJ345" s="723">
        <v>4274.2</v>
      </c>
      <c r="AK345" s="723">
        <v>4530.6000000000004</v>
      </c>
      <c r="AL345" s="723">
        <v>4711.8</v>
      </c>
      <c r="AM345" s="723">
        <v>4900.3</v>
      </c>
      <c r="AN345" s="723">
        <v>5145.3</v>
      </c>
      <c r="AO345" s="723">
        <v>5428.3</v>
      </c>
    </row>
    <row r="346" spans="1:41" s="9" customFormat="1" ht="13.5" customHeight="1">
      <c r="A346" s="367" t="s">
        <v>241</v>
      </c>
      <c r="B346" s="633"/>
      <c r="C346" s="633"/>
      <c r="D346" s="633"/>
      <c r="E346" s="633"/>
      <c r="F346" s="633"/>
      <c r="G346" s="633"/>
      <c r="H346" s="633"/>
      <c r="I346" s="633"/>
      <c r="J346" s="633"/>
      <c r="K346" s="633"/>
      <c r="L346" s="633"/>
      <c r="M346" s="635"/>
      <c r="N346" s="635"/>
      <c r="O346" s="634">
        <v>34</v>
      </c>
      <c r="P346" s="633">
        <v>5.4</v>
      </c>
      <c r="Q346" s="633">
        <v>3.2</v>
      </c>
      <c r="R346" s="633">
        <v>4.8</v>
      </c>
      <c r="S346" s="633">
        <v>12</v>
      </c>
      <c r="T346" s="634"/>
      <c r="U346" s="633"/>
      <c r="V346" s="633"/>
      <c r="W346" s="633"/>
      <c r="X346" s="633"/>
      <c r="Y346" s="633"/>
      <c r="Z346" s="633"/>
      <c r="AA346" s="446"/>
      <c r="AB346" s="132"/>
      <c r="AC346" s="132"/>
      <c r="AD346" s="132"/>
      <c r="AE346" s="132"/>
      <c r="AF346" s="132">
        <v>-8.6</v>
      </c>
      <c r="AG346" s="132">
        <v>-0.2</v>
      </c>
      <c r="AH346" s="362">
        <v>7.2</v>
      </c>
      <c r="AI346" s="362">
        <v>13.4</v>
      </c>
      <c r="AJ346" s="723">
        <v>4</v>
      </c>
      <c r="AK346" s="723">
        <v>6</v>
      </c>
      <c r="AL346" s="723">
        <v>4</v>
      </c>
      <c r="AM346" s="723">
        <v>4</v>
      </c>
      <c r="AN346" s="723">
        <v>5</v>
      </c>
      <c r="AO346" s="723">
        <v>5.5</v>
      </c>
    </row>
    <row r="347" spans="1:41" s="9" customFormat="1" ht="13.5" customHeight="1">
      <c r="A347" s="367"/>
      <c r="B347" s="633"/>
      <c r="C347" s="633"/>
      <c r="D347" s="633"/>
      <c r="E347" s="633"/>
      <c r="F347" s="633"/>
      <c r="G347" s="633"/>
      <c r="H347" s="633"/>
      <c r="I347" s="633"/>
      <c r="J347" s="633"/>
      <c r="K347" s="633"/>
      <c r="L347" s="633"/>
      <c r="M347" s="635"/>
      <c r="N347" s="635"/>
      <c r="O347" s="634"/>
      <c r="P347" s="633"/>
      <c r="Q347" s="633"/>
      <c r="R347" s="633"/>
      <c r="S347" s="633"/>
      <c r="T347" s="634"/>
      <c r="U347" s="633"/>
      <c r="V347" s="633"/>
      <c r="W347" s="633"/>
      <c r="X347" s="633"/>
      <c r="Y347" s="633"/>
      <c r="Z347" s="445"/>
      <c r="AA347" s="446"/>
      <c r="AB347" s="362"/>
      <c r="AC347" s="362"/>
      <c r="AD347" s="362"/>
      <c r="AE347" s="362"/>
      <c r="AF347" s="362"/>
      <c r="AG347" s="362"/>
      <c r="AH347" s="362"/>
      <c r="AI347" s="362"/>
      <c r="AJ347" s="723"/>
      <c r="AK347" s="723"/>
      <c r="AL347" s="723"/>
      <c r="AM347" s="723"/>
      <c r="AN347" s="723"/>
      <c r="AO347" s="723"/>
    </row>
    <row r="348" spans="1:41" s="9" customFormat="1" ht="12.75">
      <c r="A348" s="354" t="s">
        <v>250</v>
      </c>
      <c r="B348" s="633"/>
      <c r="C348" s="633"/>
      <c r="D348" s="633"/>
      <c r="E348" s="633"/>
      <c r="F348" s="633"/>
      <c r="G348" s="633"/>
      <c r="H348" s="633"/>
      <c r="I348" s="633"/>
      <c r="J348" s="633"/>
      <c r="K348" s="633"/>
      <c r="L348" s="633"/>
      <c r="M348" s="635"/>
      <c r="N348" s="635"/>
      <c r="O348" s="634"/>
      <c r="P348" s="633"/>
      <c r="Q348" s="633"/>
      <c r="R348" s="633"/>
      <c r="S348" s="633"/>
      <c r="T348" s="634"/>
      <c r="U348" s="633"/>
      <c r="V348" s="633"/>
      <c r="W348" s="633"/>
      <c r="X348" s="633"/>
      <c r="Y348" s="633"/>
      <c r="Z348" s="633"/>
      <c r="AA348" s="446"/>
      <c r="AB348" s="362"/>
      <c r="AC348" s="362"/>
      <c r="AD348" s="362"/>
      <c r="AE348" s="362"/>
      <c r="AF348" s="362"/>
      <c r="AG348" s="362"/>
      <c r="AH348" s="362"/>
      <c r="AI348" s="362"/>
      <c r="AJ348" s="723"/>
      <c r="AK348" s="723"/>
      <c r="AL348" s="723"/>
      <c r="AM348" s="723"/>
      <c r="AN348" s="723"/>
      <c r="AO348" s="723"/>
    </row>
    <row r="349" spans="1:41" s="9" customFormat="1" ht="12.75">
      <c r="A349" s="367" t="s">
        <v>238</v>
      </c>
      <c r="B349" s="633">
        <v>328.2</v>
      </c>
      <c r="C349" s="633">
        <v>296.8</v>
      </c>
      <c r="D349" s="633">
        <v>358.4</v>
      </c>
      <c r="E349" s="633">
        <v>387.1</v>
      </c>
      <c r="F349" s="633">
        <v>417.3</v>
      </c>
      <c r="G349" s="633">
        <v>477.4</v>
      </c>
      <c r="H349" s="633">
        <v>520.9</v>
      </c>
      <c r="I349" s="633">
        <v>607.29999999999995</v>
      </c>
      <c r="J349" s="633">
        <v>649.79999999999995</v>
      </c>
      <c r="K349" s="633"/>
      <c r="L349" s="633">
        <v>745.9</v>
      </c>
      <c r="M349" s="635"/>
      <c r="N349" s="635"/>
      <c r="O349" s="634">
        <v>745.5</v>
      </c>
      <c r="P349" s="633">
        <v>849.9</v>
      </c>
      <c r="Q349" s="633">
        <v>890.5</v>
      </c>
      <c r="R349" s="633">
        <v>942.6</v>
      </c>
      <c r="S349" s="633">
        <v>1039</v>
      </c>
      <c r="T349" s="634">
        <v>3173</v>
      </c>
      <c r="U349" s="633">
        <v>3647</v>
      </c>
      <c r="V349" s="633">
        <v>3986</v>
      </c>
      <c r="W349" s="633">
        <v>4326</v>
      </c>
      <c r="X349" s="633">
        <v>4791</v>
      </c>
      <c r="Y349" s="633">
        <v>5130</v>
      </c>
      <c r="Z349" s="633">
        <v>5543</v>
      </c>
      <c r="AA349" s="446">
        <v>5886</v>
      </c>
      <c r="AB349" s="132">
        <v>6354.7</v>
      </c>
      <c r="AC349" s="132">
        <v>6345.9</v>
      </c>
      <c r="AD349" s="132">
        <v>6844.9</v>
      </c>
      <c r="AE349" s="132">
        <v>7368.9</v>
      </c>
      <c r="AF349" s="132">
        <v>7750.1</v>
      </c>
      <c r="AG349" s="132">
        <v>8106.7</v>
      </c>
      <c r="AH349" s="362">
        <v>8973</v>
      </c>
      <c r="AI349" s="362">
        <v>10106.700000000001</v>
      </c>
      <c r="AJ349" s="723">
        <v>10931.4</v>
      </c>
      <c r="AK349" s="723">
        <v>12171.4</v>
      </c>
      <c r="AL349" s="723">
        <v>13490.6</v>
      </c>
      <c r="AM349" s="723">
        <v>14962.2</v>
      </c>
      <c r="AN349" s="723">
        <v>16667.599999999999</v>
      </c>
      <c r="AO349" s="723">
        <v>18567.400000000001</v>
      </c>
    </row>
    <row r="350" spans="1:41" s="9" customFormat="1" ht="12.75">
      <c r="A350" s="367" t="s">
        <v>239</v>
      </c>
      <c r="B350" s="633"/>
      <c r="C350" s="633"/>
      <c r="D350" s="633"/>
      <c r="E350" s="633"/>
      <c r="F350" s="633"/>
      <c r="G350" s="633"/>
      <c r="H350" s="633"/>
      <c r="I350" s="633"/>
      <c r="J350" s="633"/>
      <c r="K350" s="633"/>
      <c r="L350" s="633"/>
      <c r="M350" s="635"/>
      <c r="N350" s="635"/>
      <c r="O350" s="634">
        <v>141.9</v>
      </c>
      <c r="P350" s="633">
        <v>157.6</v>
      </c>
      <c r="Q350" s="633">
        <v>160</v>
      </c>
      <c r="R350" s="633">
        <v>163.69999999999999</v>
      </c>
      <c r="S350" s="633">
        <v>166.5</v>
      </c>
      <c r="T350" s="634"/>
      <c r="U350" s="633"/>
      <c r="V350" s="633"/>
      <c r="W350" s="633"/>
      <c r="X350" s="633"/>
      <c r="Y350" s="633"/>
      <c r="Z350" s="633"/>
      <c r="AA350" s="446"/>
      <c r="AB350" s="132"/>
      <c r="AC350" s="132">
        <v>118.3</v>
      </c>
      <c r="AD350" s="132">
        <v>126.1</v>
      </c>
      <c r="AE350" s="132"/>
      <c r="AF350" s="132">
        <v>138</v>
      </c>
      <c r="AG350" s="132">
        <v>144.5</v>
      </c>
      <c r="AH350" s="362">
        <v>151</v>
      </c>
      <c r="AI350" s="362">
        <v>159.19999999999999</v>
      </c>
      <c r="AJ350" s="723">
        <v>165.5</v>
      </c>
      <c r="AK350" s="723">
        <v>173.9</v>
      </c>
      <c r="AL350" s="723">
        <v>182.7</v>
      </c>
      <c r="AM350" s="723">
        <v>192.1</v>
      </c>
      <c r="AN350" s="723">
        <v>201.8</v>
      </c>
      <c r="AO350" s="723">
        <v>212.1</v>
      </c>
    </row>
    <row r="351" spans="1:41" s="9" customFormat="1" ht="13.5" customHeight="1">
      <c r="A351" s="367" t="s">
        <v>240</v>
      </c>
      <c r="B351" s="633"/>
      <c r="C351" s="633"/>
      <c r="D351" s="633"/>
      <c r="E351" s="633"/>
      <c r="F351" s="633"/>
      <c r="G351" s="633"/>
      <c r="H351" s="633"/>
      <c r="I351" s="633"/>
      <c r="J351" s="633"/>
      <c r="K351" s="633"/>
      <c r="L351" s="633"/>
      <c r="M351" s="635"/>
      <c r="N351" s="635"/>
      <c r="O351" s="634">
        <v>525.5</v>
      </c>
      <c r="P351" s="633">
        <v>539.4</v>
      </c>
      <c r="Q351" s="633">
        <v>556.4</v>
      </c>
      <c r="R351" s="633">
        <v>575.6</v>
      </c>
      <c r="S351" s="633">
        <v>624.1</v>
      </c>
      <c r="T351" s="634"/>
      <c r="U351" s="633"/>
      <c r="V351" s="633"/>
      <c r="W351" s="633"/>
      <c r="X351" s="633"/>
      <c r="Y351" s="633"/>
      <c r="Z351" s="633"/>
      <c r="AA351" s="446"/>
      <c r="AB351" s="132"/>
      <c r="AC351" s="132">
        <v>5363.2</v>
      </c>
      <c r="AD351" s="132">
        <v>5427.4</v>
      </c>
      <c r="AE351" s="132"/>
      <c r="AF351" s="132">
        <v>5616.3</v>
      </c>
      <c r="AG351" s="132">
        <v>5610.2</v>
      </c>
      <c r="AH351" s="362">
        <v>5942.9</v>
      </c>
      <c r="AI351" s="362">
        <v>6349.2</v>
      </c>
      <c r="AJ351" s="723">
        <v>6603.2</v>
      </c>
      <c r="AK351" s="723">
        <v>6999.4</v>
      </c>
      <c r="AL351" s="723">
        <v>7384.3</v>
      </c>
      <c r="AM351" s="723">
        <v>7790.5</v>
      </c>
      <c r="AN351" s="723">
        <v>8257.9</v>
      </c>
      <c r="AO351" s="723">
        <v>8753.4</v>
      </c>
    </row>
    <row r="352" spans="1:41" s="9" customFormat="1" ht="13.5" customHeight="1">
      <c r="A352" s="367" t="s">
        <v>241</v>
      </c>
      <c r="B352" s="633"/>
      <c r="C352" s="633"/>
      <c r="D352" s="633"/>
      <c r="E352" s="633"/>
      <c r="F352" s="633"/>
      <c r="G352" s="633"/>
      <c r="H352" s="633"/>
      <c r="I352" s="633"/>
      <c r="J352" s="633"/>
      <c r="K352" s="633"/>
      <c r="L352" s="633"/>
      <c r="M352" s="635"/>
      <c r="N352" s="635"/>
      <c r="O352" s="634">
        <v>22.7</v>
      </c>
      <c r="P352" s="633">
        <v>2.6</v>
      </c>
      <c r="Q352" s="633">
        <v>3.2</v>
      </c>
      <c r="R352" s="633">
        <v>3.5</v>
      </c>
      <c r="S352" s="633">
        <v>8.4</v>
      </c>
      <c r="T352" s="634"/>
      <c r="U352" s="633"/>
      <c r="V352" s="633"/>
      <c r="W352" s="633"/>
      <c r="X352" s="633"/>
      <c r="Y352" s="633"/>
      <c r="Z352" s="633"/>
      <c r="AA352" s="446"/>
      <c r="AB352" s="132"/>
      <c r="AC352" s="132"/>
      <c r="AD352" s="132"/>
      <c r="AE352" s="132"/>
      <c r="AF352" s="132">
        <v>1.5</v>
      </c>
      <c r="AG352" s="132">
        <v>-0.1</v>
      </c>
      <c r="AH352" s="362">
        <v>5.9</v>
      </c>
      <c r="AI352" s="362">
        <v>6.8</v>
      </c>
      <c r="AJ352" s="723">
        <v>4</v>
      </c>
      <c r="AK352" s="723">
        <v>6</v>
      </c>
      <c r="AL352" s="723">
        <v>5.5</v>
      </c>
      <c r="AM352" s="723">
        <v>5.5</v>
      </c>
      <c r="AN352" s="723">
        <v>6</v>
      </c>
      <c r="AO352" s="723">
        <v>6</v>
      </c>
    </row>
    <row r="353" spans="1:41" s="9" customFormat="1" ht="12.75">
      <c r="A353" s="367"/>
      <c r="B353" s="633"/>
      <c r="C353" s="633"/>
      <c r="D353" s="633"/>
      <c r="E353" s="633"/>
      <c r="F353" s="633"/>
      <c r="G353" s="633"/>
      <c r="H353" s="633"/>
      <c r="I353" s="633"/>
      <c r="J353" s="633"/>
      <c r="K353" s="633"/>
      <c r="L353" s="633"/>
      <c r="M353" s="635"/>
      <c r="N353" s="635"/>
      <c r="O353" s="634"/>
      <c r="P353" s="633"/>
      <c r="Q353" s="633"/>
      <c r="R353" s="633"/>
      <c r="S353" s="633"/>
      <c r="T353" s="634"/>
      <c r="U353" s="633"/>
      <c r="V353" s="633"/>
      <c r="W353" s="633"/>
      <c r="X353" s="633"/>
      <c r="Y353" s="633"/>
      <c r="Z353" s="445"/>
      <c r="AA353" s="446"/>
      <c r="AB353" s="362"/>
      <c r="AC353" s="362"/>
      <c r="AD353" s="362"/>
      <c r="AE353" s="362"/>
      <c r="AF353" s="362"/>
      <c r="AG353" s="362"/>
      <c r="AH353" s="362"/>
      <c r="AI353" s="362"/>
      <c r="AJ353" s="723"/>
      <c r="AK353" s="723"/>
      <c r="AL353" s="723"/>
      <c r="AM353" s="723"/>
      <c r="AN353" s="723"/>
      <c r="AO353" s="723"/>
    </row>
    <row r="354" spans="1:41" s="9" customFormat="1" ht="12.75">
      <c r="A354" s="354" t="s">
        <v>251</v>
      </c>
      <c r="B354" s="633"/>
      <c r="C354" s="633"/>
      <c r="D354" s="633"/>
      <c r="E354" s="633"/>
      <c r="F354" s="633"/>
      <c r="G354" s="633"/>
      <c r="H354" s="633"/>
      <c r="I354" s="633"/>
      <c r="J354" s="633"/>
      <c r="K354" s="633"/>
      <c r="L354" s="633"/>
      <c r="M354" s="635"/>
      <c r="N354" s="635"/>
      <c r="O354" s="634"/>
      <c r="P354" s="633"/>
      <c r="Q354" s="633"/>
      <c r="R354" s="633"/>
      <c r="S354" s="633"/>
      <c r="T354" s="634"/>
      <c r="U354" s="633"/>
      <c r="V354" s="633"/>
      <c r="W354" s="633"/>
      <c r="X354" s="633"/>
      <c r="Y354" s="633"/>
      <c r="Z354" s="633"/>
      <c r="AA354" s="446"/>
      <c r="AB354" s="362"/>
      <c r="AC354" s="362"/>
      <c r="AD354" s="362"/>
      <c r="AE354" s="362"/>
      <c r="AF354" s="362"/>
      <c r="AG354" s="362"/>
      <c r="AH354" s="362"/>
      <c r="AI354" s="362"/>
      <c r="AJ354" s="723"/>
      <c r="AK354" s="723"/>
      <c r="AL354" s="723"/>
      <c r="AM354" s="723"/>
      <c r="AN354" s="723"/>
      <c r="AO354" s="723"/>
    </row>
    <row r="355" spans="1:41" s="9" customFormat="1" ht="12.75">
      <c r="A355" s="367" t="s">
        <v>238</v>
      </c>
      <c r="B355" s="633">
        <v>163.5</v>
      </c>
      <c r="C355" s="633">
        <v>190.9</v>
      </c>
      <c r="D355" s="633">
        <v>243</v>
      </c>
      <c r="E355" s="633">
        <v>233.7</v>
      </c>
      <c r="F355" s="633">
        <v>261.2</v>
      </c>
      <c r="G355" s="633">
        <v>285</v>
      </c>
      <c r="H355" s="633">
        <v>318.39999999999998</v>
      </c>
      <c r="I355" s="633">
        <v>350.2</v>
      </c>
      <c r="J355" s="633">
        <v>359</v>
      </c>
      <c r="K355" s="633"/>
      <c r="L355" s="633">
        <v>469.6</v>
      </c>
      <c r="M355" s="635"/>
      <c r="N355" s="635"/>
      <c r="O355" s="634">
        <v>179.9</v>
      </c>
      <c r="P355" s="633">
        <v>293.89999999999998</v>
      </c>
      <c r="Q355" s="633">
        <v>304.7</v>
      </c>
      <c r="R355" s="633">
        <v>317</v>
      </c>
      <c r="S355" s="633">
        <v>326.2</v>
      </c>
      <c r="T355" s="634">
        <v>661</v>
      </c>
      <c r="U355" s="633">
        <v>821</v>
      </c>
      <c r="V355" s="633">
        <v>843</v>
      </c>
      <c r="W355" s="633">
        <v>1092</v>
      </c>
      <c r="X355" s="633">
        <v>1256</v>
      </c>
      <c r="Y355" s="633">
        <v>1314</v>
      </c>
      <c r="Z355" s="633">
        <v>1423</v>
      </c>
      <c r="AA355" s="446">
        <v>1423</v>
      </c>
      <c r="AB355" s="362">
        <v>1397.2</v>
      </c>
      <c r="AC355" s="362">
        <v>1462.3</v>
      </c>
      <c r="AD355" s="362">
        <v>1614.7</v>
      </c>
      <c r="AE355" s="362">
        <v>1773</v>
      </c>
      <c r="AF355" s="362">
        <v>2013.4</v>
      </c>
      <c r="AG355" s="362">
        <v>1667.5</v>
      </c>
      <c r="AH355" s="362">
        <v>1793.2</v>
      </c>
      <c r="AI355" s="362">
        <v>2124.9</v>
      </c>
      <c r="AJ355" s="723">
        <v>2287.1999999999998</v>
      </c>
      <c r="AK355" s="723">
        <v>2570.6999999999998</v>
      </c>
      <c r="AL355" s="723">
        <v>2835.8</v>
      </c>
      <c r="AM355" s="723">
        <v>3130.2</v>
      </c>
      <c r="AN355" s="723">
        <v>3454.1</v>
      </c>
      <c r="AO355" s="723">
        <v>3588.2</v>
      </c>
    </row>
    <row r="356" spans="1:41" s="9" customFormat="1" ht="13.5" customHeight="1">
      <c r="A356" s="367" t="s">
        <v>239</v>
      </c>
      <c r="B356" s="633"/>
      <c r="C356" s="633"/>
      <c r="D356" s="633"/>
      <c r="E356" s="633"/>
      <c r="F356" s="633"/>
      <c r="G356" s="633"/>
      <c r="H356" s="633"/>
      <c r="I356" s="633"/>
      <c r="J356" s="633"/>
      <c r="K356" s="633"/>
      <c r="L356" s="633"/>
      <c r="M356" s="635"/>
      <c r="N356" s="635"/>
      <c r="O356" s="634">
        <v>130.5</v>
      </c>
      <c r="P356" s="633">
        <v>140.1</v>
      </c>
      <c r="Q356" s="633">
        <v>141.5</v>
      </c>
      <c r="R356" s="633">
        <v>142.9</v>
      </c>
      <c r="S356" s="633">
        <v>140.1</v>
      </c>
      <c r="T356" s="634"/>
      <c r="U356" s="633"/>
      <c r="V356" s="633"/>
      <c r="W356" s="633"/>
      <c r="X356" s="633"/>
      <c r="Y356" s="633"/>
      <c r="Z356" s="633"/>
      <c r="AA356" s="446"/>
      <c r="AB356" s="132"/>
      <c r="AC356" s="132">
        <v>108.8</v>
      </c>
      <c r="AD356" s="132">
        <v>118.8</v>
      </c>
      <c r="AE356" s="132"/>
      <c r="AF356" s="132">
        <v>138.1</v>
      </c>
      <c r="AG356" s="132">
        <v>143.4</v>
      </c>
      <c r="AH356" s="362">
        <v>149.69999999999999</v>
      </c>
      <c r="AI356" s="362">
        <v>158.19999999999999</v>
      </c>
      <c r="AJ356" s="723">
        <v>164.5</v>
      </c>
      <c r="AK356" s="723">
        <v>172.8</v>
      </c>
      <c r="AL356" s="723">
        <v>181.5</v>
      </c>
      <c r="AM356" s="723">
        <v>190.8</v>
      </c>
      <c r="AN356" s="723">
        <v>200.5</v>
      </c>
      <c r="AO356" s="723">
        <v>196.5</v>
      </c>
    </row>
    <row r="357" spans="1:41" s="9" customFormat="1" ht="13.5" customHeight="1">
      <c r="A357" s="367" t="s">
        <v>240</v>
      </c>
      <c r="B357" s="633"/>
      <c r="C357" s="633"/>
      <c r="D357" s="633"/>
      <c r="E357" s="633"/>
      <c r="F357" s="633"/>
      <c r="G357" s="633"/>
      <c r="H357" s="633"/>
      <c r="I357" s="633"/>
      <c r="J357" s="633"/>
      <c r="K357" s="633"/>
      <c r="L357" s="633"/>
      <c r="M357" s="635"/>
      <c r="N357" s="635"/>
      <c r="O357" s="634">
        <v>137.9</v>
      </c>
      <c r="P357" s="633">
        <v>209.8</v>
      </c>
      <c r="Q357" s="633">
        <v>215.3</v>
      </c>
      <c r="R357" s="633">
        <v>221.6</v>
      </c>
      <c r="S357" s="633">
        <v>232.6</v>
      </c>
      <c r="T357" s="634"/>
      <c r="U357" s="633"/>
      <c r="V357" s="633"/>
      <c r="W357" s="633"/>
      <c r="X357" s="633"/>
      <c r="Y357" s="633"/>
      <c r="Z357" s="633"/>
      <c r="AA357" s="446"/>
      <c r="AB357" s="132"/>
      <c r="AC357" s="132">
        <v>1343.8</v>
      </c>
      <c r="AD357" s="132">
        <v>1359.5</v>
      </c>
      <c r="AE357" s="132"/>
      <c r="AF357" s="132">
        <v>1458.2</v>
      </c>
      <c r="AG357" s="132">
        <v>1163.2</v>
      </c>
      <c r="AH357" s="132">
        <v>1197.8</v>
      </c>
      <c r="AI357" s="132">
        <v>1343.5</v>
      </c>
      <c r="AJ357" s="724">
        <v>1390.5</v>
      </c>
      <c r="AK357" s="724">
        <v>1487.9</v>
      </c>
      <c r="AL357" s="724">
        <v>1562.2</v>
      </c>
      <c r="AM357" s="724">
        <v>1640.4</v>
      </c>
      <c r="AN357" s="724">
        <v>1722.4</v>
      </c>
      <c r="AO357" s="724">
        <v>1825.7</v>
      </c>
    </row>
    <row r="358" spans="1:41" s="9" customFormat="1" ht="12.75">
      <c r="A358" s="367" t="s">
        <v>241</v>
      </c>
      <c r="B358" s="633"/>
      <c r="C358" s="633"/>
      <c r="D358" s="633"/>
      <c r="E358" s="633"/>
      <c r="F358" s="633"/>
      <c r="G358" s="633"/>
      <c r="H358" s="633"/>
      <c r="I358" s="633"/>
      <c r="J358" s="633"/>
      <c r="K358" s="633"/>
      <c r="L358" s="633"/>
      <c r="M358" s="635"/>
      <c r="N358" s="635"/>
      <c r="O358" s="634">
        <v>-34.200000000000003</v>
      </c>
      <c r="P358" s="633">
        <v>2.1</v>
      </c>
      <c r="Q358" s="633">
        <v>2.6</v>
      </c>
      <c r="R358" s="633">
        <v>3</v>
      </c>
      <c r="S358" s="633">
        <v>5</v>
      </c>
      <c r="T358" s="634"/>
      <c r="U358" s="633"/>
      <c r="V358" s="633"/>
      <c r="W358" s="633"/>
      <c r="X358" s="633"/>
      <c r="Y358" s="633"/>
      <c r="Z358" s="633"/>
      <c r="AA358" s="446"/>
      <c r="AB358" s="132"/>
      <c r="AC358" s="132"/>
      <c r="AD358" s="132"/>
      <c r="AE358" s="132"/>
      <c r="AF358" s="132">
        <v>3.6</v>
      </c>
      <c r="AG358" s="132">
        <v>-20.2</v>
      </c>
      <c r="AH358" s="132">
        <v>3</v>
      </c>
      <c r="AI358" s="132">
        <v>12.2</v>
      </c>
      <c r="AJ358" s="724">
        <v>3.5</v>
      </c>
      <c r="AK358" s="724">
        <v>7</v>
      </c>
      <c r="AL358" s="724">
        <v>5</v>
      </c>
      <c r="AM358" s="724">
        <v>5</v>
      </c>
      <c r="AN358" s="724">
        <v>5</v>
      </c>
      <c r="AO358" s="724">
        <v>6</v>
      </c>
    </row>
    <row r="359" spans="1:41" s="9" customFormat="1" ht="12.75">
      <c r="A359" s="367"/>
      <c r="B359" s="633"/>
      <c r="C359" s="633"/>
      <c r="D359" s="633"/>
      <c r="E359" s="633"/>
      <c r="F359" s="633"/>
      <c r="G359" s="633"/>
      <c r="H359" s="633"/>
      <c r="I359" s="633"/>
      <c r="J359" s="633"/>
      <c r="K359" s="633"/>
      <c r="L359" s="633"/>
      <c r="M359" s="635"/>
      <c r="N359" s="635"/>
      <c r="O359" s="634"/>
      <c r="P359" s="633"/>
      <c r="Q359" s="633"/>
      <c r="R359" s="633"/>
      <c r="S359" s="633"/>
      <c r="T359" s="634"/>
      <c r="U359" s="633"/>
      <c r="V359" s="633"/>
      <c r="W359" s="633"/>
      <c r="X359" s="633"/>
      <c r="Y359" s="633"/>
      <c r="Z359" s="633"/>
      <c r="AA359" s="446"/>
      <c r="AB359" s="132"/>
      <c r="AC359" s="132"/>
      <c r="AD359" s="132"/>
      <c r="AE359" s="132"/>
      <c r="AF359" s="132"/>
      <c r="AG359" s="132"/>
      <c r="AH359" s="132"/>
      <c r="AI359" s="132"/>
      <c r="AJ359" s="724"/>
      <c r="AK359" s="724"/>
      <c r="AL359" s="724"/>
      <c r="AM359" s="724"/>
      <c r="AN359" s="724"/>
      <c r="AO359" s="724"/>
    </row>
    <row r="360" spans="1:41" s="9" customFormat="1" ht="12.75">
      <c r="A360" s="354" t="s">
        <v>252</v>
      </c>
      <c r="B360" s="633"/>
      <c r="C360" s="633"/>
      <c r="D360" s="633"/>
      <c r="E360" s="633"/>
      <c r="F360" s="633"/>
      <c r="G360" s="633"/>
      <c r="H360" s="633"/>
      <c r="I360" s="633"/>
      <c r="J360" s="633"/>
      <c r="K360" s="633"/>
      <c r="L360" s="633"/>
      <c r="M360" s="635"/>
      <c r="N360" s="635"/>
      <c r="O360" s="634"/>
      <c r="P360" s="633"/>
      <c r="Q360" s="633"/>
      <c r="R360" s="633"/>
      <c r="S360" s="633"/>
      <c r="T360" s="634"/>
      <c r="U360" s="633"/>
      <c r="V360" s="633"/>
      <c r="W360" s="633"/>
      <c r="X360" s="633"/>
      <c r="Y360" s="633"/>
      <c r="Z360" s="445"/>
      <c r="AA360" s="446"/>
      <c r="AB360" s="362"/>
      <c r="AC360" s="362"/>
      <c r="AD360" s="362"/>
      <c r="AE360" s="362"/>
      <c r="AF360" s="362"/>
      <c r="AG360" s="362"/>
      <c r="AH360" s="362"/>
      <c r="AI360" s="362"/>
      <c r="AJ360" s="723"/>
      <c r="AK360" s="723"/>
      <c r="AL360" s="723"/>
      <c r="AM360" s="723"/>
      <c r="AN360" s="723"/>
      <c r="AO360" s="723"/>
    </row>
    <row r="361" spans="1:41" s="9" customFormat="1" ht="12.75">
      <c r="A361" s="367" t="s">
        <v>238</v>
      </c>
      <c r="B361" s="633"/>
      <c r="C361" s="633"/>
      <c r="D361" s="633"/>
      <c r="E361" s="633"/>
      <c r="F361" s="633"/>
      <c r="G361" s="633"/>
      <c r="H361" s="633"/>
      <c r="I361" s="633"/>
      <c r="J361" s="633"/>
      <c r="K361" s="633"/>
      <c r="L361" s="633"/>
      <c r="M361" s="635"/>
      <c r="N361" s="635"/>
      <c r="O361" s="634"/>
      <c r="P361" s="633"/>
      <c r="Q361" s="633"/>
      <c r="R361" s="633"/>
      <c r="S361" s="633"/>
      <c r="T361" s="633">
        <v>580</v>
      </c>
      <c r="U361" s="633">
        <v>650</v>
      </c>
      <c r="V361" s="633">
        <v>671</v>
      </c>
      <c r="W361" s="633">
        <v>721</v>
      </c>
      <c r="X361" s="633">
        <v>810</v>
      </c>
      <c r="Y361" s="445">
        <v>879</v>
      </c>
      <c r="Z361" s="446">
        <v>949</v>
      </c>
      <c r="AA361" s="362">
        <v>1002</v>
      </c>
      <c r="AB361" s="362">
        <v>1065.0999999999999</v>
      </c>
      <c r="AC361" s="362">
        <v>1131</v>
      </c>
      <c r="AD361" s="362">
        <v>1211.5</v>
      </c>
      <c r="AE361" s="362">
        <v>1439.7</v>
      </c>
      <c r="AF361" s="362">
        <v>1416.2</v>
      </c>
      <c r="AG361" s="362">
        <v>1352</v>
      </c>
      <c r="AH361" s="132">
        <v>1445.6</v>
      </c>
      <c r="AI361" s="132">
        <v>1620.5</v>
      </c>
      <c r="AJ361" s="724">
        <v>1735.9</v>
      </c>
      <c r="AK361" s="724">
        <v>1932.8</v>
      </c>
      <c r="AL361" s="724">
        <v>2091.6</v>
      </c>
      <c r="AM361" s="724">
        <v>2264.8000000000002</v>
      </c>
      <c r="AN361" s="724">
        <v>2451.5</v>
      </c>
      <c r="AO361" s="724">
        <v>2653.6</v>
      </c>
    </row>
    <row r="362" spans="1:41" s="9" customFormat="1" ht="12.75">
      <c r="A362" s="367" t="s">
        <v>239</v>
      </c>
      <c r="B362" s="633"/>
      <c r="C362" s="633"/>
      <c r="D362" s="633"/>
      <c r="E362" s="633"/>
      <c r="F362" s="633"/>
      <c r="G362" s="633"/>
      <c r="H362" s="633"/>
      <c r="I362" s="633"/>
      <c r="J362" s="633"/>
      <c r="K362" s="633"/>
      <c r="L362" s="633"/>
      <c r="M362" s="635"/>
      <c r="N362" s="635"/>
      <c r="O362" s="634"/>
      <c r="P362" s="633"/>
      <c r="Q362" s="633"/>
      <c r="R362" s="633"/>
      <c r="S362" s="633"/>
      <c r="T362" s="634"/>
      <c r="U362" s="633"/>
      <c r="V362" s="633"/>
      <c r="W362" s="633"/>
      <c r="X362" s="633"/>
      <c r="Y362" s="633"/>
      <c r="Z362" s="445"/>
      <c r="AA362" s="446"/>
      <c r="AB362" s="362"/>
      <c r="AC362" s="362">
        <v>116.3</v>
      </c>
      <c r="AD362" s="362">
        <v>119.5</v>
      </c>
      <c r="AE362" s="362"/>
      <c r="AF362" s="362">
        <v>128.19999999999999</v>
      </c>
      <c r="AG362" s="362">
        <v>133.6</v>
      </c>
      <c r="AH362" s="362">
        <v>136.5</v>
      </c>
      <c r="AI362" s="362">
        <v>144</v>
      </c>
      <c r="AJ362" s="723">
        <v>149.80000000000001</v>
      </c>
      <c r="AK362" s="723">
        <v>157.30000000000001</v>
      </c>
      <c r="AL362" s="723">
        <v>165.3</v>
      </c>
      <c r="AM362" s="723">
        <v>173.8</v>
      </c>
      <c r="AN362" s="723">
        <v>182.6</v>
      </c>
      <c r="AO362" s="723">
        <v>191.9</v>
      </c>
    </row>
    <row r="363" spans="1:41" s="9" customFormat="1" ht="12.75">
      <c r="A363" s="367" t="s">
        <v>240</v>
      </c>
      <c r="B363" s="633"/>
      <c r="C363" s="633"/>
      <c r="D363" s="633"/>
      <c r="E363" s="633"/>
      <c r="F363" s="633"/>
      <c r="G363" s="633"/>
      <c r="H363" s="633"/>
      <c r="I363" s="633"/>
      <c r="J363" s="633"/>
      <c r="K363" s="633"/>
      <c r="L363" s="633"/>
      <c r="M363" s="635"/>
      <c r="N363" s="635"/>
      <c r="O363" s="634"/>
      <c r="P363" s="633"/>
      <c r="Q363" s="633"/>
      <c r="R363" s="633"/>
      <c r="S363" s="633"/>
      <c r="T363" s="634"/>
      <c r="U363" s="633"/>
      <c r="V363" s="633"/>
      <c r="W363" s="633"/>
      <c r="X363" s="633"/>
      <c r="Y363" s="633"/>
      <c r="Z363" s="445"/>
      <c r="AA363" s="446"/>
      <c r="AB363" s="362"/>
      <c r="AC363" s="362">
        <v>972.1</v>
      </c>
      <c r="AD363" s="362">
        <v>1013.6</v>
      </c>
      <c r="AE363" s="362"/>
      <c r="AF363" s="362">
        <v>1104.4000000000001</v>
      </c>
      <c r="AG363" s="362">
        <v>1011.9</v>
      </c>
      <c r="AH363" s="362">
        <v>1059.3</v>
      </c>
      <c r="AI363" s="362">
        <v>1125.3</v>
      </c>
      <c r="AJ363" s="723">
        <v>1159.0999999999999</v>
      </c>
      <c r="AK363" s="723">
        <v>1228.5999999999999</v>
      </c>
      <c r="AL363" s="723">
        <v>1265.5</v>
      </c>
      <c r="AM363" s="723">
        <v>1303.4000000000001</v>
      </c>
      <c r="AN363" s="723">
        <v>1342.5</v>
      </c>
      <c r="AO363" s="723">
        <v>1382.8</v>
      </c>
    </row>
    <row r="364" spans="1:41" s="9" customFormat="1" ht="12.75">
      <c r="A364" s="367" t="s">
        <v>241</v>
      </c>
      <c r="B364" s="633"/>
      <c r="C364" s="633"/>
      <c r="D364" s="633"/>
      <c r="E364" s="633"/>
      <c r="F364" s="633"/>
      <c r="G364" s="633"/>
      <c r="H364" s="633"/>
      <c r="I364" s="633"/>
      <c r="J364" s="633"/>
      <c r="K364" s="633"/>
      <c r="L364" s="633"/>
      <c r="M364" s="635"/>
      <c r="N364" s="635"/>
      <c r="O364" s="634"/>
      <c r="P364" s="633"/>
      <c r="Q364" s="633"/>
      <c r="R364" s="633"/>
      <c r="S364" s="633"/>
      <c r="T364" s="634"/>
      <c r="U364" s="633"/>
      <c r="V364" s="633"/>
      <c r="W364" s="633"/>
      <c r="X364" s="633"/>
      <c r="Y364" s="633"/>
      <c r="Z364" s="445"/>
      <c r="AA364" s="446"/>
      <c r="AB364" s="362"/>
      <c r="AC364" s="362"/>
      <c r="AD364" s="362"/>
      <c r="AE364" s="362"/>
      <c r="AF364" s="362">
        <v>-1.3</v>
      </c>
      <c r="AG364" s="362">
        <v>-8.4</v>
      </c>
      <c r="AH364" s="132">
        <v>4.7</v>
      </c>
      <c r="AI364" s="132">
        <v>6.2</v>
      </c>
      <c r="AJ364" s="724">
        <v>3</v>
      </c>
      <c r="AK364" s="724">
        <v>6</v>
      </c>
      <c r="AL364" s="724">
        <v>3</v>
      </c>
      <c r="AM364" s="724">
        <v>3</v>
      </c>
      <c r="AN364" s="724">
        <v>3</v>
      </c>
      <c r="AO364" s="724">
        <v>3</v>
      </c>
    </row>
    <row r="365" spans="1:41" s="9" customFormat="1" ht="12.75">
      <c r="A365" s="367"/>
      <c r="B365" s="633"/>
      <c r="C365" s="633"/>
      <c r="D365" s="633"/>
      <c r="E365" s="633"/>
      <c r="F365" s="633"/>
      <c r="G365" s="633"/>
      <c r="H365" s="633"/>
      <c r="I365" s="633"/>
      <c r="J365" s="633"/>
      <c r="K365" s="633"/>
      <c r="L365" s="633"/>
      <c r="M365" s="635"/>
      <c r="N365" s="635"/>
      <c r="O365" s="634"/>
      <c r="P365" s="633"/>
      <c r="Q365" s="633"/>
      <c r="R365" s="633"/>
      <c r="S365" s="633"/>
      <c r="T365" s="634"/>
      <c r="U365" s="633"/>
      <c r="V365" s="633"/>
      <c r="W365" s="633"/>
      <c r="X365" s="633"/>
      <c r="Y365" s="633"/>
      <c r="Z365" s="445"/>
      <c r="AA365" s="446"/>
      <c r="AB365" s="362"/>
      <c r="AC365" s="362"/>
      <c r="AD365" s="362"/>
      <c r="AE365" s="362"/>
      <c r="AF365" s="362"/>
      <c r="AG365" s="362"/>
      <c r="AH365" s="132"/>
      <c r="AI365" s="132"/>
      <c r="AJ365" s="724"/>
      <c r="AK365" s="724"/>
      <c r="AL365" s="724"/>
      <c r="AM365" s="724"/>
      <c r="AN365" s="724"/>
      <c r="AO365" s="724"/>
    </row>
    <row r="366" spans="1:41" s="9" customFormat="1" ht="12.75">
      <c r="A366" s="354" t="s">
        <v>253</v>
      </c>
      <c r="B366" s="633"/>
      <c r="C366" s="633"/>
      <c r="D366" s="633"/>
      <c r="E366" s="633"/>
      <c r="F366" s="633"/>
      <c r="G366" s="633"/>
      <c r="H366" s="633"/>
      <c r="I366" s="633"/>
      <c r="J366" s="633"/>
      <c r="K366" s="633"/>
      <c r="L366" s="633"/>
      <c r="M366" s="635"/>
      <c r="N366" s="635"/>
      <c r="O366" s="634"/>
      <c r="P366" s="633"/>
      <c r="Q366" s="633"/>
      <c r="R366" s="633"/>
      <c r="S366" s="633"/>
      <c r="T366" s="634"/>
      <c r="U366" s="633"/>
      <c r="V366" s="633"/>
      <c r="W366" s="633"/>
      <c r="X366" s="633"/>
      <c r="Y366" s="633"/>
      <c r="Z366" s="445"/>
      <c r="AA366" s="446"/>
      <c r="AB366" s="362"/>
      <c r="AC366" s="362"/>
      <c r="AD366" s="362"/>
      <c r="AE366" s="362"/>
      <c r="AF366" s="362"/>
      <c r="AG366" s="362"/>
      <c r="AH366" s="132"/>
      <c r="AI366" s="132"/>
      <c r="AJ366" s="724"/>
      <c r="AK366" s="724"/>
      <c r="AL366" s="724"/>
      <c r="AM366" s="724"/>
      <c r="AN366" s="724"/>
      <c r="AO366" s="724"/>
    </row>
    <row r="367" spans="1:41" s="9" customFormat="1" ht="12.75">
      <c r="A367" s="367" t="s">
        <v>238</v>
      </c>
      <c r="B367" s="633"/>
      <c r="C367" s="633"/>
      <c r="D367" s="633"/>
      <c r="E367" s="633"/>
      <c r="F367" s="633"/>
      <c r="G367" s="633"/>
      <c r="H367" s="633"/>
      <c r="I367" s="633"/>
      <c r="J367" s="633"/>
      <c r="K367" s="633"/>
      <c r="L367" s="633"/>
      <c r="M367" s="635"/>
      <c r="N367" s="635"/>
      <c r="O367" s="634"/>
      <c r="P367" s="633"/>
      <c r="Q367" s="633"/>
      <c r="R367" s="633"/>
      <c r="S367" s="633"/>
      <c r="T367" s="634">
        <v>249</v>
      </c>
      <c r="U367" s="633">
        <v>389</v>
      </c>
      <c r="V367" s="633">
        <v>550</v>
      </c>
      <c r="W367" s="633">
        <v>662</v>
      </c>
      <c r="X367" s="633">
        <v>714</v>
      </c>
      <c r="Y367" s="633">
        <v>730</v>
      </c>
      <c r="Z367" s="445">
        <v>774</v>
      </c>
      <c r="AA367" s="446">
        <v>966</v>
      </c>
      <c r="AB367" s="362">
        <v>1065</v>
      </c>
      <c r="AC367" s="362">
        <v>1048.3</v>
      </c>
      <c r="AD367" s="362">
        <v>1074.2</v>
      </c>
      <c r="AE367" s="362">
        <v>1166.9000000000001</v>
      </c>
      <c r="AF367" s="362">
        <v>1334.6</v>
      </c>
      <c r="AG367" s="362">
        <v>1406</v>
      </c>
      <c r="AH367" s="132">
        <v>1665.7</v>
      </c>
      <c r="AI367" s="132">
        <v>1906.4</v>
      </c>
      <c r="AJ367" s="724">
        <v>2129.3000000000002</v>
      </c>
      <c r="AK367" s="724">
        <v>2402.1999999999998</v>
      </c>
      <c r="AL367" s="724">
        <v>2710.5</v>
      </c>
      <c r="AM367" s="724">
        <v>3060.3</v>
      </c>
      <c r="AN367" s="724">
        <v>3454.2</v>
      </c>
      <c r="AO367" s="724">
        <v>3920.5</v>
      </c>
    </row>
    <row r="368" spans="1:41" s="9" customFormat="1" ht="12.75">
      <c r="A368" s="367" t="s">
        <v>239</v>
      </c>
      <c r="B368" s="633"/>
      <c r="C368" s="633"/>
      <c r="D368" s="633"/>
      <c r="E368" s="633"/>
      <c r="F368" s="633"/>
      <c r="G368" s="633"/>
      <c r="H368" s="633"/>
      <c r="I368" s="633"/>
      <c r="J368" s="633"/>
      <c r="K368" s="633"/>
      <c r="L368" s="633"/>
      <c r="M368" s="635"/>
      <c r="N368" s="635"/>
      <c r="O368" s="634"/>
      <c r="P368" s="633"/>
      <c r="Q368" s="633"/>
      <c r="R368" s="633"/>
      <c r="S368" s="633"/>
      <c r="T368" s="634"/>
      <c r="U368" s="633"/>
      <c r="V368" s="633"/>
      <c r="W368" s="633"/>
      <c r="X368" s="633"/>
      <c r="Y368" s="633"/>
      <c r="Z368" s="445"/>
      <c r="AA368" s="446"/>
      <c r="AB368" s="362"/>
      <c r="AC368" s="362">
        <v>91</v>
      </c>
      <c r="AD368" s="362">
        <v>91</v>
      </c>
      <c r="AE368" s="362"/>
      <c r="AF368" s="362">
        <v>95.2</v>
      </c>
      <c r="AG368" s="362">
        <v>94.1</v>
      </c>
      <c r="AH368" s="132">
        <v>93.9</v>
      </c>
      <c r="AI368" s="132">
        <v>95.4</v>
      </c>
      <c r="AJ368" s="724">
        <v>99.2</v>
      </c>
      <c r="AK368" s="724">
        <v>104.2</v>
      </c>
      <c r="AL368" s="724">
        <v>109.5</v>
      </c>
      <c r="AM368" s="724">
        <v>115.1</v>
      </c>
      <c r="AN368" s="724">
        <v>121</v>
      </c>
      <c r="AO368" s="724">
        <v>127.1</v>
      </c>
    </row>
    <row r="369" spans="1:41" s="9" customFormat="1" ht="12.75">
      <c r="A369" s="367" t="s">
        <v>240</v>
      </c>
      <c r="B369" s="633"/>
      <c r="C369" s="633"/>
      <c r="D369" s="633"/>
      <c r="E369" s="633"/>
      <c r="F369" s="633"/>
      <c r="G369" s="633"/>
      <c r="H369" s="633"/>
      <c r="I369" s="633"/>
      <c r="J369" s="633"/>
      <c r="K369" s="633"/>
      <c r="L369" s="633"/>
      <c r="M369" s="635"/>
      <c r="N369" s="635"/>
      <c r="O369" s="634"/>
      <c r="P369" s="633"/>
      <c r="Q369" s="633"/>
      <c r="R369" s="633"/>
      <c r="S369" s="633"/>
      <c r="T369" s="634"/>
      <c r="U369" s="633"/>
      <c r="V369" s="633"/>
      <c r="W369" s="633"/>
      <c r="X369" s="633"/>
      <c r="Y369" s="633"/>
      <c r="Z369" s="445"/>
      <c r="AA369" s="446"/>
      <c r="AB369" s="362"/>
      <c r="AC369" s="362">
        <v>1151.8</v>
      </c>
      <c r="AD369" s="362">
        <v>1180.3</v>
      </c>
      <c r="AE369" s="362"/>
      <c r="AF369" s="362">
        <v>1402.1</v>
      </c>
      <c r="AG369" s="362">
        <v>1493.5</v>
      </c>
      <c r="AH369" s="362">
        <v>1774.8</v>
      </c>
      <c r="AI369" s="362">
        <v>1998.4</v>
      </c>
      <c r="AJ369" s="723">
        <v>2146.1999999999998</v>
      </c>
      <c r="AK369" s="723">
        <v>2305.1</v>
      </c>
      <c r="AL369" s="723">
        <v>2475.6</v>
      </c>
      <c r="AM369" s="723">
        <v>2658.8</v>
      </c>
      <c r="AN369" s="723">
        <v>2855.6</v>
      </c>
      <c r="AO369" s="723">
        <v>3084</v>
      </c>
    </row>
    <row r="370" spans="1:41" s="9" customFormat="1" ht="12.75">
      <c r="A370" s="367" t="s">
        <v>241</v>
      </c>
      <c r="B370" s="633"/>
      <c r="C370" s="633"/>
      <c r="D370" s="633"/>
      <c r="E370" s="633"/>
      <c r="F370" s="633"/>
      <c r="G370" s="633"/>
      <c r="H370" s="633"/>
      <c r="I370" s="633"/>
      <c r="J370" s="633"/>
      <c r="K370" s="633"/>
      <c r="L370" s="633"/>
      <c r="M370" s="635"/>
      <c r="N370" s="635"/>
      <c r="O370" s="634"/>
      <c r="P370" s="633"/>
      <c r="Q370" s="633"/>
      <c r="R370" s="633"/>
      <c r="S370" s="633"/>
      <c r="T370" s="634"/>
      <c r="U370" s="633"/>
      <c r="V370" s="633"/>
      <c r="W370" s="633"/>
      <c r="X370" s="633"/>
      <c r="Y370" s="633"/>
      <c r="Z370" s="445"/>
      <c r="AA370" s="446"/>
      <c r="AB370" s="362"/>
      <c r="AC370" s="362"/>
      <c r="AD370" s="362"/>
      <c r="AE370" s="362"/>
      <c r="AF370" s="362">
        <v>15.9</v>
      </c>
      <c r="AG370" s="362">
        <v>6.5</v>
      </c>
      <c r="AH370" s="362">
        <v>18.8</v>
      </c>
      <c r="AI370" s="362">
        <v>12.6</v>
      </c>
      <c r="AJ370" s="723">
        <v>7.4</v>
      </c>
      <c r="AK370" s="723">
        <v>7.4</v>
      </c>
      <c r="AL370" s="723">
        <v>7.4</v>
      </c>
      <c r="AM370" s="723">
        <v>7.4</v>
      </c>
      <c r="AN370" s="723">
        <v>7.4</v>
      </c>
      <c r="AO370" s="723">
        <v>8</v>
      </c>
    </row>
    <row r="371" spans="1:41" s="9" customFormat="1" ht="12.75">
      <c r="A371" s="367"/>
      <c r="B371" s="633"/>
      <c r="C371" s="633"/>
      <c r="D371" s="633"/>
      <c r="E371" s="633"/>
      <c r="F371" s="633"/>
      <c r="G371" s="633"/>
      <c r="H371" s="633"/>
      <c r="I371" s="633"/>
      <c r="J371" s="633"/>
      <c r="K371" s="633"/>
      <c r="L371" s="633"/>
      <c r="M371" s="635"/>
      <c r="N371" s="635"/>
      <c r="O371" s="634"/>
      <c r="P371" s="633"/>
      <c r="Q371" s="633"/>
      <c r="R371" s="633"/>
      <c r="S371" s="633"/>
      <c r="T371" s="634"/>
      <c r="U371" s="633"/>
      <c r="V371" s="633"/>
      <c r="W371" s="633"/>
      <c r="X371" s="633"/>
      <c r="Y371" s="633"/>
      <c r="Z371" s="445"/>
      <c r="AA371" s="446"/>
      <c r="AB371" s="362"/>
      <c r="AC371" s="362"/>
      <c r="AD371" s="362"/>
      <c r="AE371" s="362"/>
      <c r="AF371" s="362"/>
      <c r="AG371" s="362"/>
      <c r="AH371" s="362"/>
      <c r="AI371" s="362"/>
      <c r="AJ371" s="723"/>
      <c r="AK371" s="723"/>
      <c r="AL371" s="723"/>
      <c r="AM371" s="723"/>
      <c r="AN371" s="723"/>
      <c r="AO371" s="723"/>
    </row>
    <row r="372" spans="1:41" s="9" customFormat="1" ht="12.75">
      <c r="A372" s="354" t="s">
        <v>254</v>
      </c>
      <c r="B372" s="633"/>
      <c r="C372" s="633"/>
      <c r="D372" s="633"/>
      <c r="E372" s="633"/>
      <c r="F372" s="633"/>
      <c r="G372" s="633"/>
      <c r="H372" s="633"/>
      <c r="I372" s="633"/>
      <c r="J372" s="633"/>
      <c r="K372" s="633"/>
      <c r="L372" s="633"/>
      <c r="M372" s="635"/>
      <c r="N372" s="635"/>
      <c r="O372" s="634"/>
      <c r="P372" s="633"/>
      <c r="Q372" s="633"/>
      <c r="R372" s="633"/>
      <c r="S372" s="633"/>
      <c r="T372" s="634"/>
      <c r="U372" s="633"/>
      <c r="V372" s="633"/>
      <c r="W372" s="633"/>
      <c r="X372" s="633"/>
      <c r="Y372" s="633"/>
      <c r="Z372" s="633"/>
      <c r="AA372" s="446"/>
      <c r="AB372" s="362"/>
      <c r="AC372" s="362"/>
      <c r="AD372" s="362"/>
      <c r="AE372" s="362"/>
      <c r="AF372" s="362"/>
      <c r="AG372" s="362"/>
      <c r="AH372" s="132"/>
      <c r="AI372" s="132"/>
      <c r="AJ372" s="724"/>
      <c r="AK372" s="724"/>
      <c r="AL372" s="724"/>
      <c r="AM372" s="724"/>
      <c r="AN372" s="724"/>
      <c r="AO372" s="724"/>
    </row>
    <row r="373" spans="1:41" s="9" customFormat="1" ht="12.75">
      <c r="A373" s="367" t="s">
        <v>238</v>
      </c>
      <c r="B373" s="633">
        <v>172.9</v>
      </c>
      <c r="C373" s="633">
        <v>22.6</v>
      </c>
      <c r="D373" s="633">
        <v>37.1</v>
      </c>
      <c r="E373" s="633">
        <v>44.6</v>
      </c>
      <c r="F373" s="633">
        <v>46.1</v>
      </c>
      <c r="G373" s="633">
        <v>51.3</v>
      </c>
      <c r="H373" s="633">
        <v>57.3</v>
      </c>
      <c r="I373" s="633">
        <v>70.3</v>
      </c>
      <c r="J373" s="633">
        <v>76.599999999999994</v>
      </c>
      <c r="K373" s="633"/>
      <c r="L373" s="633">
        <v>294.3</v>
      </c>
      <c r="M373" s="635"/>
      <c r="N373" s="635"/>
      <c r="O373" s="634">
        <v>407</v>
      </c>
      <c r="P373" s="633">
        <v>422.9</v>
      </c>
      <c r="Q373" s="633">
        <v>415.2</v>
      </c>
      <c r="R373" s="633">
        <v>488.7</v>
      </c>
      <c r="S373" s="633">
        <v>579.4</v>
      </c>
      <c r="T373" s="634">
        <v>879</v>
      </c>
      <c r="U373" s="633">
        <v>927</v>
      </c>
      <c r="V373" s="633">
        <v>969</v>
      </c>
      <c r="W373" s="633">
        <v>1389</v>
      </c>
      <c r="X373" s="633">
        <v>1648</v>
      </c>
      <c r="Y373" s="633">
        <v>1999</v>
      </c>
      <c r="Z373" s="633">
        <v>2340</v>
      </c>
      <c r="AA373" s="446">
        <v>2073</v>
      </c>
      <c r="AB373" s="132">
        <v>1813.9</v>
      </c>
      <c r="AC373" s="132">
        <v>1881.4</v>
      </c>
      <c r="AD373" s="132">
        <v>1951.4</v>
      </c>
      <c r="AE373" s="132">
        <v>2076</v>
      </c>
      <c r="AF373" s="132">
        <v>2055.4</v>
      </c>
      <c r="AG373" s="132">
        <v>1919.5</v>
      </c>
      <c r="AH373" s="132">
        <v>1997.6</v>
      </c>
      <c r="AI373" s="132">
        <v>2176.4</v>
      </c>
      <c r="AJ373" s="724">
        <v>2331.3000000000002</v>
      </c>
      <c r="AK373" s="724">
        <v>2595.8000000000002</v>
      </c>
      <c r="AL373" s="724">
        <v>2945.3</v>
      </c>
      <c r="AM373" s="724">
        <v>3235.6</v>
      </c>
      <c r="AN373" s="724">
        <v>3553.4</v>
      </c>
      <c r="AO373" s="724">
        <v>3921.1</v>
      </c>
    </row>
    <row r="374" spans="1:41" s="9" customFormat="1" ht="12.75">
      <c r="A374" s="367" t="s">
        <v>239</v>
      </c>
      <c r="B374" s="633"/>
      <c r="C374" s="633"/>
      <c r="D374" s="633"/>
      <c r="E374" s="633"/>
      <c r="F374" s="633"/>
      <c r="G374" s="633"/>
      <c r="H374" s="633"/>
      <c r="I374" s="633"/>
      <c r="J374" s="633"/>
      <c r="K374" s="633"/>
      <c r="L374" s="633"/>
      <c r="M374" s="635"/>
      <c r="N374" s="635"/>
      <c r="O374" s="634">
        <v>125.5</v>
      </c>
      <c r="P374" s="633">
        <v>135</v>
      </c>
      <c r="Q374" s="633">
        <v>137.30000000000001</v>
      </c>
      <c r="R374" s="633">
        <v>146.6</v>
      </c>
      <c r="S374" s="633">
        <v>158.4</v>
      </c>
      <c r="T374" s="634"/>
      <c r="U374" s="633"/>
      <c r="V374" s="633"/>
      <c r="W374" s="633"/>
      <c r="X374" s="633"/>
      <c r="Y374" s="633"/>
      <c r="Z374" s="633"/>
      <c r="AA374" s="446"/>
      <c r="AB374" s="132"/>
      <c r="AC374" s="132">
        <v>119</v>
      </c>
      <c r="AD374" s="132">
        <v>125.4</v>
      </c>
      <c r="AE374" s="132"/>
      <c r="AF374" s="132">
        <v>136.1</v>
      </c>
      <c r="AG374" s="132">
        <v>142.69999999999999</v>
      </c>
      <c r="AH374" s="132">
        <v>149.1</v>
      </c>
      <c r="AI374" s="132">
        <v>156.9</v>
      </c>
      <c r="AJ374" s="724">
        <v>163.19999999999999</v>
      </c>
      <c r="AK374" s="724">
        <v>171.4</v>
      </c>
      <c r="AL374" s="724">
        <v>180.1</v>
      </c>
      <c r="AM374" s="724">
        <v>189.3</v>
      </c>
      <c r="AN374" s="724">
        <v>199</v>
      </c>
      <c r="AO374" s="724">
        <v>209.1</v>
      </c>
    </row>
    <row r="375" spans="1:41" s="9" customFormat="1" ht="12.75">
      <c r="A375" s="367" t="s">
        <v>240</v>
      </c>
      <c r="B375" s="633"/>
      <c r="C375" s="633"/>
      <c r="D375" s="633"/>
      <c r="E375" s="633"/>
      <c r="F375" s="633"/>
      <c r="G375" s="633"/>
      <c r="H375" s="633"/>
      <c r="I375" s="633"/>
      <c r="J375" s="633"/>
      <c r="K375" s="633"/>
      <c r="L375" s="633"/>
      <c r="M375" s="635"/>
      <c r="N375" s="635"/>
      <c r="O375" s="634">
        <v>324.2</v>
      </c>
      <c r="P375" s="633">
        <v>313.3</v>
      </c>
      <c r="Q375" s="633">
        <v>302.5</v>
      </c>
      <c r="R375" s="633">
        <v>333.3</v>
      </c>
      <c r="S375" s="633">
        <v>365.7</v>
      </c>
      <c r="T375" s="634"/>
      <c r="U375" s="633"/>
      <c r="V375" s="633"/>
      <c r="W375" s="633"/>
      <c r="X375" s="633"/>
      <c r="Y375" s="633"/>
      <c r="Z375" s="633"/>
      <c r="AA375" s="446"/>
      <c r="AB375" s="132"/>
      <c r="AC375" s="132">
        <v>1581.4</v>
      </c>
      <c r="AD375" s="132">
        <v>1555.8</v>
      </c>
      <c r="AE375" s="132"/>
      <c r="AF375" s="132">
        <v>1510</v>
      </c>
      <c r="AG375" s="132">
        <v>1345.1</v>
      </c>
      <c r="AH375" s="132">
        <v>1339.7</v>
      </c>
      <c r="AI375" s="132">
        <v>1386.8</v>
      </c>
      <c r="AJ375" s="724">
        <v>1428.4</v>
      </c>
      <c r="AK375" s="724">
        <v>1514.1</v>
      </c>
      <c r="AL375" s="724">
        <v>1635.2</v>
      </c>
      <c r="AM375" s="724">
        <v>1708.8</v>
      </c>
      <c r="AN375" s="724">
        <v>1785.7</v>
      </c>
      <c r="AO375" s="724">
        <v>1875</v>
      </c>
    </row>
    <row r="376" spans="1:41" s="9" customFormat="1" ht="12.75">
      <c r="A376" s="367" t="s">
        <v>241</v>
      </c>
      <c r="B376" s="633"/>
      <c r="C376" s="633"/>
      <c r="D376" s="633"/>
      <c r="E376" s="633"/>
      <c r="F376" s="633"/>
      <c r="G376" s="633"/>
      <c r="H376" s="633"/>
      <c r="I376" s="633"/>
      <c r="J376" s="633"/>
      <c r="K376" s="633"/>
      <c r="L376" s="633"/>
      <c r="M376" s="635"/>
      <c r="N376" s="635"/>
      <c r="O376" s="634">
        <v>-5.5</v>
      </c>
      <c r="P376" s="633">
        <v>-3.4</v>
      </c>
      <c r="Q376" s="633">
        <v>-3.4</v>
      </c>
      <c r="R376" s="633">
        <v>10.199999999999999</v>
      </c>
      <c r="S376" s="633">
        <v>9.6999999999999993</v>
      </c>
      <c r="T376" s="634"/>
      <c r="U376" s="633"/>
      <c r="V376" s="633"/>
      <c r="W376" s="633"/>
      <c r="X376" s="633"/>
      <c r="Y376" s="633"/>
      <c r="Z376" s="633"/>
      <c r="AA376" s="446"/>
      <c r="AB376" s="132"/>
      <c r="AC376" s="132"/>
      <c r="AD376" s="132"/>
      <c r="AE376" s="132"/>
      <c r="AF376" s="132">
        <v>-4.5999999999999996</v>
      </c>
      <c r="AG376" s="132">
        <v>-10.9</v>
      </c>
      <c r="AH376" s="132">
        <v>-0.4</v>
      </c>
      <c r="AI376" s="132">
        <v>3.5</v>
      </c>
      <c r="AJ376" s="724">
        <v>3</v>
      </c>
      <c r="AK376" s="724">
        <v>6</v>
      </c>
      <c r="AL376" s="724">
        <v>8</v>
      </c>
      <c r="AM376" s="724">
        <v>4.5</v>
      </c>
      <c r="AN376" s="724">
        <v>4.5</v>
      </c>
      <c r="AO376" s="724">
        <v>5</v>
      </c>
    </row>
    <row r="377" spans="1:41" s="9" customFormat="1" ht="12.75">
      <c r="A377" s="367"/>
      <c r="B377" s="633"/>
      <c r="C377" s="633"/>
      <c r="D377" s="633"/>
      <c r="E377" s="633"/>
      <c r="F377" s="633"/>
      <c r="G377" s="633"/>
      <c r="H377" s="633"/>
      <c r="I377" s="633"/>
      <c r="J377" s="633"/>
      <c r="K377" s="633"/>
      <c r="L377" s="633"/>
      <c r="M377" s="635"/>
      <c r="N377" s="635"/>
      <c r="O377" s="634"/>
      <c r="P377" s="633"/>
      <c r="Q377" s="633"/>
      <c r="R377" s="633"/>
      <c r="S377" s="633"/>
      <c r="T377" s="634"/>
      <c r="U377" s="633"/>
      <c r="V377" s="633"/>
      <c r="W377" s="633"/>
      <c r="X377" s="633"/>
      <c r="Y377" s="633"/>
      <c r="Z377" s="445"/>
      <c r="AA377" s="446"/>
      <c r="AB377" s="362"/>
      <c r="AC377" s="362"/>
      <c r="AD377" s="362"/>
      <c r="AE377" s="362"/>
      <c r="AF377" s="362"/>
      <c r="AG377" s="362"/>
      <c r="AH377" s="362"/>
      <c r="AI377" s="362"/>
      <c r="AJ377" s="723"/>
      <c r="AK377" s="723"/>
      <c r="AL377" s="723"/>
      <c r="AM377" s="723"/>
      <c r="AN377" s="723"/>
      <c r="AO377" s="723"/>
    </row>
    <row r="378" spans="1:41" s="9" customFormat="1" ht="12.75">
      <c r="A378" s="354" t="s">
        <v>255</v>
      </c>
      <c r="B378" s="633"/>
      <c r="C378" s="633"/>
      <c r="D378" s="633"/>
      <c r="E378" s="633"/>
      <c r="F378" s="633"/>
      <c r="G378" s="633"/>
      <c r="H378" s="633"/>
      <c r="I378" s="633"/>
      <c r="J378" s="633"/>
      <c r="K378" s="633"/>
      <c r="L378" s="633"/>
      <c r="M378" s="635"/>
      <c r="N378" s="635"/>
      <c r="O378" s="634"/>
      <c r="P378" s="633"/>
      <c r="Q378" s="633"/>
      <c r="R378" s="633"/>
      <c r="S378" s="633"/>
      <c r="T378" s="634"/>
      <c r="U378" s="633"/>
      <c r="V378" s="633"/>
      <c r="W378" s="633"/>
      <c r="X378" s="633"/>
      <c r="Y378" s="633"/>
      <c r="Z378" s="445"/>
      <c r="AA378" s="446"/>
      <c r="AB378" s="362"/>
      <c r="AC378" s="362"/>
      <c r="AD378" s="362"/>
      <c r="AE378" s="362"/>
      <c r="AF378" s="362"/>
      <c r="AG378" s="362"/>
      <c r="AH378" s="132"/>
      <c r="AI378" s="132"/>
      <c r="AJ378" s="724"/>
      <c r="AK378" s="724"/>
      <c r="AL378" s="724"/>
      <c r="AM378" s="724"/>
      <c r="AN378" s="724"/>
      <c r="AO378" s="724"/>
    </row>
    <row r="379" spans="1:41" s="9" customFormat="1" ht="12.75">
      <c r="A379" s="367" t="s">
        <v>238</v>
      </c>
      <c r="B379" s="633"/>
      <c r="C379" s="633"/>
      <c r="D379" s="633"/>
      <c r="E379" s="633"/>
      <c r="F379" s="633"/>
      <c r="G379" s="633"/>
      <c r="H379" s="633"/>
      <c r="I379" s="633"/>
      <c r="J379" s="633"/>
      <c r="K379" s="633"/>
      <c r="L379" s="633"/>
      <c r="M379" s="635"/>
      <c r="N379" s="635"/>
      <c r="O379" s="634"/>
      <c r="P379" s="633"/>
      <c r="Q379" s="633"/>
      <c r="R379" s="633"/>
      <c r="S379" s="633"/>
      <c r="T379" s="634">
        <v>1683</v>
      </c>
      <c r="U379" s="633">
        <v>1948</v>
      </c>
      <c r="V379" s="633">
        <v>2111</v>
      </c>
      <c r="W379" s="633">
        <v>2356</v>
      </c>
      <c r="X379" s="633">
        <v>2571</v>
      </c>
      <c r="Y379" s="633">
        <v>2753</v>
      </c>
      <c r="Z379" s="445">
        <v>3057</v>
      </c>
      <c r="AA379" s="446">
        <v>3307</v>
      </c>
      <c r="AB379" s="362">
        <v>3594.8</v>
      </c>
      <c r="AC379" s="362">
        <v>4080.3</v>
      </c>
      <c r="AD379" s="362">
        <v>4453.6000000000004</v>
      </c>
      <c r="AE379" s="362">
        <v>4741.3999999999996</v>
      </c>
      <c r="AF379" s="362">
        <v>5054.8999999999996</v>
      </c>
      <c r="AG379" s="362">
        <v>5425.9</v>
      </c>
      <c r="AH379" s="362">
        <v>5689</v>
      </c>
      <c r="AI379" s="362">
        <v>6157.7</v>
      </c>
      <c r="AJ379" s="723">
        <v>6532</v>
      </c>
      <c r="AK379" s="723">
        <v>7135.8</v>
      </c>
      <c r="AL379" s="723">
        <v>7781.7</v>
      </c>
      <c r="AM379" s="723">
        <v>8483.4</v>
      </c>
      <c r="AN379" s="723">
        <v>9245.2999999999993</v>
      </c>
      <c r="AO379" s="723">
        <v>10104.700000000001</v>
      </c>
    </row>
    <row r="380" spans="1:41" s="9" customFormat="1" ht="12.75">
      <c r="A380" s="367" t="s">
        <v>239</v>
      </c>
      <c r="B380" s="633"/>
      <c r="C380" s="633"/>
      <c r="D380" s="633"/>
      <c r="E380" s="633"/>
      <c r="F380" s="633"/>
      <c r="G380" s="633"/>
      <c r="H380" s="633"/>
      <c r="I380" s="633"/>
      <c r="J380" s="633"/>
      <c r="K380" s="633"/>
      <c r="L380" s="633"/>
      <c r="M380" s="635"/>
      <c r="N380" s="635"/>
      <c r="O380" s="634"/>
      <c r="P380" s="633"/>
      <c r="Q380" s="633"/>
      <c r="R380" s="633"/>
      <c r="S380" s="633"/>
      <c r="T380" s="634"/>
      <c r="U380" s="633"/>
      <c r="V380" s="633"/>
      <c r="W380" s="633"/>
      <c r="X380" s="633"/>
      <c r="Y380" s="633"/>
      <c r="Z380" s="445"/>
      <c r="AA380" s="446"/>
      <c r="AB380" s="362"/>
      <c r="AC380" s="362">
        <v>120.3</v>
      </c>
      <c r="AD380" s="362">
        <v>126.8</v>
      </c>
      <c r="AE380" s="362"/>
      <c r="AF380" s="362">
        <v>137.4</v>
      </c>
      <c r="AG380" s="362">
        <v>144</v>
      </c>
      <c r="AH380" s="362">
        <v>150.19999999999999</v>
      </c>
      <c r="AI380" s="362">
        <v>158.1</v>
      </c>
      <c r="AJ380" s="723">
        <v>164.5</v>
      </c>
      <c r="AK380" s="723">
        <v>172.8</v>
      </c>
      <c r="AL380" s="723">
        <v>181.5</v>
      </c>
      <c r="AM380" s="723">
        <v>190.8</v>
      </c>
      <c r="AN380" s="723">
        <v>200.5</v>
      </c>
      <c r="AO380" s="723">
        <v>210.7</v>
      </c>
    </row>
    <row r="381" spans="1:41" s="9" customFormat="1" ht="12.75">
      <c r="A381" s="367" t="s">
        <v>240</v>
      </c>
      <c r="B381" s="633"/>
      <c r="C381" s="633"/>
      <c r="D381" s="633"/>
      <c r="E381" s="633"/>
      <c r="F381" s="633"/>
      <c r="G381" s="633"/>
      <c r="H381" s="633"/>
      <c r="I381" s="633"/>
      <c r="J381" s="633"/>
      <c r="K381" s="633"/>
      <c r="L381" s="633"/>
      <c r="M381" s="635"/>
      <c r="N381" s="635"/>
      <c r="O381" s="634"/>
      <c r="P381" s="633"/>
      <c r="Q381" s="633"/>
      <c r="R381" s="633"/>
      <c r="S381" s="633"/>
      <c r="T381" s="634"/>
      <c r="U381" s="633"/>
      <c r="V381" s="633"/>
      <c r="W381" s="633"/>
      <c r="X381" s="633"/>
      <c r="Y381" s="633"/>
      <c r="Z381" s="445"/>
      <c r="AA381" s="446"/>
      <c r="AB381" s="362"/>
      <c r="AC381" s="362">
        <v>3392.4</v>
      </c>
      <c r="AD381" s="362">
        <v>3511.6</v>
      </c>
      <c r="AE381" s="362"/>
      <c r="AF381" s="362">
        <v>3679.6</v>
      </c>
      <c r="AG381" s="362">
        <v>3774.9</v>
      </c>
      <c r="AH381" s="362">
        <v>3787.1</v>
      </c>
      <c r="AI381" s="362">
        <v>3893.9</v>
      </c>
      <c r="AJ381" s="723">
        <v>3971.8</v>
      </c>
      <c r="AK381" s="723">
        <v>4130.7</v>
      </c>
      <c r="AL381" s="723">
        <v>4287.6000000000004</v>
      </c>
      <c r="AM381" s="723">
        <v>4446.3</v>
      </c>
      <c r="AN381" s="723">
        <v>4610.8</v>
      </c>
      <c r="AO381" s="723">
        <v>4795.2</v>
      </c>
    </row>
    <row r="382" spans="1:41" s="9" customFormat="1" ht="12.75">
      <c r="A382" s="367" t="s">
        <v>241</v>
      </c>
      <c r="B382" s="633"/>
      <c r="C382" s="633"/>
      <c r="D382" s="633"/>
      <c r="E382" s="633"/>
      <c r="F382" s="633"/>
      <c r="G382" s="633"/>
      <c r="H382" s="633"/>
      <c r="I382" s="633"/>
      <c r="J382" s="633"/>
      <c r="K382" s="633"/>
      <c r="L382" s="633"/>
      <c r="M382" s="635"/>
      <c r="N382" s="635"/>
      <c r="O382" s="634"/>
      <c r="P382" s="633"/>
      <c r="Q382" s="633"/>
      <c r="R382" s="633"/>
      <c r="S382" s="633"/>
      <c r="T382" s="634"/>
      <c r="U382" s="633"/>
      <c r="V382" s="633"/>
      <c r="W382" s="633"/>
      <c r="X382" s="633"/>
      <c r="Y382" s="633"/>
      <c r="Z382" s="445"/>
      <c r="AA382" s="446"/>
      <c r="AB382" s="362"/>
      <c r="AC382" s="362"/>
      <c r="AD382" s="362"/>
      <c r="AE382" s="362"/>
      <c r="AF382" s="362">
        <v>2.7</v>
      </c>
      <c r="AG382" s="362">
        <v>2.6</v>
      </c>
      <c r="AH382" s="362">
        <v>0.3</v>
      </c>
      <c r="AI382" s="362">
        <v>2.8</v>
      </c>
      <c r="AJ382" s="723">
        <v>2</v>
      </c>
      <c r="AK382" s="723">
        <v>4</v>
      </c>
      <c r="AL382" s="723">
        <v>3.8</v>
      </c>
      <c r="AM382" s="723">
        <v>3.7</v>
      </c>
      <c r="AN382" s="723">
        <v>3.7</v>
      </c>
      <c r="AO382" s="723">
        <v>4</v>
      </c>
    </row>
    <row r="383" spans="1:41" s="9" customFormat="1" ht="12.75">
      <c r="A383" s="367"/>
      <c r="B383" s="633"/>
      <c r="C383" s="633"/>
      <c r="D383" s="633"/>
      <c r="E383" s="633"/>
      <c r="F383" s="633"/>
      <c r="G383" s="633"/>
      <c r="H383" s="633"/>
      <c r="I383" s="633"/>
      <c r="J383" s="633"/>
      <c r="K383" s="633"/>
      <c r="L383" s="633"/>
      <c r="M383" s="635"/>
      <c r="N383" s="635"/>
      <c r="O383" s="634"/>
      <c r="P383" s="633"/>
      <c r="Q383" s="633"/>
      <c r="R383" s="633"/>
      <c r="S383" s="633"/>
      <c r="T383" s="634"/>
      <c r="U383" s="633"/>
      <c r="V383" s="633"/>
      <c r="W383" s="633"/>
      <c r="X383" s="633"/>
      <c r="Y383" s="633"/>
      <c r="Z383" s="445"/>
      <c r="AA383" s="446"/>
      <c r="AB383" s="362"/>
      <c r="AC383" s="362"/>
      <c r="AD383" s="362"/>
      <c r="AE383" s="362"/>
      <c r="AF383" s="362"/>
      <c r="AG383" s="362"/>
      <c r="AH383" s="362"/>
      <c r="AI383" s="362"/>
      <c r="AJ383" s="723"/>
      <c r="AK383" s="723"/>
      <c r="AL383" s="723"/>
      <c r="AM383" s="723"/>
      <c r="AN383" s="723"/>
      <c r="AO383" s="723"/>
    </row>
    <row r="384" spans="1:41" s="9" customFormat="1" ht="12.75">
      <c r="A384" s="354" t="s">
        <v>256</v>
      </c>
      <c r="B384" s="633"/>
      <c r="C384" s="633"/>
      <c r="D384" s="633"/>
      <c r="E384" s="633"/>
      <c r="F384" s="633"/>
      <c r="G384" s="633"/>
      <c r="H384" s="633"/>
      <c r="I384" s="633"/>
      <c r="J384" s="633"/>
      <c r="K384" s="633"/>
      <c r="L384" s="633"/>
      <c r="M384" s="635"/>
      <c r="N384" s="635"/>
      <c r="O384" s="634"/>
      <c r="P384" s="633"/>
      <c r="Q384" s="633"/>
      <c r="R384" s="633"/>
      <c r="S384" s="633"/>
      <c r="T384" s="634"/>
      <c r="U384" s="633"/>
      <c r="V384" s="633"/>
      <c r="W384" s="633"/>
      <c r="X384" s="633"/>
      <c r="Y384" s="633"/>
      <c r="Z384" s="445"/>
      <c r="AA384" s="446"/>
      <c r="AB384" s="362"/>
      <c r="AC384" s="362"/>
      <c r="AD384" s="362"/>
      <c r="AE384" s="362"/>
      <c r="AF384" s="362"/>
      <c r="AG384" s="362"/>
      <c r="AH384" s="132"/>
      <c r="AI384" s="132"/>
      <c r="AJ384" s="724"/>
      <c r="AK384" s="724"/>
      <c r="AL384" s="724"/>
      <c r="AM384" s="724"/>
      <c r="AN384" s="724"/>
      <c r="AO384" s="724"/>
    </row>
    <row r="385" spans="1:41" s="9" customFormat="1" ht="12.75">
      <c r="A385" s="367" t="s">
        <v>238</v>
      </c>
      <c r="B385" s="633"/>
      <c r="C385" s="633"/>
      <c r="D385" s="633"/>
      <c r="E385" s="633"/>
      <c r="F385" s="633"/>
      <c r="G385" s="633"/>
      <c r="H385" s="633"/>
      <c r="I385" s="633"/>
      <c r="J385" s="633"/>
      <c r="K385" s="633"/>
      <c r="L385" s="633"/>
      <c r="M385" s="635"/>
      <c r="N385" s="635"/>
      <c r="O385" s="634"/>
      <c r="P385" s="633"/>
      <c r="Q385" s="633"/>
      <c r="R385" s="633"/>
      <c r="S385" s="633"/>
      <c r="T385" s="633">
        <v>227</v>
      </c>
      <c r="U385" s="633">
        <v>262</v>
      </c>
      <c r="V385" s="633">
        <v>268</v>
      </c>
      <c r="W385" s="633">
        <v>400</v>
      </c>
      <c r="X385" s="633">
        <v>790</v>
      </c>
      <c r="Y385" s="9">
        <v>853</v>
      </c>
      <c r="Z385" s="445">
        <v>863</v>
      </c>
      <c r="AA385" s="446">
        <v>835</v>
      </c>
      <c r="AB385" s="362">
        <v>850.3</v>
      </c>
      <c r="AC385" s="362">
        <v>695.6</v>
      </c>
      <c r="AD385" s="362">
        <v>682.4</v>
      </c>
      <c r="AE385" s="362">
        <v>647.1</v>
      </c>
      <c r="AF385" s="362">
        <v>793.1</v>
      </c>
      <c r="AG385" s="362">
        <v>833.4</v>
      </c>
      <c r="AH385" s="362">
        <v>855</v>
      </c>
      <c r="AI385" s="362">
        <v>942</v>
      </c>
      <c r="AJ385" s="723">
        <v>1018.8</v>
      </c>
      <c r="AK385" s="723">
        <v>1118.4000000000001</v>
      </c>
      <c r="AL385" s="723">
        <v>1238.4000000000001</v>
      </c>
      <c r="AM385" s="723">
        <v>1372.2</v>
      </c>
      <c r="AN385" s="723">
        <v>1519.9</v>
      </c>
      <c r="AO385" s="723">
        <v>1683.6</v>
      </c>
    </row>
    <row r="386" spans="1:41" s="9" customFormat="1" ht="12.75">
      <c r="A386" s="367" t="s">
        <v>239</v>
      </c>
      <c r="B386" s="633"/>
      <c r="C386" s="633"/>
      <c r="D386" s="633"/>
      <c r="E386" s="633"/>
      <c r="F386" s="633"/>
      <c r="G386" s="633"/>
      <c r="H386" s="633"/>
      <c r="I386" s="633"/>
      <c r="J386" s="633"/>
      <c r="K386" s="633"/>
      <c r="L386" s="633"/>
      <c r="M386" s="635"/>
      <c r="N386" s="635"/>
      <c r="O386" s="634"/>
      <c r="P386" s="633"/>
      <c r="Q386" s="633"/>
      <c r="R386" s="633"/>
      <c r="S386" s="633"/>
      <c r="T386" s="634"/>
      <c r="U386" s="633"/>
      <c r="V386" s="633"/>
      <c r="W386" s="633"/>
      <c r="X386" s="633"/>
      <c r="Y386" s="633"/>
      <c r="Z386" s="445"/>
      <c r="AA386" s="446"/>
      <c r="AB386" s="362"/>
      <c r="AC386" s="362">
        <v>108.7</v>
      </c>
      <c r="AD386" s="362">
        <v>112.3</v>
      </c>
      <c r="AE386" s="362"/>
      <c r="AF386" s="362">
        <v>128.9</v>
      </c>
      <c r="AG386" s="362">
        <v>135.19999999999999</v>
      </c>
      <c r="AH386" s="362">
        <v>141.19999999999999</v>
      </c>
      <c r="AI386" s="362">
        <v>148.6</v>
      </c>
      <c r="AJ386" s="723">
        <v>154.5</v>
      </c>
      <c r="AK386" s="723">
        <v>162.30000000000001</v>
      </c>
      <c r="AL386" s="723">
        <v>170.6</v>
      </c>
      <c r="AM386" s="723">
        <v>179.3</v>
      </c>
      <c r="AN386" s="723">
        <v>188.4</v>
      </c>
      <c r="AO386" s="723">
        <v>198</v>
      </c>
    </row>
    <row r="387" spans="1:41" s="9" customFormat="1" ht="12.75">
      <c r="A387" s="367" t="s">
        <v>240</v>
      </c>
      <c r="B387" s="633"/>
      <c r="C387" s="633"/>
      <c r="D387" s="633"/>
      <c r="E387" s="633"/>
      <c r="F387" s="633"/>
      <c r="G387" s="633"/>
      <c r="H387" s="633"/>
      <c r="I387" s="633"/>
      <c r="J387" s="633"/>
      <c r="K387" s="633"/>
      <c r="L387" s="633"/>
      <c r="M387" s="635"/>
      <c r="N387" s="635"/>
      <c r="O387" s="634"/>
      <c r="P387" s="633"/>
      <c r="Q387" s="633"/>
      <c r="R387" s="633"/>
      <c r="S387" s="633"/>
      <c r="T387" s="634"/>
      <c r="U387" s="633"/>
      <c r="V387" s="633"/>
      <c r="W387" s="633"/>
      <c r="X387" s="633"/>
      <c r="Y387" s="633"/>
      <c r="Z387" s="445"/>
      <c r="AA387" s="446"/>
      <c r="AB387" s="362"/>
      <c r="AC387" s="362">
        <v>639.9</v>
      </c>
      <c r="AD387" s="362">
        <v>607.6</v>
      </c>
      <c r="AE387" s="362"/>
      <c r="AF387" s="362">
        <v>615.20000000000005</v>
      </c>
      <c r="AG387" s="362">
        <v>616.6</v>
      </c>
      <c r="AH387" s="362">
        <v>605.70000000000005</v>
      </c>
      <c r="AI387" s="362">
        <v>633.9</v>
      </c>
      <c r="AJ387" s="723">
        <v>659.2</v>
      </c>
      <c r="AK387" s="723">
        <v>688.9</v>
      </c>
      <c r="AL387" s="723">
        <v>726.1</v>
      </c>
      <c r="AM387" s="723">
        <v>765.3</v>
      </c>
      <c r="AN387" s="723">
        <v>806.6</v>
      </c>
      <c r="AO387" s="723">
        <v>850.2</v>
      </c>
    </row>
    <row r="388" spans="1:41" s="9" customFormat="1" ht="12.75">
      <c r="A388" s="367" t="s">
        <v>241</v>
      </c>
      <c r="B388" s="633"/>
      <c r="C388" s="633"/>
      <c r="D388" s="633"/>
      <c r="E388" s="633"/>
      <c r="F388" s="633"/>
      <c r="G388" s="633"/>
      <c r="H388" s="633"/>
      <c r="I388" s="633"/>
      <c r="J388" s="633"/>
      <c r="K388" s="633"/>
      <c r="L388" s="633"/>
      <c r="M388" s="635"/>
      <c r="N388" s="635"/>
      <c r="O388" s="634"/>
      <c r="P388" s="633"/>
      <c r="Q388" s="633"/>
      <c r="R388" s="633"/>
      <c r="S388" s="633"/>
      <c r="T388" s="634"/>
      <c r="U388" s="633"/>
      <c r="V388" s="633"/>
      <c r="W388" s="633"/>
      <c r="X388" s="633"/>
      <c r="Y388" s="633"/>
      <c r="Z388" s="445"/>
      <c r="AA388" s="446"/>
      <c r="AB388" s="362"/>
      <c r="AC388" s="362"/>
      <c r="AD388" s="362"/>
      <c r="AE388" s="362"/>
      <c r="AF388" s="362">
        <v>11.6</v>
      </c>
      <c r="AG388" s="362">
        <v>0.2</v>
      </c>
      <c r="AH388" s="362">
        <v>-1.8</v>
      </c>
      <c r="AI388" s="362">
        <v>4.5999999999999996</v>
      </c>
      <c r="AJ388" s="723">
        <v>4</v>
      </c>
      <c r="AK388" s="723">
        <v>4.5</v>
      </c>
      <c r="AL388" s="723">
        <v>5.4</v>
      </c>
      <c r="AM388" s="723">
        <v>5.4</v>
      </c>
      <c r="AN388" s="723">
        <v>5.4</v>
      </c>
      <c r="AO388" s="723">
        <v>5.4</v>
      </c>
    </row>
    <row r="389" spans="1:41" s="9" customFormat="1" ht="12.75">
      <c r="A389" s="367"/>
      <c r="B389" s="633"/>
      <c r="C389" s="633"/>
      <c r="D389" s="633"/>
      <c r="E389" s="633"/>
      <c r="F389" s="633"/>
      <c r="G389" s="633"/>
      <c r="H389" s="633"/>
      <c r="I389" s="633"/>
      <c r="J389" s="633"/>
      <c r="K389" s="633"/>
      <c r="L389" s="633"/>
      <c r="M389" s="635"/>
      <c r="N389" s="635"/>
      <c r="O389" s="634"/>
      <c r="P389" s="633"/>
      <c r="Q389" s="633"/>
      <c r="R389" s="633"/>
      <c r="S389" s="633"/>
      <c r="T389" s="634"/>
      <c r="U389" s="633"/>
      <c r="V389" s="633"/>
      <c r="W389" s="633"/>
      <c r="X389" s="633"/>
      <c r="Y389" s="633"/>
      <c r="Z389" s="445"/>
      <c r="AA389" s="446"/>
      <c r="AB389" s="362"/>
      <c r="AC389" s="362"/>
      <c r="AD389" s="362"/>
      <c r="AE389" s="362"/>
      <c r="AF389" s="362"/>
      <c r="AG389" s="362"/>
      <c r="AH389" s="362"/>
      <c r="AI389" s="362"/>
      <c r="AJ389" s="723"/>
      <c r="AK389" s="723"/>
      <c r="AL389" s="723"/>
      <c r="AM389" s="723"/>
      <c r="AN389" s="723"/>
      <c r="AO389" s="723"/>
    </row>
    <row r="390" spans="1:41" s="9" customFormat="1" ht="12.75">
      <c r="A390" s="354" t="s">
        <v>257</v>
      </c>
      <c r="B390" s="633"/>
      <c r="C390" s="633"/>
      <c r="D390" s="633"/>
      <c r="E390" s="633"/>
      <c r="F390" s="633"/>
      <c r="G390" s="633"/>
      <c r="H390" s="633"/>
      <c r="I390" s="633"/>
      <c r="J390" s="633"/>
      <c r="K390" s="633"/>
      <c r="L390" s="633"/>
      <c r="M390" s="635"/>
      <c r="N390" s="635"/>
      <c r="O390" s="634"/>
      <c r="P390" s="633"/>
      <c r="Q390" s="633"/>
      <c r="R390" s="633"/>
      <c r="S390" s="633"/>
      <c r="T390" s="634"/>
      <c r="U390" s="633"/>
      <c r="V390" s="633"/>
      <c r="W390" s="633"/>
      <c r="X390" s="633"/>
      <c r="Y390" s="633"/>
      <c r="Z390" s="445"/>
      <c r="AA390" s="446"/>
      <c r="AB390" s="362"/>
      <c r="AC390" s="362"/>
      <c r="AD390" s="362"/>
      <c r="AE390" s="362"/>
      <c r="AF390" s="362"/>
      <c r="AG390" s="362"/>
      <c r="AH390" s="132"/>
      <c r="AI390" s="132"/>
      <c r="AJ390" s="724"/>
      <c r="AK390" s="724"/>
      <c r="AL390" s="724"/>
      <c r="AM390" s="724"/>
      <c r="AN390" s="724"/>
      <c r="AO390" s="724"/>
    </row>
    <row r="391" spans="1:41" s="9" customFormat="1" ht="12.75">
      <c r="A391" s="367" t="s">
        <v>238</v>
      </c>
      <c r="B391" s="633"/>
      <c r="C391" s="633"/>
      <c r="D391" s="633"/>
      <c r="E391" s="633"/>
      <c r="F391" s="633"/>
      <c r="G391" s="633"/>
      <c r="H391" s="633"/>
      <c r="I391" s="633"/>
      <c r="J391" s="633"/>
      <c r="K391" s="633"/>
      <c r="L391" s="633"/>
      <c r="M391" s="635"/>
      <c r="N391" s="635"/>
      <c r="O391" s="634"/>
      <c r="P391" s="633"/>
      <c r="Q391" s="633"/>
      <c r="R391" s="633"/>
      <c r="S391" s="633"/>
      <c r="T391" s="633">
        <v>1814</v>
      </c>
      <c r="U391" s="633">
        <v>2031</v>
      </c>
      <c r="V391" s="633">
        <v>2139</v>
      </c>
      <c r="W391" s="633">
        <v>2735</v>
      </c>
      <c r="X391" s="633">
        <v>3398</v>
      </c>
      <c r="Y391" s="445">
        <v>3888</v>
      </c>
      <c r="Z391" s="446">
        <v>3949</v>
      </c>
      <c r="AA391" s="362">
        <v>4166</v>
      </c>
      <c r="AB391" s="362">
        <v>4430.6000000000004</v>
      </c>
      <c r="AC391" s="362">
        <v>4704.8</v>
      </c>
      <c r="AD391" s="362">
        <v>5030.8999999999996</v>
      </c>
      <c r="AE391" s="362">
        <v>5924.2</v>
      </c>
      <c r="AF391" s="362">
        <v>6430.8</v>
      </c>
      <c r="AG391" s="362">
        <v>6686.7</v>
      </c>
      <c r="AH391" s="362">
        <v>7030.1</v>
      </c>
      <c r="AI391" s="362">
        <v>8075.6</v>
      </c>
      <c r="AJ391" s="723">
        <v>8650.5</v>
      </c>
      <c r="AK391" s="723">
        <v>9468.2000000000007</v>
      </c>
      <c r="AL391" s="723">
        <v>10494.5</v>
      </c>
      <c r="AM391" s="723">
        <v>11639.3</v>
      </c>
      <c r="AN391" s="723">
        <v>12904.8</v>
      </c>
      <c r="AO391" s="723">
        <v>14375.7</v>
      </c>
    </row>
    <row r="392" spans="1:41" s="9" customFormat="1" ht="12.75">
      <c r="A392" s="367" t="s">
        <v>239</v>
      </c>
      <c r="B392" s="633"/>
      <c r="C392" s="633"/>
      <c r="D392" s="633"/>
      <c r="E392" s="633"/>
      <c r="F392" s="633"/>
      <c r="G392" s="633"/>
      <c r="H392" s="633"/>
      <c r="I392" s="633"/>
      <c r="J392" s="633"/>
      <c r="K392" s="633"/>
      <c r="L392" s="633"/>
      <c r="M392" s="635"/>
      <c r="N392" s="635"/>
      <c r="O392" s="634"/>
      <c r="P392" s="633"/>
      <c r="Q392" s="633"/>
      <c r="R392" s="633"/>
      <c r="S392" s="633"/>
      <c r="T392" s="634"/>
      <c r="U392" s="633"/>
      <c r="V392" s="633"/>
      <c r="W392" s="633"/>
      <c r="X392" s="633"/>
      <c r="Y392" s="633"/>
      <c r="Z392" s="445"/>
      <c r="AA392" s="446"/>
      <c r="AB392" s="362"/>
      <c r="AC392" s="362">
        <v>119.1</v>
      </c>
      <c r="AD392" s="362">
        <v>126.7</v>
      </c>
      <c r="AE392" s="362"/>
      <c r="AF392" s="362">
        <v>137.69999999999999</v>
      </c>
      <c r="AG392" s="362">
        <v>144.30000000000001</v>
      </c>
      <c r="AH392" s="362">
        <v>150.69999999999999</v>
      </c>
      <c r="AI392" s="362">
        <v>158.69999999999999</v>
      </c>
      <c r="AJ392" s="723">
        <v>165.1</v>
      </c>
      <c r="AK392" s="723">
        <v>173.4</v>
      </c>
      <c r="AL392" s="723">
        <v>182.1</v>
      </c>
      <c r="AM392" s="723">
        <v>191.5</v>
      </c>
      <c r="AN392" s="723">
        <v>201.2</v>
      </c>
      <c r="AO392" s="723">
        <v>211.5</v>
      </c>
    </row>
    <row r="393" spans="1:41" s="9" customFormat="1" ht="12.75">
      <c r="A393" s="367" t="s">
        <v>240</v>
      </c>
      <c r="B393" s="633"/>
      <c r="C393" s="633"/>
      <c r="D393" s="633"/>
      <c r="E393" s="633"/>
      <c r="F393" s="633"/>
      <c r="G393" s="633"/>
      <c r="H393" s="633"/>
      <c r="I393" s="633"/>
      <c r="J393" s="633"/>
      <c r="K393" s="633"/>
      <c r="L393" s="633"/>
      <c r="M393" s="635"/>
      <c r="N393" s="635"/>
      <c r="O393" s="634"/>
      <c r="P393" s="633"/>
      <c r="Q393" s="633"/>
      <c r="R393" s="633"/>
      <c r="S393" s="633"/>
      <c r="T393" s="634"/>
      <c r="U393" s="633"/>
      <c r="V393" s="633"/>
      <c r="W393" s="633"/>
      <c r="X393" s="633"/>
      <c r="Y393" s="633"/>
      <c r="Z393" s="445"/>
      <c r="AA393" s="446"/>
      <c r="AB393" s="362"/>
      <c r="AC393" s="362">
        <v>3948.9</v>
      </c>
      <c r="AD393" s="362">
        <v>3969.3</v>
      </c>
      <c r="AE393" s="362"/>
      <c r="AF393" s="362">
        <v>4670.8</v>
      </c>
      <c r="AG393" s="362">
        <v>4632.7</v>
      </c>
      <c r="AH393" s="132">
        <v>4663.8</v>
      </c>
      <c r="AI393" s="132">
        <v>5088.3999999999996</v>
      </c>
      <c r="AJ393" s="724">
        <v>5241.1000000000004</v>
      </c>
      <c r="AK393" s="724">
        <v>5461.2</v>
      </c>
      <c r="AL393" s="724">
        <v>5761.5</v>
      </c>
      <c r="AM393" s="724">
        <v>6078.4</v>
      </c>
      <c r="AN393" s="724">
        <v>6412.7</v>
      </c>
      <c r="AO393" s="724">
        <v>6797.5</v>
      </c>
    </row>
    <row r="394" spans="1:41" s="9" customFormat="1" ht="12.75">
      <c r="A394" s="367" t="s">
        <v>241</v>
      </c>
      <c r="B394" s="633"/>
      <c r="C394" s="633"/>
      <c r="D394" s="633"/>
      <c r="E394" s="633"/>
      <c r="F394" s="633"/>
      <c r="G394" s="633"/>
      <c r="H394" s="633"/>
      <c r="I394" s="633"/>
      <c r="J394" s="633"/>
      <c r="K394" s="633"/>
      <c r="L394" s="633"/>
      <c r="M394" s="635"/>
      <c r="N394" s="635"/>
      <c r="O394" s="634"/>
      <c r="P394" s="633"/>
      <c r="Q394" s="633"/>
      <c r="R394" s="633"/>
      <c r="S394" s="633"/>
      <c r="T394" s="634"/>
      <c r="U394" s="633"/>
      <c r="V394" s="633"/>
      <c r="W394" s="633"/>
      <c r="X394" s="633"/>
      <c r="Y394" s="633"/>
      <c r="Z394" s="445"/>
      <c r="AA394" s="446"/>
      <c r="AB394" s="362"/>
      <c r="AC394" s="362"/>
      <c r="AD394" s="362"/>
      <c r="AE394" s="362"/>
      <c r="AF394" s="362">
        <v>4.0999999999999996</v>
      </c>
      <c r="AG394" s="362">
        <v>-0.8</v>
      </c>
      <c r="AH394" s="132">
        <v>0.7</v>
      </c>
      <c r="AI394" s="132">
        <v>9.1</v>
      </c>
      <c r="AJ394" s="724">
        <v>3</v>
      </c>
      <c r="AK394" s="724">
        <v>4.2</v>
      </c>
      <c r="AL394" s="724">
        <v>5.5</v>
      </c>
      <c r="AM394" s="724">
        <v>5.5</v>
      </c>
      <c r="AN394" s="724">
        <v>5.5</v>
      </c>
      <c r="AO394" s="724">
        <v>6</v>
      </c>
    </row>
    <row r="395" spans="1:41" s="9" customFormat="1" ht="12.75">
      <c r="A395" s="367"/>
      <c r="B395" s="633"/>
      <c r="C395" s="633"/>
      <c r="D395" s="633"/>
      <c r="E395" s="633"/>
      <c r="F395" s="633"/>
      <c r="G395" s="633"/>
      <c r="H395" s="633"/>
      <c r="I395" s="633"/>
      <c r="J395" s="633"/>
      <c r="K395" s="633"/>
      <c r="L395" s="633"/>
      <c r="M395" s="635"/>
      <c r="N395" s="635"/>
      <c r="O395" s="634"/>
      <c r="P395" s="633"/>
      <c r="Q395" s="633"/>
      <c r="R395" s="633"/>
      <c r="S395" s="633"/>
      <c r="T395" s="634"/>
      <c r="U395" s="633"/>
      <c r="V395" s="633"/>
      <c r="W395" s="633"/>
      <c r="X395" s="633"/>
      <c r="Y395" s="633"/>
      <c r="Z395" s="445"/>
      <c r="AA395" s="446"/>
      <c r="AB395" s="362"/>
      <c r="AC395" s="362"/>
      <c r="AD395" s="362"/>
      <c r="AE395" s="362"/>
      <c r="AF395" s="362"/>
      <c r="AG395" s="362"/>
      <c r="AH395" s="132"/>
      <c r="AI395" s="132"/>
      <c r="AJ395" s="724"/>
      <c r="AK395" s="724"/>
      <c r="AL395" s="724"/>
      <c r="AM395" s="724"/>
      <c r="AN395" s="724"/>
      <c r="AO395" s="724"/>
    </row>
    <row r="396" spans="1:41" s="9" customFormat="1" ht="12.75">
      <c r="A396" s="354" t="s">
        <v>258</v>
      </c>
      <c r="B396" s="633"/>
      <c r="C396" s="633"/>
      <c r="D396" s="633"/>
      <c r="E396" s="633"/>
      <c r="F396" s="633"/>
      <c r="G396" s="633"/>
      <c r="H396" s="633"/>
      <c r="I396" s="633"/>
      <c r="J396" s="633"/>
      <c r="K396" s="633"/>
      <c r="L396" s="633"/>
      <c r="M396" s="635"/>
      <c r="N396" s="635"/>
      <c r="O396" s="634"/>
      <c r="P396" s="633"/>
      <c r="Q396" s="633"/>
      <c r="R396" s="633"/>
      <c r="S396" s="633"/>
      <c r="T396" s="634"/>
      <c r="U396" s="633"/>
      <c r="V396" s="633"/>
      <c r="W396" s="633"/>
      <c r="X396" s="633"/>
      <c r="Y396" s="633"/>
      <c r="Z396" s="445"/>
      <c r="AA396" s="446"/>
      <c r="AB396" s="362"/>
      <c r="AC396" s="362"/>
      <c r="AD396" s="362"/>
      <c r="AE396" s="362"/>
      <c r="AF396" s="362"/>
      <c r="AG396" s="362"/>
      <c r="AH396" s="132"/>
      <c r="AI396" s="132"/>
      <c r="AJ396" s="724"/>
      <c r="AK396" s="724"/>
      <c r="AL396" s="724"/>
      <c r="AM396" s="724"/>
      <c r="AN396" s="724"/>
      <c r="AO396" s="724"/>
    </row>
    <row r="397" spans="1:41" s="9" customFormat="1" ht="12.75">
      <c r="A397" s="367" t="s">
        <v>238</v>
      </c>
      <c r="B397" s="633"/>
      <c r="C397" s="633"/>
      <c r="D397" s="633"/>
      <c r="E397" s="633"/>
      <c r="F397" s="633"/>
      <c r="G397" s="633"/>
      <c r="H397" s="633"/>
      <c r="I397" s="633"/>
      <c r="J397" s="633"/>
      <c r="K397" s="633"/>
      <c r="L397" s="633"/>
      <c r="M397" s="635"/>
      <c r="N397" s="635"/>
      <c r="O397" s="634"/>
      <c r="P397" s="633"/>
      <c r="Q397" s="633"/>
      <c r="R397" s="633"/>
      <c r="S397" s="633"/>
      <c r="T397" s="634">
        <v>1405</v>
      </c>
      <c r="U397" s="633">
        <v>1285</v>
      </c>
      <c r="V397" s="633">
        <v>1442</v>
      </c>
      <c r="W397" s="633">
        <v>1686</v>
      </c>
      <c r="X397" s="633">
        <v>1953</v>
      </c>
      <c r="Y397" s="633">
        <v>2003</v>
      </c>
      <c r="Z397" s="445">
        <v>2334</v>
      </c>
      <c r="AA397" s="446">
        <v>2737</v>
      </c>
      <c r="AB397" s="362">
        <v>2985.6</v>
      </c>
      <c r="AC397" s="362">
        <v>3193</v>
      </c>
      <c r="AD397" s="362">
        <v>3358</v>
      </c>
      <c r="AE397" s="362">
        <v>3801</v>
      </c>
      <c r="AF397" s="362">
        <v>3928.9</v>
      </c>
      <c r="AG397" s="362">
        <v>4390.3</v>
      </c>
      <c r="AH397" s="132">
        <v>4732.2</v>
      </c>
      <c r="AI397" s="132">
        <v>5056.2</v>
      </c>
      <c r="AJ397" s="724">
        <v>5626.5</v>
      </c>
      <c r="AK397" s="724">
        <v>6264.8</v>
      </c>
      <c r="AL397" s="724">
        <v>6917.5</v>
      </c>
      <c r="AM397" s="724">
        <v>7643</v>
      </c>
      <c r="AN397" s="724">
        <v>8441.7999999999993</v>
      </c>
      <c r="AO397" s="724">
        <v>9324.2000000000007</v>
      </c>
    </row>
    <row r="398" spans="1:41" s="9" customFormat="1" ht="12.75">
      <c r="A398" s="367" t="s">
        <v>239</v>
      </c>
      <c r="B398" s="633"/>
      <c r="C398" s="633"/>
      <c r="D398" s="633"/>
      <c r="E398" s="633"/>
      <c r="F398" s="633"/>
      <c r="G398" s="633"/>
      <c r="H398" s="633"/>
      <c r="I398" s="633"/>
      <c r="J398" s="633"/>
      <c r="K398" s="633"/>
      <c r="L398" s="633"/>
      <c r="M398" s="635"/>
      <c r="N398" s="635"/>
      <c r="O398" s="634"/>
      <c r="P398" s="633"/>
      <c r="Q398" s="633"/>
      <c r="R398" s="633"/>
      <c r="S398" s="633"/>
      <c r="T398" s="634"/>
      <c r="U398" s="633"/>
      <c r="V398" s="633"/>
      <c r="W398" s="633"/>
      <c r="X398" s="633"/>
      <c r="Y398" s="633"/>
      <c r="Z398" s="445"/>
      <c r="AA398" s="446"/>
      <c r="AB398" s="362"/>
      <c r="AC398" s="362">
        <v>116.2</v>
      </c>
      <c r="AD398" s="362">
        <v>119.9</v>
      </c>
      <c r="AE398" s="362"/>
      <c r="AF398" s="362">
        <v>126.9</v>
      </c>
      <c r="AG398" s="362">
        <v>130.30000000000001</v>
      </c>
      <c r="AH398" s="362">
        <v>130.6</v>
      </c>
      <c r="AI398" s="362">
        <v>134.4</v>
      </c>
      <c r="AJ398" s="723">
        <v>139.80000000000001</v>
      </c>
      <c r="AK398" s="723">
        <v>146.80000000000001</v>
      </c>
      <c r="AL398" s="723">
        <v>154.30000000000001</v>
      </c>
      <c r="AM398" s="723">
        <v>162.19999999999999</v>
      </c>
      <c r="AN398" s="723">
        <v>170.4</v>
      </c>
      <c r="AO398" s="723">
        <v>179.1</v>
      </c>
    </row>
    <row r="399" spans="1:41" s="9" customFormat="1" ht="12.75">
      <c r="A399" s="367" t="s">
        <v>240</v>
      </c>
      <c r="B399" s="633"/>
      <c r="C399" s="633"/>
      <c r="D399" s="633"/>
      <c r="E399" s="633"/>
      <c r="F399" s="633"/>
      <c r="G399" s="633"/>
      <c r="H399" s="633"/>
      <c r="I399" s="633"/>
      <c r="J399" s="633"/>
      <c r="K399" s="633"/>
      <c r="L399" s="633"/>
      <c r="M399" s="635"/>
      <c r="N399" s="635"/>
      <c r="O399" s="634"/>
      <c r="P399" s="633"/>
      <c r="Q399" s="633"/>
      <c r="R399" s="633"/>
      <c r="S399" s="633"/>
      <c r="T399" s="634"/>
      <c r="U399" s="633"/>
      <c r="V399" s="633"/>
      <c r="W399" s="633"/>
      <c r="X399" s="633"/>
      <c r="Y399" s="633"/>
      <c r="Z399" s="445"/>
      <c r="AA399" s="446"/>
      <c r="AB399" s="362"/>
      <c r="AC399" s="362"/>
      <c r="AD399" s="362"/>
      <c r="AE399" s="362"/>
      <c r="AF399" s="362">
        <v>3095.1</v>
      </c>
      <c r="AG399" s="362">
        <v>3370.1</v>
      </c>
      <c r="AH399" s="362">
        <v>3623.8</v>
      </c>
      <c r="AI399" s="362">
        <v>3761.4</v>
      </c>
      <c r="AJ399" s="723">
        <v>4024.7</v>
      </c>
      <c r="AK399" s="723">
        <v>4266.2</v>
      </c>
      <c r="AL399" s="723">
        <v>4483.8</v>
      </c>
      <c r="AM399" s="723">
        <v>4712.3999999999996</v>
      </c>
      <c r="AN399" s="723">
        <v>4952.8</v>
      </c>
      <c r="AO399" s="723">
        <v>5205.3999999999996</v>
      </c>
    </row>
    <row r="400" spans="1:41" s="9" customFormat="1" ht="12.75">
      <c r="A400" s="367" t="s">
        <v>241</v>
      </c>
      <c r="B400" s="633"/>
      <c r="C400" s="633"/>
      <c r="D400" s="633"/>
      <c r="E400" s="633"/>
      <c r="F400" s="633"/>
      <c r="G400" s="633"/>
      <c r="H400" s="633"/>
      <c r="I400" s="633"/>
      <c r="J400" s="633"/>
      <c r="K400" s="633"/>
      <c r="L400" s="633"/>
      <c r="M400" s="635"/>
      <c r="N400" s="635"/>
      <c r="O400" s="634"/>
      <c r="P400" s="633"/>
      <c r="Q400" s="633"/>
      <c r="R400" s="633"/>
      <c r="S400" s="633"/>
      <c r="T400" s="634"/>
      <c r="U400" s="633"/>
      <c r="V400" s="633"/>
      <c r="W400" s="633"/>
      <c r="X400" s="633"/>
      <c r="Y400" s="633"/>
      <c r="Z400" s="445"/>
      <c r="AA400" s="446"/>
      <c r="AB400" s="362"/>
      <c r="AC400" s="362"/>
      <c r="AD400" s="362"/>
      <c r="AE400" s="362"/>
      <c r="AF400" s="362">
        <v>0.5</v>
      </c>
      <c r="AG400" s="362">
        <v>8.9</v>
      </c>
      <c r="AH400" s="362">
        <v>7.5</v>
      </c>
      <c r="AI400" s="362">
        <v>3.8</v>
      </c>
      <c r="AJ400" s="723">
        <v>7</v>
      </c>
      <c r="AK400" s="723">
        <v>6</v>
      </c>
      <c r="AL400" s="723">
        <v>5.0999999999999996</v>
      </c>
      <c r="AM400" s="723">
        <v>5.0999999999999996</v>
      </c>
      <c r="AN400" s="723">
        <v>5.0999999999999996</v>
      </c>
      <c r="AO400" s="723">
        <v>5.0999999999999996</v>
      </c>
    </row>
    <row r="401" spans="1:41" s="9" customFormat="1" ht="12.75">
      <c r="A401" s="367"/>
      <c r="B401" s="633"/>
      <c r="C401" s="633"/>
      <c r="D401" s="633"/>
      <c r="E401" s="633"/>
      <c r="F401" s="633"/>
      <c r="G401" s="633"/>
      <c r="H401" s="633"/>
      <c r="I401" s="633"/>
      <c r="J401" s="633"/>
      <c r="K401" s="633"/>
      <c r="L401" s="633"/>
      <c r="M401" s="635"/>
      <c r="N401" s="635"/>
      <c r="O401" s="634"/>
      <c r="P401" s="633"/>
      <c r="Q401" s="633"/>
      <c r="R401" s="633"/>
      <c r="S401" s="633"/>
      <c r="T401" s="634"/>
      <c r="U401" s="633"/>
      <c r="V401" s="633"/>
      <c r="W401" s="633"/>
      <c r="X401" s="633"/>
      <c r="Y401" s="633"/>
      <c r="Z401" s="445"/>
      <c r="AA401" s="446"/>
      <c r="AB401" s="362"/>
      <c r="AC401" s="362"/>
      <c r="AD401" s="362"/>
      <c r="AE401" s="362"/>
      <c r="AF401" s="362"/>
      <c r="AG401" s="362"/>
      <c r="AH401" s="362"/>
      <c r="AI401" s="362"/>
      <c r="AJ401" s="723"/>
      <c r="AK401" s="723"/>
      <c r="AL401" s="723"/>
      <c r="AM401" s="723"/>
      <c r="AN401" s="723"/>
      <c r="AO401" s="723"/>
    </row>
    <row r="402" spans="1:41" s="9" customFormat="1" ht="12.75">
      <c r="A402" s="354" t="s">
        <v>259</v>
      </c>
      <c r="B402" s="633"/>
      <c r="C402" s="633"/>
      <c r="D402" s="633"/>
      <c r="E402" s="633"/>
      <c r="F402" s="633"/>
      <c r="G402" s="633"/>
      <c r="H402" s="633"/>
      <c r="I402" s="633"/>
      <c r="J402" s="633"/>
      <c r="K402" s="633"/>
      <c r="L402" s="633"/>
      <c r="M402" s="635"/>
      <c r="N402" s="635"/>
      <c r="O402" s="634"/>
      <c r="P402" s="633"/>
      <c r="Q402" s="633"/>
      <c r="R402" s="633"/>
      <c r="S402" s="633"/>
      <c r="T402" s="634"/>
      <c r="U402" s="633"/>
      <c r="V402" s="633"/>
      <c r="W402" s="633"/>
      <c r="X402" s="633"/>
      <c r="Y402" s="633"/>
      <c r="Z402" s="445"/>
      <c r="AA402" s="446"/>
      <c r="AB402" s="362"/>
      <c r="AC402" s="362"/>
      <c r="AD402" s="362"/>
      <c r="AE402" s="362"/>
      <c r="AF402" s="362"/>
      <c r="AG402" s="362"/>
      <c r="AH402" s="132"/>
      <c r="AI402" s="132"/>
      <c r="AJ402" s="724"/>
      <c r="AK402" s="724"/>
      <c r="AL402" s="724"/>
      <c r="AM402" s="724"/>
      <c r="AN402" s="724"/>
      <c r="AO402" s="724"/>
    </row>
    <row r="403" spans="1:41" s="9" customFormat="1" ht="12.75">
      <c r="A403" s="367" t="s">
        <v>238</v>
      </c>
      <c r="B403" s="633"/>
      <c r="C403" s="633"/>
      <c r="D403" s="633"/>
      <c r="E403" s="633"/>
      <c r="F403" s="633"/>
      <c r="G403" s="633"/>
      <c r="H403" s="633"/>
      <c r="I403" s="633"/>
      <c r="J403" s="633"/>
      <c r="K403" s="633"/>
      <c r="L403" s="633"/>
      <c r="M403" s="635"/>
      <c r="N403" s="635"/>
      <c r="O403" s="634"/>
      <c r="P403" s="633"/>
      <c r="Q403" s="633"/>
      <c r="R403" s="633"/>
      <c r="S403" s="633"/>
      <c r="T403" s="634">
        <v>726</v>
      </c>
      <c r="U403" s="633">
        <v>702</v>
      </c>
      <c r="V403" s="633">
        <v>776</v>
      </c>
      <c r="W403" s="633">
        <v>799</v>
      </c>
      <c r="X403" s="633">
        <v>994</v>
      </c>
      <c r="Y403" s="633">
        <v>1124</v>
      </c>
      <c r="Z403" s="445">
        <v>1392</v>
      </c>
      <c r="AA403" s="446">
        <v>1572</v>
      </c>
      <c r="AB403" s="362">
        <v>1698.4</v>
      </c>
      <c r="AC403" s="362">
        <v>1875.2</v>
      </c>
      <c r="AD403" s="362">
        <v>1968.7</v>
      </c>
      <c r="AE403" s="362">
        <v>2112.9</v>
      </c>
      <c r="AF403" s="362">
        <v>2187.4</v>
      </c>
      <c r="AG403" s="362">
        <v>2275.6</v>
      </c>
      <c r="AH403" s="362">
        <v>2415.9</v>
      </c>
      <c r="AI403" s="362">
        <v>2570</v>
      </c>
      <c r="AJ403" s="723">
        <v>2833.1</v>
      </c>
      <c r="AK403" s="723">
        <v>3169.4</v>
      </c>
      <c r="AL403" s="723">
        <v>3496.2</v>
      </c>
      <c r="AM403" s="723">
        <v>3859.3</v>
      </c>
      <c r="AN403" s="723">
        <v>4258.6000000000004</v>
      </c>
      <c r="AO403" s="723">
        <v>4699.2</v>
      </c>
    </row>
    <row r="404" spans="1:41" s="9" customFormat="1" ht="12.75">
      <c r="A404" s="367" t="s">
        <v>239</v>
      </c>
      <c r="B404" s="633"/>
      <c r="C404" s="633"/>
      <c r="D404" s="633"/>
      <c r="E404" s="633"/>
      <c r="F404" s="633"/>
      <c r="G404" s="633"/>
      <c r="H404" s="633"/>
      <c r="I404" s="633"/>
      <c r="J404" s="633"/>
      <c r="K404" s="633"/>
      <c r="L404" s="633"/>
      <c r="M404" s="635"/>
      <c r="N404" s="635"/>
      <c r="O404" s="634"/>
      <c r="P404" s="633"/>
      <c r="Q404" s="633"/>
      <c r="R404" s="633"/>
      <c r="S404" s="633"/>
      <c r="T404" s="634"/>
      <c r="U404" s="633"/>
      <c r="V404" s="633"/>
      <c r="W404" s="633"/>
      <c r="X404" s="633"/>
      <c r="Y404" s="633"/>
      <c r="Z404" s="445"/>
      <c r="AA404" s="446"/>
      <c r="AB404" s="362"/>
      <c r="AC404" s="362">
        <v>114.3</v>
      </c>
      <c r="AD404" s="362">
        <v>117.6</v>
      </c>
      <c r="AE404" s="362"/>
      <c r="AF404" s="362">
        <v>125.8</v>
      </c>
      <c r="AG404" s="362">
        <v>129.19999999999999</v>
      </c>
      <c r="AH404" s="362">
        <v>129.4</v>
      </c>
      <c r="AI404" s="362">
        <v>133.1</v>
      </c>
      <c r="AJ404" s="723">
        <v>138.5</v>
      </c>
      <c r="AK404" s="723">
        <v>145.4</v>
      </c>
      <c r="AL404" s="723">
        <v>152.80000000000001</v>
      </c>
      <c r="AM404" s="723">
        <v>160.6</v>
      </c>
      <c r="AN404" s="723">
        <v>168.8</v>
      </c>
      <c r="AO404" s="723">
        <v>177.4</v>
      </c>
    </row>
    <row r="405" spans="1:41" s="9" customFormat="1" ht="12.75">
      <c r="A405" s="367" t="s">
        <v>240</v>
      </c>
      <c r="B405" s="633"/>
      <c r="C405" s="633"/>
      <c r="D405" s="633"/>
      <c r="E405" s="633"/>
      <c r="F405" s="633"/>
      <c r="G405" s="633"/>
      <c r="H405" s="633"/>
      <c r="I405" s="633"/>
      <c r="J405" s="633"/>
      <c r="K405" s="633"/>
      <c r="L405" s="633"/>
      <c r="M405" s="635"/>
      <c r="N405" s="635"/>
      <c r="O405" s="634"/>
      <c r="P405" s="633"/>
      <c r="Q405" s="633"/>
      <c r="R405" s="633"/>
      <c r="S405" s="633"/>
      <c r="T405" s="634"/>
      <c r="U405" s="633"/>
      <c r="V405" s="633"/>
      <c r="W405" s="633"/>
      <c r="X405" s="633"/>
      <c r="Y405" s="633"/>
      <c r="Z405" s="445"/>
      <c r="AA405" s="446"/>
      <c r="AB405" s="362"/>
      <c r="AC405" s="362">
        <v>1640</v>
      </c>
      <c r="AD405" s="362">
        <v>1674.6</v>
      </c>
      <c r="AE405" s="362"/>
      <c r="AF405" s="362">
        <v>1738.3</v>
      </c>
      <c r="AG405" s="362">
        <v>1761.9</v>
      </c>
      <c r="AH405" s="362">
        <v>1867.1</v>
      </c>
      <c r="AI405" s="362">
        <v>1930.3</v>
      </c>
      <c r="AJ405" s="723">
        <v>2046.1</v>
      </c>
      <c r="AK405" s="723">
        <v>2179.1</v>
      </c>
      <c r="AL405" s="723">
        <v>2288.1</v>
      </c>
      <c r="AM405" s="723">
        <v>2402.5</v>
      </c>
      <c r="AN405" s="723">
        <v>2522.6</v>
      </c>
      <c r="AO405" s="723">
        <v>2648.8</v>
      </c>
    </row>
    <row r="406" spans="1:41" s="9" customFormat="1" ht="12.75">
      <c r="A406" s="367" t="s">
        <v>241</v>
      </c>
      <c r="B406" s="633"/>
      <c r="C406" s="633"/>
      <c r="D406" s="633"/>
      <c r="E406" s="633"/>
      <c r="F406" s="633"/>
      <c r="G406" s="633"/>
      <c r="H406" s="633"/>
      <c r="I406" s="633"/>
      <c r="J406" s="633"/>
      <c r="K406" s="633"/>
      <c r="L406" s="633"/>
      <c r="M406" s="635"/>
      <c r="N406" s="635"/>
      <c r="O406" s="634"/>
      <c r="P406" s="633"/>
      <c r="Q406" s="633"/>
      <c r="R406" s="633"/>
      <c r="S406" s="633"/>
      <c r="T406" s="634"/>
      <c r="U406" s="633"/>
      <c r="V406" s="633"/>
      <c r="W406" s="633"/>
      <c r="X406" s="633"/>
      <c r="Y406" s="633"/>
      <c r="Z406" s="445"/>
      <c r="AA406" s="446"/>
      <c r="AB406" s="362"/>
      <c r="AC406" s="362"/>
      <c r="AD406" s="362"/>
      <c r="AE406" s="362"/>
      <c r="AF406" s="362">
        <v>0.7</v>
      </c>
      <c r="AG406" s="362">
        <v>1.4</v>
      </c>
      <c r="AH406" s="362">
        <v>6</v>
      </c>
      <c r="AI406" s="362">
        <v>3.4</v>
      </c>
      <c r="AJ406" s="723">
        <v>6</v>
      </c>
      <c r="AK406" s="723">
        <v>6.5</v>
      </c>
      <c r="AL406" s="723">
        <v>5</v>
      </c>
      <c r="AM406" s="723">
        <v>5</v>
      </c>
      <c r="AN406" s="723">
        <v>5</v>
      </c>
      <c r="AO406" s="723">
        <v>5</v>
      </c>
    </row>
    <row r="407" spans="1:41" s="9" customFormat="1" ht="12.75">
      <c r="A407" s="367"/>
      <c r="B407" s="633"/>
      <c r="C407" s="633"/>
      <c r="D407" s="633"/>
      <c r="E407" s="633"/>
      <c r="F407" s="633"/>
      <c r="G407" s="633"/>
      <c r="H407" s="633"/>
      <c r="I407" s="633"/>
      <c r="J407" s="633"/>
      <c r="K407" s="633"/>
      <c r="L407" s="633"/>
      <c r="M407" s="635"/>
      <c r="N407" s="635"/>
      <c r="O407" s="634"/>
      <c r="P407" s="633"/>
      <c r="Q407" s="633"/>
      <c r="R407" s="633"/>
      <c r="S407" s="633"/>
      <c r="T407" s="634"/>
      <c r="U407" s="633"/>
      <c r="V407" s="633"/>
      <c r="W407" s="633"/>
      <c r="X407" s="633"/>
      <c r="Y407" s="633"/>
      <c r="Z407" s="445"/>
      <c r="AA407" s="446"/>
      <c r="AB407" s="362"/>
      <c r="AC407" s="362"/>
      <c r="AD407" s="362"/>
      <c r="AE407" s="362"/>
      <c r="AF407" s="362"/>
      <c r="AG407" s="362"/>
      <c r="AH407" s="362"/>
      <c r="AI407" s="362"/>
      <c r="AJ407" s="723"/>
      <c r="AK407" s="723"/>
      <c r="AL407" s="723"/>
      <c r="AM407" s="723"/>
      <c r="AN407" s="723"/>
      <c r="AO407" s="723"/>
    </row>
    <row r="408" spans="1:41" s="9" customFormat="1" ht="12.75">
      <c r="A408" s="354" t="s">
        <v>260</v>
      </c>
      <c r="B408" s="633"/>
      <c r="C408" s="633"/>
      <c r="D408" s="633"/>
      <c r="E408" s="633"/>
      <c r="F408" s="633"/>
      <c r="G408" s="633"/>
      <c r="H408" s="633"/>
      <c r="I408" s="633"/>
      <c r="J408" s="633"/>
      <c r="K408" s="633"/>
      <c r="L408" s="633"/>
      <c r="M408" s="635"/>
      <c r="N408" s="635"/>
      <c r="O408" s="634"/>
      <c r="P408" s="633"/>
      <c r="Q408" s="633"/>
      <c r="R408" s="633"/>
      <c r="S408" s="633"/>
      <c r="T408" s="634"/>
      <c r="U408" s="633"/>
      <c r="V408" s="633"/>
      <c r="W408" s="633"/>
      <c r="X408" s="633"/>
      <c r="Y408" s="633"/>
      <c r="Z408" s="633"/>
      <c r="AA408" s="446"/>
      <c r="AB408" s="132"/>
      <c r="AC408" s="132"/>
      <c r="AD408" s="132"/>
      <c r="AE408" s="132"/>
      <c r="AF408" s="132"/>
      <c r="AG408" s="132"/>
      <c r="AH408" s="132"/>
      <c r="AI408" s="132"/>
      <c r="AJ408" s="724"/>
      <c r="AK408" s="724"/>
      <c r="AL408" s="724"/>
      <c r="AM408" s="724"/>
      <c r="AN408" s="724"/>
      <c r="AO408" s="724"/>
    </row>
    <row r="409" spans="1:41" s="9" customFormat="1" ht="12.75">
      <c r="A409" s="367" t="s">
        <v>246</v>
      </c>
      <c r="B409" s="633">
        <v>421.9</v>
      </c>
      <c r="C409" s="633">
        <v>551.29999999999995</v>
      </c>
      <c r="D409" s="633">
        <v>588.1</v>
      </c>
      <c r="E409" s="633">
        <v>649.6</v>
      </c>
      <c r="F409" s="633">
        <v>711.4</v>
      </c>
      <c r="G409" s="633">
        <v>807.4</v>
      </c>
      <c r="H409" s="633">
        <v>859</v>
      </c>
      <c r="I409" s="633">
        <v>883.5</v>
      </c>
      <c r="J409" s="633">
        <v>963.4</v>
      </c>
      <c r="K409" s="633"/>
      <c r="L409" s="633">
        <v>1225.0999999999999</v>
      </c>
      <c r="M409" s="635"/>
      <c r="N409" s="635"/>
      <c r="O409" s="634">
        <v>1351.8</v>
      </c>
      <c r="P409" s="633">
        <v>1403.1</v>
      </c>
      <c r="Q409" s="633">
        <v>1395</v>
      </c>
      <c r="R409" s="633">
        <v>1447.9</v>
      </c>
      <c r="S409" s="633">
        <v>1526.8</v>
      </c>
      <c r="T409" s="634"/>
      <c r="U409" s="633"/>
      <c r="V409" s="633"/>
      <c r="W409" s="633"/>
      <c r="X409" s="633"/>
      <c r="Y409" s="633"/>
      <c r="Z409" s="633"/>
      <c r="AA409" s="446"/>
      <c r="AB409" s="132"/>
      <c r="AC409" s="132"/>
      <c r="AD409" s="132"/>
      <c r="AE409" s="132"/>
      <c r="AF409" s="132"/>
      <c r="AG409" s="132"/>
      <c r="AH409" s="132"/>
      <c r="AI409" s="132"/>
      <c r="AJ409" s="724"/>
      <c r="AK409" s="724"/>
      <c r="AL409" s="724"/>
      <c r="AM409" s="724"/>
      <c r="AN409" s="724"/>
      <c r="AO409" s="724"/>
    </row>
    <row r="410" spans="1:41" s="9" customFormat="1" ht="12.75">
      <c r="A410" s="367" t="s">
        <v>239</v>
      </c>
      <c r="B410" s="367"/>
      <c r="C410" s="367"/>
      <c r="D410" s="367"/>
      <c r="E410" s="367"/>
      <c r="F410" s="367"/>
      <c r="G410" s="635"/>
      <c r="H410" s="635"/>
      <c r="I410" s="635"/>
      <c r="J410" s="635"/>
      <c r="K410" s="635"/>
      <c r="L410" s="635"/>
      <c r="M410" s="635"/>
      <c r="N410" s="635"/>
      <c r="O410" s="634">
        <v>115.2</v>
      </c>
      <c r="P410" s="633">
        <v>123.9</v>
      </c>
      <c r="Q410" s="633">
        <v>126.2</v>
      </c>
      <c r="R410" s="633">
        <v>128.5</v>
      </c>
      <c r="S410" s="633">
        <v>131.5</v>
      </c>
      <c r="T410" s="634"/>
      <c r="U410" s="633"/>
      <c r="V410" s="633"/>
      <c r="W410" s="633"/>
      <c r="X410" s="633"/>
      <c r="Y410" s="633"/>
      <c r="Z410" s="633"/>
      <c r="AA410" s="446"/>
      <c r="AB410" s="132"/>
      <c r="AC410" s="132"/>
      <c r="AD410" s="132"/>
      <c r="AE410" s="132"/>
      <c r="AF410" s="132"/>
      <c r="AG410" s="132"/>
      <c r="AH410" s="132"/>
      <c r="AI410" s="132"/>
      <c r="AJ410" s="724"/>
      <c r="AK410" s="724"/>
      <c r="AL410" s="724"/>
      <c r="AM410" s="724"/>
      <c r="AN410" s="724"/>
      <c r="AO410" s="724"/>
    </row>
    <row r="411" spans="1:41" s="9" customFormat="1" ht="12.75">
      <c r="A411" s="367" t="s">
        <v>240</v>
      </c>
      <c r="B411" s="367"/>
      <c r="C411" s="367"/>
      <c r="D411" s="367"/>
      <c r="E411" s="367"/>
      <c r="F411" s="367"/>
      <c r="G411" s="635"/>
      <c r="H411" s="635"/>
      <c r="I411" s="635"/>
      <c r="J411" s="635"/>
      <c r="K411" s="635"/>
      <c r="L411" s="635"/>
      <c r="M411" s="635"/>
      <c r="N411" s="635"/>
      <c r="O411" s="634">
        <v>1173.7</v>
      </c>
      <c r="P411" s="633">
        <v>1132.9000000000001</v>
      </c>
      <c r="Q411" s="633">
        <v>105.5</v>
      </c>
      <c r="R411" s="633">
        <v>1127.0999999999999</v>
      </c>
      <c r="S411" s="633">
        <v>1160.7</v>
      </c>
      <c r="T411" s="634"/>
      <c r="U411" s="633"/>
      <c r="V411" s="633"/>
      <c r="W411" s="633"/>
      <c r="X411" s="633"/>
      <c r="Y411" s="633"/>
      <c r="Z411" s="633"/>
      <c r="AA411" s="446"/>
      <c r="AB411" s="132"/>
      <c r="AC411" s="132"/>
      <c r="AD411" s="132"/>
      <c r="AE411" s="132"/>
      <c r="AF411" s="132"/>
      <c r="AG411" s="132"/>
      <c r="AH411" s="132"/>
      <c r="AI411" s="132"/>
      <c r="AJ411" s="724"/>
      <c r="AK411" s="724"/>
      <c r="AL411" s="724"/>
      <c r="AM411" s="724"/>
      <c r="AN411" s="724"/>
      <c r="AO411" s="724"/>
    </row>
    <row r="412" spans="1:41" s="9" customFormat="1" ht="12.75">
      <c r="A412" s="367" t="s">
        <v>241</v>
      </c>
      <c r="B412" s="367"/>
      <c r="C412" s="367"/>
      <c r="D412" s="367"/>
      <c r="E412" s="367"/>
      <c r="F412" s="367"/>
      <c r="G412" s="635"/>
      <c r="H412" s="635"/>
      <c r="I412" s="635"/>
      <c r="J412" s="635"/>
      <c r="K412" s="635"/>
      <c r="L412" s="635"/>
      <c r="M412" s="635"/>
      <c r="N412" s="635"/>
      <c r="O412" s="634">
        <v>2.9</v>
      </c>
      <c r="P412" s="633">
        <v>-3.5</v>
      </c>
      <c r="Q412" s="633">
        <v>-2.4</v>
      </c>
      <c r="R412" s="633">
        <v>2</v>
      </c>
      <c r="S412" s="633">
        <v>3</v>
      </c>
      <c r="T412" s="634"/>
      <c r="U412" s="633"/>
      <c r="V412" s="633"/>
      <c r="W412" s="633"/>
      <c r="X412" s="633"/>
      <c r="Y412" s="633"/>
      <c r="Z412" s="633"/>
      <c r="AA412" s="446"/>
      <c r="AB412" s="132"/>
      <c r="AC412" s="132"/>
      <c r="AD412" s="132"/>
      <c r="AE412" s="132"/>
      <c r="AF412" s="132"/>
      <c r="AG412" s="132"/>
      <c r="AH412" s="132"/>
      <c r="AI412" s="132"/>
      <c r="AJ412" s="724"/>
      <c r="AK412" s="724"/>
      <c r="AL412" s="724"/>
      <c r="AM412" s="724"/>
      <c r="AN412" s="724"/>
      <c r="AO412" s="724"/>
    </row>
    <row r="413" spans="1:41" s="9" customFormat="1" ht="12.75">
      <c r="A413" s="367"/>
      <c r="B413" s="367"/>
      <c r="C413" s="367"/>
      <c r="D413" s="367"/>
      <c r="E413" s="367"/>
      <c r="F413" s="367"/>
      <c r="G413" s="635"/>
      <c r="H413" s="635"/>
      <c r="I413" s="635"/>
      <c r="J413" s="635"/>
      <c r="K413" s="635"/>
      <c r="L413" s="635"/>
      <c r="M413" s="635"/>
      <c r="N413" s="635"/>
      <c r="O413" s="634"/>
      <c r="P413" s="633"/>
      <c r="Q413" s="633"/>
      <c r="R413" s="633"/>
      <c r="S413" s="633"/>
      <c r="T413" s="634"/>
      <c r="U413" s="633"/>
      <c r="V413" s="633"/>
      <c r="W413" s="633"/>
      <c r="X413" s="633"/>
      <c r="Y413" s="633"/>
      <c r="Z413" s="633"/>
      <c r="AA413" s="446"/>
      <c r="AB413" s="132"/>
      <c r="AC413" s="132"/>
      <c r="AD413" s="132"/>
      <c r="AE413" s="132"/>
      <c r="AF413" s="132"/>
      <c r="AG413" s="132"/>
      <c r="AH413" s="132"/>
      <c r="AI413" s="132"/>
      <c r="AJ413" s="724"/>
      <c r="AK413" s="724"/>
      <c r="AL413" s="724"/>
      <c r="AM413" s="724"/>
      <c r="AN413" s="724"/>
      <c r="AO413" s="724"/>
    </row>
    <row r="414" spans="1:41" s="9" customFormat="1" ht="12.75">
      <c r="A414" s="354" t="s">
        <v>261</v>
      </c>
      <c r="B414" s="367"/>
      <c r="C414" s="367"/>
      <c r="D414" s="367"/>
      <c r="E414" s="367"/>
      <c r="F414" s="367"/>
      <c r="G414" s="635"/>
      <c r="H414" s="635"/>
      <c r="I414" s="635"/>
      <c r="J414" s="635"/>
      <c r="K414" s="635"/>
      <c r="L414" s="635"/>
      <c r="M414" s="635"/>
      <c r="N414" s="635"/>
      <c r="O414" s="634"/>
      <c r="P414" s="633"/>
      <c r="Q414" s="633"/>
      <c r="R414" s="633"/>
      <c r="S414" s="633"/>
      <c r="T414" s="634"/>
      <c r="U414" s="633"/>
      <c r="V414" s="633"/>
      <c r="W414" s="633"/>
      <c r="X414" s="633"/>
      <c r="Y414" s="633"/>
      <c r="Z414" s="633"/>
      <c r="AA414" s="446"/>
      <c r="AB414" s="132"/>
      <c r="AC414" s="132"/>
      <c r="AD414" s="132"/>
      <c r="AE414" s="132"/>
      <c r="AF414" s="132"/>
      <c r="AG414" s="132"/>
      <c r="AH414" s="132"/>
      <c r="AI414" s="132"/>
      <c r="AJ414" s="724"/>
      <c r="AK414" s="724"/>
      <c r="AL414" s="724"/>
      <c r="AM414" s="724"/>
      <c r="AN414" s="724"/>
      <c r="AO414" s="724"/>
    </row>
    <row r="415" spans="1:41" s="9" customFormat="1" ht="12.75">
      <c r="A415" s="367" t="s">
        <v>238</v>
      </c>
      <c r="B415" s="367"/>
      <c r="C415" s="367"/>
      <c r="D415" s="367"/>
      <c r="E415" s="367"/>
      <c r="F415" s="367"/>
      <c r="G415" s="635"/>
      <c r="H415" s="635"/>
      <c r="I415" s="635"/>
      <c r="J415" s="635"/>
      <c r="K415" s="635"/>
      <c r="L415" s="635"/>
      <c r="M415" s="635"/>
      <c r="N415" s="635"/>
      <c r="O415" s="634"/>
      <c r="P415" s="633"/>
      <c r="Q415" s="633"/>
      <c r="R415" s="633"/>
      <c r="S415" s="633"/>
      <c r="T415" s="634">
        <v>507</v>
      </c>
      <c r="U415" s="633">
        <v>531</v>
      </c>
      <c r="V415" s="633">
        <v>590</v>
      </c>
      <c r="W415" s="633">
        <v>676</v>
      </c>
      <c r="X415" s="633">
        <v>773</v>
      </c>
      <c r="Y415" s="633">
        <v>869</v>
      </c>
      <c r="Z415" s="633">
        <v>974</v>
      </c>
      <c r="AA415" s="446">
        <v>1069</v>
      </c>
      <c r="AB415" s="132">
        <v>1150.0999999999999</v>
      </c>
      <c r="AC415" s="132">
        <v>1374.8</v>
      </c>
      <c r="AD415" s="132">
        <v>1436</v>
      </c>
      <c r="AE415" s="132">
        <v>1515.7</v>
      </c>
      <c r="AF415" s="132">
        <v>1573.5</v>
      </c>
      <c r="AG415" s="132">
        <v>1771.3</v>
      </c>
      <c r="AH415" s="362">
        <v>1933.7</v>
      </c>
      <c r="AI415" s="362">
        <v>2063.6</v>
      </c>
      <c r="AJ415" s="723">
        <v>2296.4</v>
      </c>
      <c r="AK415" s="723">
        <v>2593.1</v>
      </c>
      <c r="AL415" s="723">
        <v>2868.7</v>
      </c>
      <c r="AM415" s="723">
        <v>3175.6</v>
      </c>
      <c r="AN415" s="723">
        <v>3514.2</v>
      </c>
      <c r="AO415" s="723">
        <v>3888.9</v>
      </c>
    </row>
    <row r="416" spans="1:41" s="9" customFormat="1" ht="12.75">
      <c r="A416" s="367" t="s">
        <v>239</v>
      </c>
      <c r="B416" s="367"/>
      <c r="C416" s="367"/>
      <c r="D416" s="367"/>
      <c r="E416" s="367"/>
      <c r="F416" s="367"/>
      <c r="G416" s="635"/>
      <c r="H416" s="635"/>
      <c r="I416" s="635"/>
      <c r="J416" s="635"/>
      <c r="K416" s="635"/>
      <c r="L416" s="635"/>
      <c r="M416" s="635"/>
      <c r="N416" s="635"/>
      <c r="O416" s="634"/>
      <c r="P416" s="633"/>
      <c r="Q416" s="633"/>
      <c r="R416" s="633"/>
      <c r="S416" s="633"/>
      <c r="T416" s="634"/>
      <c r="U416" s="633"/>
      <c r="V416" s="633"/>
      <c r="W416" s="633"/>
      <c r="X416" s="633"/>
      <c r="Y416" s="633"/>
      <c r="Z416" s="633"/>
      <c r="AA416" s="446"/>
      <c r="AB416" s="132"/>
      <c r="AC416" s="132">
        <v>123.1</v>
      </c>
      <c r="AD416" s="132">
        <v>124.8</v>
      </c>
      <c r="AE416" s="132"/>
      <c r="AF416" s="132">
        <v>128.6</v>
      </c>
      <c r="AG416" s="132">
        <v>131.9</v>
      </c>
      <c r="AH416" s="362">
        <v>132.9</v>
      </c>
      <c r="AI416" s="362">
        <v>137.19999999999999</v>
      </c>
      <c r="AJ416" s="723">
        <v>142.69999999999999</v>
      </c>
      <c r="AK416" s="723">
        <v>149.9</v>
      </c>
      <c r="AL416" s="723">
        <v>157.5</v>
      </c>
      <c r="AM416" s="723">
        <v>165.6</v>
      </c>
      <c r="AN416" s="723">
        <v>174</v>
      </c>
      <c r="AO416" s="723">
        <v>182.9</v>
      </c>
    </row>
    <row r="417" spans="1:41" s="9" customFormat="1" ht="12.75">
      <c r="A417" s="367" t="s">
        <v>240</v>
      </c>
      <c r="B417" s="367"/>
      <c r="C417" s="367"/>
      <c r="D417" s="367"/>
      <c r="E417" s="367"/>
      <c r="F417" s="367"/>
      <c r="G417" s="635"/>
      <c r="H417" s="635"/>
      <c r="I417" s="635"/>
      <c r="J417" s="635"/>
      <c r="K417" s="635"/>
      <c r="L417" s="635"/>
      <c r="M417" s="635"/>
      <c r="N417" s="635"/>
      <c r="O417" s="634"/>
      <c r="P417" s="633"/>
      <c r="Q417" s="633"/>
      <c r="R417" s="633"/>
      <c r="S417" s="633"/>
      <c r="T417" s="634"/>
      <c r="U417" s="633"/>
      <c r="V417" s="633"/>
      <c r="W417" s="633"/>
      <c r="X417" s="633"/>
      <c r="Y417" s="633"/>
      <c r="Z417" s="633"/>
      <c r="AA417" s="446"/>
      <c r="AB417" s="132"/>
      <c r="AC417" s="132">
        <v>1116.8</v>
      </c>
      <c r="AD417" s="132">
        <v>1150.3</v>
      </c>
      <c r="AE417" s="132"/>
      <c r="AF417" s="132">
        <v>1223.3</v>
      </c>
      <c r="AG417" s="132">
        <v>1343.3</v>
      </c>
      <c r="AH417" s="362">
        <v>1455.3</v>
      </c>
      <c r="AI417" s="362">
        <v>1503.9</v>
      </c>
      <c r="AJ417" s="723">
        <v>1609.2</v>
      </c>
      <c r="AK417" s="723">
        <v>1729.8</v>
      </c>
      <c r="AL417" s="723">
        <v>1821.5</v>
      </c>
      <c r="AM417" s="723">
        <v>1918.1</v>
      </c>
      <c r="AN417" s="723">
        <v>2019.7</v>
      </c>
      <c r="AO417" s="723">
        <v>2126.8000000000002</v>
      </c>
    </row>
    <row r="418" spans="1:41" s="9" customFormat="1" ht="12.75">
      <c r="A418" s="367" t="s">
        <v>241</v>
      </c>
      <c r="B418" s="367"/>
      <c r="C418" s="367"/>
      <c r="D418" s="367"/>
      <c r="E418" s="367"/>
      <c r="F418" s="367"/>
      <c r="G418" s="635"/>
      <c r="H418" s="635"/>
      <c r="I418" s="635"/>
      <c r="J418" s="635"/>
      <c r="K418" s="635"/>
      <c r="L418" s="635"/>
      <c r="M418" s="635"/>
      <c r="N418" s="635"/>
      <c r="O418" s="634"/>
      <c r="P418" s="633"/>
      <c r="Q418" s="633"/>
      <c r="R418" s="633"/>
      <c r="S418" s="633"/>
      <c r="T418" s="634"/>
      <c r="U418" s="633"/>
      <c r="V418" s="633"/>
      <c r="W418" s="633"/>
      <c r="X418" s="633"/>
      <c r="Y418" s="633"/>
      <c r="Z418" s="633"/>
      <c r="AA418" s="446"/>
      <c r="AB418" s="132"/>
      <c r="AC418" s="132"/>
      <c r="AD418" s="132"/>
      <c r="AE418" s="132"/>
      <c r="AF418" s="132">
        <v>0.7</v>
      </c>
      <c r="AG418" s="132">
        <v>9.8000000000000007</v>
      </c>
      <c r="AH418" s="362">
        <v>8.3000000000000007</v>
      </c>
      <c r="AI418" s="362">
        <v>3.3</v>
      </c>
      <c r="AJ418" s="723">
        <v>7</v>
      </c>
      <c r="AK418" s="723">
        <v>7.5</v>
      </c>
      <c r="AL418" s="723">
        <v>5.3</v>
      </c>
      <c r="AM418" s="723">
        <v>5.3</v>
      </c>
      <c r="AN418" s="723">
        <v>5.3</v>
      </c>
      <c r="AO418" s="723">
        <v>5.3</v>
      </c>
    </row>
    <row r="419" spans="1:41" s="9" customFormat="1" ht="12.75">
      <c r="A419" s="367"/>
      <c r="B419" s="367"/>
      <c r="C419" s="367"/>
      <c r="D419" s="367"/>
      <c r="E419" s="367"/>
      <c r="F419" s="367"/>
      <c r="G419" s="635"/>
      <c r="H419" s="635"/>
      <c r="I419" s="635"/>
      <c r="J419" s="635"/>
      <c r="K419" s="635"/>
      <c r="L419" s="635"/>
      <c r="M419" s="635"/>
      <c r="N419" s="635"/>
      <c r="O419" s="634"/>
      <c r="P419" s="633"/>
      <c r="Q419" s="633"/>
      <c r="R419" s="633"/>
      <c r="S419" s="633"/>
      <c r="T419" s="634"/>
      <c r="U419" s="633"/>
      <c r="V419" s="633"/>
      <c r="W419" s="633"/>
      <c r="X419" s="633"/>
      <c r="Y419" s="633"/>
      <c r="Z419" s="633"/>
      <c r="AA419" s="446"/>
      <c r="AB419" s="132"/>
      <c r="AC419" s="132"/>
      <c r="AD419" s="132"/>
      <c r="AE419" s="132"/>
      <c r="AF419" s="132"/>
      <c r="AG419" s="132"/>
      <c r="AH419" s="132"/>
      <c r="AI419" s="132"/>
      <c r="AJ419" s="724"/>
      <c r="AK419" s="724"/>
      <c r="AL419" s="724"/>
      <c r="AM419" s="724"/>
      <c r="AN419" s="724"/>
      <c r="AO419" s="724"/>
    </row>
    <row r="420" spans="1:41" s="9" customFormat="1" ht="12.75">
      <c r="A420" s="354" t="s">
        <v>262</v>
      </c>
      <c r="B420" s="367"/>
      <c r="C420" s="367"/>
      <c r="D420" s="367"/>
      <c r="E420" s="367"/>
      <c r="F420" s="367"/>
      <c r="G420" s="635"/>
      <c r="H420" s="635"/>
      <c r="I420" s="635"/>
      <c r="J420" s="635"/>
      <c r="K420" s="635"/>
      <c r="L420" s="635"/>
      <c r="M420" s="635"/>
      <c r="N420" s="635"/>
      <c r="O420" s="634"/>
      <c r="P420" s="633"/>
      <c r="Q420" s="633"/>
      <c r="R420" s="633"/>
      <c r="S420" s="633"/>
      <c r="T420" s="634"/>
      <c r="U420" s="633"/>
      <c r="V420" s="633"/>
      <c r="W420" s="633"/>
      <c r="X420" s="633"/>
      <c r="Y420" s="633"/>
      <c r="Z420" s="633"/>
      <c r="AA420" s="446"/>
      <c r="AB420" s="132"/>
      <c r="AC420" s="132"/>
      <c r="AD420" s="132"/>
      <c r="AE420" s="132"/>
      <c r="AF420" s="132"/>
      <c r="AG420" s="132"/>
      <c r="AH420" s="132"/>
      <c r="AI420" s="132"/>
      <c r="AJ420" s="724"/>
      <c r="AK420" s="724"/>
      <c r="AL420" s="724"/>
      <c r="AM420" s="724"/>
      <c r="AN420" s="724"/>
      <c r="AO420" s="724"/>
    </row>
    <row r="421" spans="1:41" s="9" customFormat="1" ht="12.75">
      <c r="A421" s="367" t="s">
        <v>238</v>
      </c>
      <c r="B421" s="367"/>
      <c r="C421" s="367"/>
      <c r="D421" s="367"/>
      <c r="E421" s="367"/>
      <c r="F421" s="367"/>
      <c r="G421" s="635"/>
      <c r="H421" s="635"/>
      <c r="I421" s="635"/>
      <c r="J421" s="635"/>
      <c r="K421" s="635"/>
      <c r="L421" s="635"/>
      <c r="M421" s="635"/>
      <c r="N421" s="635"/>
      <c r="O421" s="634"/>
      <c r="P421" s="633"/>
      <c r="Q421" s="633"/>
      <c r="R421" s="633"/>
      <c r="S421" s="633"/>
      <c r="T421" s="634">
        <v>116</v>
      </c>
      <c r="U421" s="633">
        <v>134</v>
      </c>
      <c r="V421" s="633">
        <v>146</v>
      </c>
      <c r="W421" s="633">
        <v>265</v>
      </c>
      <c r="X421" s="633">
        <v>353</v>
      </c>
      <c r="Y421" s="633">
        <v>468</v>
      </c>
      <c r="Z421" s="633">
        <v>501</v>
      </c>
      <c r="AA421" s="446">
        <v>493</v>
      </c>
      <c r="AB421" s="132">
        <v>502.2</v>
      </c>
      <c r="AC421" s="132">
        <v>453.9</v>
      </c>
      <c r="AD421" s="132">
        <v>471.7</v>
      </c>
      <c r="AE421" s="132">
        <v>503.1</v>
      </c>
      <c r="AF421" s="132">
        <v>540</v>
      </c>
      <c r="AG421" s="132">
        <v>487.5</v>
      </c>
      <c r="AH421" s="362">
        <v>503.7</v>
      </c>
      <c r="AI421" s="362">
        <v>597.29999999999995</v>
      </c>
      <c r="AJ421" s="723">
        <v>652.29999999999995</v>
      </c>
      <c r="AK421" s="723">
        <v>712.6</v>
      </c>
      <c r="AL421" s="723">
        <v>778.6</v>
      </c>
      <c r="AM421" s="723">
        <v>857</v>
      </c>
      <c r="AN421" s="723">
        <v>942.9</v>
      </c>
      <c r="AO421" s="723">
        <v>1037.5</v>
      </c>
    </row>
    <row r="422" spans="1:41" s="9" customFormat="1" ht="12.75">
      <c r="A422" s="367" t="s">
        <v>239</v>
      </c>
      <c r="B422" s="367"/>
      <c r="C422" s="367"/>
      <c r="D422" s="367"/>
      <c r="E422" s="367"/>
      <c r="F422" s="367"/>
      <c r="G422" s="635"/>
      <c r="H422" s="635"/>
      <c r="I422" s="635"/>
      <c r="J422" s="635"/>
      <c r="K422" s="635"/>
      <c r="L422" s="635"/>
      <c r="M422" s="635"/>
      <c r="N422" s="635"/>
      <c r="O422" s="634"/>
      <c r="P422" s="633"/>
      <c r="Q422" s="633"/>
      <c r="R422" s="633"/>
      <c r="S422" s="633"/>
      <c r="T422" s="634"/>
      <c r="U422" s="633"/>
      <c r="V422" s="633"/>
      <c r="W422" s="633"/>
      <c r="X422" s="633"/>
      <c r="Y422" s="633"/>
      <c r="Z422" s="633"/>
      <c r="AA422" s="446"/>
      <c r="AB422" s="132"/>
      <c r="AC422" s="132">
        <v>113.5</v>
      </c>
      <c r="AD422" s="132">
        <v>121.9</v>
      </c>
      <c r="AE422" s="132"/>
      <c r="AF422" s="132">
        <v>133.4</v>
      </c>
      <c r="AG422" s="132">
        <v>140</v>
      </c>
      <c r="AH422" s="362">
        <v>146.80000000000001</v>
      </c>
      <c r="AI422" s="362">
        <v>154.5</v>
      </c>
      <c r="AJ422" s="723">
        <v>160.6</v>
      </c>
      <c r="AK422" s="723">
        <v>168.7</v>
      </c>
      <c r="AL422" s="723">
        <v>177.3</v>
      </c>
      <c r="AM422" s="723">
        <v>186.4</v>
      </c>
      <c r="AN422" s="723">
        <v>195.9</v>
      </c>
      <c r="AO422" s="723">
        <v>205.8</v>
      </c>
    </row>
    <row r="423" spans="1:41" s="9" customFormat="1" ht="12.75">
      <c r="A423" s="367" t="s">
        <v>240</v>
      </c>
      <c r="B423" s="367"/>
      <c r="C423" s="367"/>
      <c r="D423" s="367"/>
      <c r="E423" s="367"/>
      <c r="F423" s="367"/>
      <c r="G423" s="635"/>
      <c r="H423" s="635"/>
      <c r="I423" s="635"/>
      <c r="J423" s="635"/>
      <c r="K423" s="635"/>
      <c r="L423" s="635"/>
      <c r="M423" s="635"/>
      <c r="N423" s="635"/>
      <c r="O423" s="634"/>
      <c r="P423" s="633"/>
      <c r="Q423" s="633"/>
      <c r="R423" s="633"/>
      <c r="S423" s="633"/>
      <c r="T423" s="634"/>
      <c r="U423" s="633"/>
      <c r="V423" s="633"/>
      <c r="W423" s="633"/>
      <c r="X423" s="633"/>
      <c r="Y423" s="633"/>
      <c r="Z423" s="633"/>
      <c r="AA423" s="446"/>
      <c r="AB423" s="132"/>
      <c r="AC423" s="132">
        <v>399.8</v>
      </c>
      <c r="AD423" s="132">
        <v>387</v>
      </c>
      <c r="AE423" s="132"/>
      <c r="AF423" s="132">
        <v>404.7</v>
      </c>
      <c r="AG423" s="132">
        <v>348.1</v>
      </c>
      <c r="AH423" s="362">
        <v>343.1</v>
      </c>
      <c r="AI423" s="362">
        <v>386.7</v>
      </c>
      <c r="AJ423" s="723">
        <v>406</v>
      </c>
      <c r="AK423" s="723">
        <v>422.3</v>
      </c>
      <c r="AL423" s="723">
        <v>439.2</v>
      </c>
      <c r="AM423" s="723">
        <v>459.8</v>
      </c>
      <c r="AN423" s="723">
        <v>481.4</v>
      </c>
      <c r="AO423" s="723">
        <v>504</v>
      </c>
    </row>
    <row r="424" spans="1:41" s="9" customFormat="1" ht="12.75">
      <c r="A424" s="367" t="s">
        <v>241</v>
      </c>
      <c r="B424" s="367"/>
      <c r="C424" s="367"/>
      <c r="D424" s="367"/>
      <c r="E424" s="367"/>
      <c r="F424" s="367"/>
      <c r="G424" s="635"/>
      <c r="H424" s="635"/>
      <c r="I424" s="635"/>
      <c r="J424" s="635"/>
      <c r="K424" s="635"/>
      <c r="L424" s="635"/>
      <c r="M424" s="635"/>
      <c r="N424" s="635"/>
      <c r="O424" s="634"/>
      <c r="P424" s="633"/>
      <c r="Q424" s="633"/>
      <c r="R424" s="633"/>
      <c r="S424" s="633"/>
      <c r="T424" s="634"/>
      <c r="U424" s="633"/>
      <c r="V424" s="633"/>
      <c r="W424" s="633"/>
      <c r="X424" s="633"/>
      <c r="Y424" s="633"/>
      <c r="Z424" s="633"/>
      <c r="AA424" s="446"/>
      <c r="AB424" s="132"/>
      <c r="AC424" s="132"/>
      <c r="AD424" s="132"/>
      <c r="AE424" s="132"/>
      <c r="AF424" s="132">
        <v>3.4</v>
      </c>
      <c r="AG424" s="132">
        <v>-14</v>
      </c>
      <c r="AH424" s="362">
        <v>-1.4</v>
      </c>
      <c r="AI424" s="362">
        <v>12.7</v>
      </c>
      <c r="AJ424" s="723">
        <v>5</v>
      </c>
      <c r="AK424" s="723">
        <v>4</v>
      </c>
      <c r="AL424" s="723">
        <v>4</v>
      </c>
      <c r="AM424" s="723">
        <v>4.7</v>
      </c>
      <c r="AN424" s="723">
        <v>4.7</v>
      </c>
      <c r="AO424" s="723">
        <v>4.7</v>
      </c>
    </row>
    <row r="425" spans="1:41" s="9" customFormat="1" ht="12.75">
      <c r="A425" s="367"/>
      <c r="B425" s="367"/>
      <c r="C425" s="367"/>
      <c r="D425" s="367"/>
      <c r="E425" s="367"/>
      <c r="F425" s="367"/>
      <c r="G425" s="635"/>
      <c r="H425" s="635"/>
      <c r="I425" s="635"/>
      <c r="J425" s="635"/>
      <c r="K425" s="635"/>
      <c r="L425" s="635"/>
      <c r="M425" s="635"/>
      <c r="N425" s="635"/>
      <c r="O425" s="634"/>
      <c r="P425" s="633"/>
      <c r="Q425" s="633"/>
      <c r="R425" s="633"/>
      <c r="S425" s="633"/>
      <c r="T425" s="634"/>
      <c r="U425" s="633"/>
      <c r="V425" s="633"/>
      <c r="W425" s="633"/>
      <c r="X425" s="633"/>
      <c r="Y425" s="633"/>
      <c r="Z425" s="633"/>
      <c r="AA425" s="446"/>
      <c r="AB425" s="132"/>
      <c r="AC425" s="132"/>
      <c r="AD425" s="132"/>
      <c r="AE425" s="132"/>
      <c r="AF425" s="132"/>
      <c r="AG425" s="132"/>
      <c r="AH425" s="362"/>
      <c r="AI425" s="362"/>
      <c r="AJ425" s="723"/>
      <c r="AK425" s="723"/>
      <c r="AL425" s="723"/>
      <c r="AM425" s="723"/>
      <c r="AN425" s="723"/>
      <c r="AO425" s="723"/>
    </row>
    <row r="426" spans="1:41" s="9" customFormat="1" ht="12.75">
      <c r="A426" s="367"/>
      <c r="B426" s="367"/>
      <c r="C426" s="367"/>
      <c r="D426" s="367"/>
      <c r="E426" s="367"/>
      <c r="F426" s="367"/>
      <c r="G426" s="635"/>
      <c r="H426" s="635"/>
      <c r="I426" s="635"/>
      <c r="J426" s="635"/>
      <c r="K426" s="635"/>
      <c r="L426" s="635"/>
      <c r="M426" s="635"/>
      <c r="N426" s="635"/>
      <c r="O426" s="634"/>
      <c r="P426" s="633"/>
      <c r="Q426" s="633"/>
      <c r="R426" s="633"/>
      <c r="S426" s="633"/>
      <c r="T426" s="634"/>
      <c r="U426" s="633"/>
      <c r="V426" s="633"/>
      <c r="W426" s="633"/>
      <c r="X426" s="633"/>
      <c r="Y426" s="633"/>
      <c r="Z426" s="445"/>
      <c r="AA426" s="633"/>
      <c r="AB426" s="362"/>
      <c r="AC426" s="362"/>
      <c r="AD426" s="362"/>
      <c r="AE426" s="362"/>
      <c r="AF426" s="362"/>
      <c r="AG426" s="362"/>
      <c r="AH426" s="132"/>
      <c r="AI426" s="132"/>
      <c r="AJ426" s="724"/>
      <c r="AK426" s="724"/>
      <c r="AL426" s="724"/>
      <c r="AM426" s="724"/>
      <c r="AN426" s="724"/>
      <c r="AO426" s="724"/>
    </row>
    <row r="427" spans="1:41" s="9" customFormat="1" ht="20.25" customHeight="1">
      <c r="A427" s="636" t="s">
        <v>263</v>
      </c>
      <c r="B427" s="636"/>
      <c r="C427" s="636"/>
      <c r="D427" s="636"/>
      <c r="E427" s="636"/>
      <c r="F427" s="636"/>
      <c r="G427" s="637"/>
      <c r="H427" s="637"/>
      <c r="I427" s="637"/>
      <c r="J427" s="637"/>
      <c r="K427" s="637"/>
      <c r="L427" s="637"/>
      <c r="M427" s="637"/>
      <c r="N427" s="637"/>
      <c r="O427" s="638"/>
      <c r="P427" s="637"/>
      <c r="Q427" s="637"/>
      <c r="R427" s="637"/>
      <c r="S427" s="637"/>
      <c r="T427" s="638"/>
      <c r="U427" s="637"/>
      <c r="V427" s="637"/>
      <c r="W427" s="637"/>
      <c r="X427" s="637"/>
      <c r="Y427" s="637"/>
      <c r="Z427" s="639"/>
      <c r="AA427" s="639"/>
      <c r="AB427" s="640"/>
      <c r="AC427" s="640"/>
      <c r="AD427" s="640"/>
      <c r="AE427" s="640"/>
      <c r="AF427" s="640"/>
      <c r="AG427" s="640"/>
      <c r="AH427" s="132"/>
      <c r="AI427" s="132"/>
      <c r="AJ427" s="724"/>
      <c r="AK427" s="724"/>
      <c r="AL427" s="724"/>
      <c r="AM427" s="724"/>
      <c r="AN427" s="724"/>
      <c r="AO427" s="724"/>
    </row>
    <row r="428" spans="1:41" s="9" customFormat="1" ht="12.75">
      <c r="A428" s="367" t="s">
        <v>238</v>
      </c>
      <c r="B428" s="132">
        <v>3045.7</v>
      </c>
      <c r="C428" s="132">
        <v>3076.1</v>
      </c>
      <c r="D428" s="132">
        <v>3605.5</v>
      </c>
      <c r="E428" s="132">
        <v>4223</v>
      </c>
      <c r="F428" s="132">
        <v>4867.1000000000004</v>
      </c>
      <c r="G428" s="132">
        <v>5530.2103703592356</v>
      </c>
      <c r="H428" s="132">
        <v>6194.7652283638399</v>
      </c>
      <c r="I428" s="132">
        <v>6794.7336339524136</v>
      </c>
      <c r="J428" s="132">
        <v>7079.6110145337952</v>
      </c>
      <c r="K428" s="132">
        <v>7803.5855116358662</v>
      </c>
      <c r="L428" s="132">
        <v>8828.2526411261788</v>
      </c>
      <c r="M428" s="132">
        <v>9735.8993883195981</v>
      </c>
      <c r="N428" s="132">
        <v>10396.289593878231</v>
      </c>
      <c r="O428" s="634">
        <v>11871.9</v>
      </c>
      <c r="P428" s="633">
        <v>13241.4</v>
      </c>
      <c r="Q428" s="633">
        <v>13459.3</v>
      </c>
      <c r="R428" s="633">
        <v>15094.7</v>
      </c>
      <c r="S428" s="633">
        <v>16896.5</v>
      </c>
      <c r="T428" s="634">
        <v>28305</v>
      </c>
      <c r="U428" s="633">
        <v>31515</v>
      </c>
      <c r="V428" s="633">
        <v>32014</v>
      </c>
      <c r="W428" s="633">
        <v>38753</v>
      </c>
      <c r="X428" s="633">
        <v>42642</v>
      </c>
      <c r="Y428" s="633">
        <v>44373</v>
      </c>
      <c r="Z428" s="633">
        <v>47721</v>
      </c>
      <c r="AA428" s="633">
        <v>56621</v>
      </c>
      <c r="AB428" s="132">
        <v>62157.5</v>
      </c>
      <c r="AC428" s="132">
        <v>65038.2</v>
      </c>
      <c r="AD428" s="132">
        <v>72521.600000000006</v>
      </c>
      <c r="AE428" s="132">
        <v>79404.7</v>
      </c>
      <c r="AF428" s="132">
        <v>83846</v>
      </c>
      <c r="AG428" s="132">
        <v>82515</v>
      </c>
      <c r="AH428" s="362">
        <v>91625.7</v>
      </c>
      <c r="AI428" s="362">
        <v>111241.2</v>
      </c>
      <c r="AJ428" s="723">
        <v>111350.8</v>
      </c>
      <c r="AK428" s="723">
        <v>122519.1</v>
      </c>
      <c r="AL428" s="723">
        <v>132634.1</v>
      </c>
      <c r="AM428" s="723">
        <v>141989.9</v>
      </c>
      <c r="AN428" s="723">
        <v>152550.1</v>
      </c>
      <c r="AO428" s="723">
        <v>163675.5</v>
      </c>
    </row>
    <row r="429" spans="1:41" s="9" customFormat="1" ht="12.75">
      <c r="A429" s="367" t="s">
        <v>264</v>
      </c>
      <c r="B429" s="367"/>
      <c r="C429" s="367"/>
      <c r="D429" s="367"/>
      <c r="E429" s="367"/>
      <c r="F429" s="367"/>
      <c r="G429" s="635"/>
      <c r="H429" s="633">
        <f t="shared" ref="H429" si="60">(H428/G428-1)*100</f>
        <v>12.016809732347223</v>
      </c>
      <c r="I429" s="633">
        <f t="shared" ref="I429" si="61">(I428/H428-1)*100</f>
        <v>9.6850870609512576</v>
      </c>
      <c r="J429" s="633">
        <f t="shared" ref="J429" si="62">(J428/I428-1)*100</f>
        <v>4.1926202840076865</v>
      </c>
      <c r="K429" s="633">
        <f t="shared" ref="K429" si="63">(K428/J428-1)*100</f>
        <v>10.226190331867357</v>
      </c>
      <c r="L429" s="633">
        <f t="shared" ref="L429" si="64">(L428/K428-1)*100</f>
        <v>13.130722127186779</v>
      </c>
      <c r="M429" s="633">
        <f t="shared" ref="M429" si="65">(M428/L428-1)*100</f>
        <v>10.281159637017767</v>
      </c>
      <c r="N429" s="633">
        <f t="shared" ref="N429" si="66">(N428/M428-1)*100</f>
        <v>6.7830426262510457</v>
      </c>
      <c r="O429" s="634"/>
      <c r="P429" s="633">
        <f>(P428/O428-1)*100</f>
        <v>11.53564298890657</v>
      </c>
      <c r="Q429" s="633">
        <f>(Q428/P428-1)*100</f>
        <v>1.6455963870889656</v>
      </c>
      <c r="R429" s="633">
        <v>12.1</v>
      </c>
      <c r="S429" s="633">
        <v>11.9</v>
      </c>
      <c r="T429" s="634">
        <v>10.8</v>
      </c>
      <c r="U429" s="633">
        <f t="shared" ref="U429" si="67">(U428/T428-1)*100</f>
        <v>11.340752517223107</v>
      </c>
      <c r="V429" s="633">
        <f t="shared" ref="V429" si="68">(V428/U428-1)*100</f>
        <v>1.5833729969855659</v>
      </c>
      <c r="W429" s="633">
        <f t="shared" ref="W429" si="69">(W428/V428-1)*100</f>
        <v>21.050165552570753</v>
      </c>
      <c r="X429" s="633">
        <f t="shared" ref="X429" si="70">(X428/W428-1)*100</f>
        <v>10.035352101772776</v>
      </c>
      <c r="Y429" s="633">
        <f t="shared" ref="Y429" si="71">(Y428/X428-1)*100</f>
        <v>4.0593780779513144</v>
      </c>
      <c r="Z429" s="633">
        <f t="shared" ref="Z429" si="72">(Z428/Y428-1)*100</f>
        <v>7.5451287945372147</v>
      </c>
      <c r="AA429" s="633">
        <f t="shared" ref="AA429" si="73">(AA428/Z428-1)*100</f>
        <v>18.650070199702441</v>
      </c>
      <c r="AB429" s="633">
        <f t="shared" ref="AB429" si="74">(AB428/AA428-1)*100</f>
        <v>9.7781741756592044</v>
      </c>
      <c r="AC429" s="633">
        <v>8.1</v>
      </c>
      <c r="AD429" s="633">
        <v>11.5</v>
      </c>
      <c r="AE429" s="633">
        <v>9.5</v>
      </c>
      <c r="AF429" s="633">
        <v>5.6</v>
      </c>
      <c r="AG429" s="633">
        <v>-1.6</v>
      </c>
      <c r="AH429" s="362">
        <v>11</v>
      </c>
      <c r="AI429" s="362">
        <v>21.4</v>
      </c>
      <c r="AJ429" s="723">
        <v>0.1</v>
      </c>
      <c r="AK429" s="723">
        <v>10</v>
      </c>
      <c r="AL429" s="723">
        <v>8.3000000000000007</v>
      </c>
      <c r="AM429" s="723">
        <v>7.1</v>
      </c>
      <c r="AN429" s="723">
        <v>7.4</v>
      </c>
      <c r="AO429" s="723">
        <v>7.3</v>
      </c>
    </row>
    <row r="430" spans="1:41" s="9" customFormat="1" ht="12.75">
      <c r="A430" s="367" t="s">
        <v>239</v>
      </c>
      <c r="B430" s="367"/>
      <c r="C430" s="367"/>
      <c r="D430" s="367"/>
      <c r="E430" s="367"/>
      <c r="F430" s="367"/>
      <c r="G430" s="633">
        <f t="shared" ref="G430:Q430" si="75">100*G428/G431</f>
        <v>71.511841254825754</v>
      </c>
      <c r="H430" s="633">
        <f t="shared" si="75"/>
        <v>82.965111806105526</v>
      </c>
      <c r="I430" s="633">
        <f t="shared" si="75"/>
        <v>85.366186057069115</v>
      </c>
      <c r="J430" s="633">
        <f t="shared" si="75"/>
        <v>94.970442093807122</v>
      </c>
      <c r="K430" s="633">
        <f t="shared" si="75"/>
        <v>100.00005204416911</v>
      </c>
      <c r="L430" s="633">
        <f t="shared" si="75"/>
        <v>111.07010831846996</v>
      </c>
      <c r="M430" s="633">
        <f t="shared" si="75"/>
        <v>125.57208238320486</v>
      </c>
      <c r="N430" s="633">
        <f t="shared" si="75"/>
        <v>134.15187256028415</v>
      </c>
      <c r="O430" s="634">
        <f t="shared" si="75"/>
        <v>150.17456422192427</v>
      </c>
      <c r="P430" s="633">
        <f t="shared" si="75"/>
        <v>160.4551403228152</v>
      </c>
      <c r="Q430" s="633">
        <f t="shared" si="75"/>
        <v>162.17782651130844</v>
      </c>
      <c r="R430" s="633">
        <f t="shared" ref="R430:S430" si="76">(R428/R431)*100</f>
        <v>175.00695636043221</v>
      </c>
      <c r="S430" s="633">
        <f t="shared" si="76"/>
        <v>191.50515697608523</v>
      </c>
      <c r="T430" s="634">
        <v>76.400000000000006</v>
      </c>
      <c r="U430" s="633">
        <v>85.3</v>
      </c>
      <c r="V430" s="633">
        <v>81.2</v>
      </c>
      <c r="W430" s="633">
        <v>89.2</v>
      </c>
      <c r="X430" s="633">
        <v>97.1</v>
      </c>
      <c r="Y430" s="633">
        <v>96.5</v>
      </c>
      <c r="Z430" s="633">
        <v>100</v>
      </c>
      <c r="AA430" s="633">
        <v>105.4</v>
      </c>
      <c r="AB430" s="132">
        <v>104.7</v>
      </c>
      <c r="AC430" s="132">
        <v>105.3</v>
      </c>
      <c r="AD430" s="132">
        <v>113.4</v>
      </c>
      <c r="AE430" s="132">
        <v>126.2</v>
      </c>
      <c r="AF430" s="132">
        <v>127.6</v>
      </c>
      <c r="AG430" s="132">
        <v>129.69999999999999</v>
      </c>
      <c r="AH430" s="362">
        <v>145.1</v>
      </c>
      <c r="AI430" s="362">
        <v>167.5</v>
      </c>
      <c r="AJ430" s="723">
        <v>163.30000000000001</v>
      </c>
      <c r="AK430" s="723">
        <v>170.7</v>
      </c>
      <c r="AL430" s="723">
        <v>176.4</v>
      </c>
      <c r="AM430" s="723">
        <v>182.1</v>
      </c>
      <c r="AN430" s="723">
        <v>188.7</v>
      </c>
      <c r="AO430" s="723">
        <v>195.2</v>
      </c>
    </row>
    <row r="431" spans="1:41" s="9" customFormat="1" ht="12.75">
      <c r="A431" s="367" t="s">
        <v>240</v>
      </c>
      <c r="B431" s="367"/>
      <c r="C431" s="367"/>
      <c r="D431" s="367"/>
      <c r="E431" s="367"/>
      <c r="F431" s="367"/>
      <c r="G431" s="132">
        <v>7733.2792350470309</v>
      </c>
      <c r="H431" s="132">
        <v>7466.7111192972061</v>
      </c>
      <c r="I431" s="132">
        <v>7959.5141212118679</v>
      </c>
      <c r="J431" s="132">
        <v>7454.5414957012663</v>
      </c>
      <c r="K431" s="132">
        <v>7803.5814503267402</v>
      </c>
      <c r="L431" s="132">
        <v>7948.3605218183793</v>
      </c>
      <c r="M431" s="132">
        <v>7753.2355946832377</v>
      </c>
      <c r="N431" s="132">
        <v>7749.6418018365157</v>
      </c>
      <c r="O431" s="634">
        <v>7905.4</v>
      </c>
      <c r="P431" s="633">
        <v>8252.4</v>
      </c>
      <c r="Q431" s="633">
        <v>8299.1</v>
      </c>
      <c r="R431" s="633">
        <v>8625.2000000000007</v>
      </c>
      <c r="S431" s="633">
        <v>8823</v>
      </c>
      <c r="T431" s="634">
        <v>37041</v>
      </c>
      <c r="U431" s="633">
        <v>36931</v>
      </c>
      <c r="V431" s="633">
        <v>39444</v>
      </c>
      <c r="W431" s="633">
        <v>43438</v>
      </c>
      <c r="X431" s="633">
        <v>43919</v>
      </c>
      <c r="Y431" s="633">
        <v>45961</v>
      </c>
      <c r="Z431" s="633">
        <v>47721</v>
      </c>
      <c r="AA431" s="633">
        <v>53700</v>
      </c>
      <c r="AB431" s="132">
        <v>59349</v>
      </c>
      <c r="AC431" s="132">
        <v>61742.2</v>
      </c>
      <c r="AD431" s="132">
        <v>63926.6</v>
      </c>
      <c r="AE431" s="132">
        <v>62896.3</v>
      </c>
      <c r="AF431" s="132">
        <v>65714.3</v>
      </c>
      <c r="AG431" s="132">
        <v>63632.9</v>
      </c>
      <c r="AH431" s="362">
        <v>63136.4</v>
      </c>
      <c r="AI431" s="362">
        <v>66397.399999999994</v>
      </c>
      <c r="AJ431" s="723">
        <v>68177.5</v>
      </c>
      <c r="AK431" s="723">
        <v>71789.7</v>
      </c>
      <c r="AL431" s="723">
        <v>75195.8</v>
      </c>
      <c r="AM431" s="723">
        <v>77960.100000000006</v>
      </c>
      <c r="AN431" s="723">
        <v>80825.600000000006</v>
      </c>
      <c r="AO431" s="723">
        <v>83842.600000000006</v>
      </c>
    </row>
    <row r="432" spans="1:41" s="9" customFormat="1" ht="12.75">
      <c r="A432" s="367" t="s">
        <v>265</v>
      </c>
      <c r="B432" s="367"/>
      <c r="C432" s="367"/>
      <c r="D432" s="367"/>
      <c r="E432" s="367"/>
      <c r="F432" s="367"/>
      <c r="G432" s="633"/>
      <c r="H432" s="633">
        <f>(H431/G431-1)*100</f>
        <v>-3.4470256103225183</v>
      </c>
      <c r="I432" s="633">
        <f t="shared" ref="I432" si="77">(I431/H431-1)*100</f>
        <v>6.6000009112585856</v>
      </c>
      <c r="J432" s="633">
        <f t="shared" ref="J432" si="78">(J431/I431-1)*100</f>
        <v>-6.3442644591189872</v>
      </c>
      <c r="K432" s="633">
        <f t="shared" ref="K432" si="79">(K431/J431-1)*100</f>
        <v>4.682245780330696</v>
      </c>
      <c r="L432" s="633">
        <f t="shared" ref="L432" si="80">(L431/K431-1)*100</f>
        <v>1.8552900666600536</v>
      </c>
      <c r="M432" s="633">
        <f t="shared" ref="M432" si="81">(M431/L431-1)*100</f>
        <v>-2.4549078592940088</v>
      </c>
      <c r="N432" s="633">
        <f t="shared" ref="N432" si="82">(N431/M431-1)*100</f>
        <v>-4.6352168753727163E-2</v>
      </c>
      <c r="O432" s="634">
        <f t="shared" ref="O432" si="83">(O431/N431-1)*100</f>
        <v>2.0098760968096929</v>
      </c>
      <c r="P432" s="633">
        <f t="shared" ref="P432" si="84">(P431/O431-1)*100</f>
        <v>4.3894047107040812</v>
      </c>
      <c r="Q432" s="633">
        <f t="shared" ref="Q432" si="85">(Q431/P431-1)*100</f>
        <v>0.56589598177501088</v>
      </c>
      <c r="R432" s="633">
        <v>3.9</v>
      </c>
      <c r="S432" s="633">
        <v>2.2999999999999998</v>
      </c>
      <c r="T432" s="634">
        <v>7.8</v>
      </c>
      <c r="U432" s="633">
        <f>(U431/T431-1)*100</f>
        <v>-0.29696822439998494</v>
      </c>
      <c r="V432" s="633">
        <f t="shared" ref="V432" si="86">(V431/U431-1)*100</f>
        <v>6.804581516882835</v>
      </c>
      <c r="W432" s="633">
        <f t="shared" ref="W432" si="87">(W431/V431-1)*100</f>
        <v>10.125747895750937</v>
      </c>
      <c r="X432" s="633">
        <f t="shared" ref="X432" si="88">(X431/W431-1)*100</f>
        <v>1.1073253833049357</v>
      </c>
      <c r="Y432" s="633">
        <f t="shared" ref="Y432" si="89">(Y431/X431-1)*100</f>
        <v>4.6494683394430636</v>
      </c>
      <c r="Z432" s="633">
        <f t="shared" ref="Z432" si="90">(Z431/Y431-1)*100</f>
        <v>3.8293335654141503</v>
      </c>
      <c r="AA432" s="633">
        <f t="shared" ref="AA432" si="91">(AA431/Z431-1)*100</f>
        <v>12.529075249889976</v>
      </c>
      <c r="AB432" s="633">
        <f t="shared" ref="AB432" si="92">(AB431/AA431-1)*100</f>
        <v>10.519553072625708</v>
      </c>
      <c r="AC432" s="633">
        <v>4.0999999999999996</v>
      </c>
      <c r="AD432" s="633">
        <v>3.5</v>
      </c>
      <c r="AE432" s="633"/>
      <c r="AF432" s="633">
        <v>4.5</v>
      </c>
      <c r="AG432" s="633">
        <v>-3.2</v>
      </c>
      <c r="AH432" s="362">
        <v>-0.8</v>
      </c>
      <c r="AI432" s="362">
        <v>5.2</v>
      </c>
      <c r="AJ432" s="723">
        <v>2.7</v>
      </c>
      <c r="AK432" s="723">
        <v>5.3</v>
      </c>
      <c r="AL432" s="723">
        <v>4.7</v>
      </c>
      <c r="AM432" s="723">
        <v>3.7</v>
      </c>
      <c r="AN432" s="723">
        <v>3.7</v>
      </c>
      <c r="AO432" s="723">
        <v>3.7</v>
      </c>
    </row>
    <row r="433" spans="1:41" s="9" customFormat="1" ht="12.75">
      <c r="A433" s="367"/>
      <c r="B433" s="367"/>
      <c r="C433" s="367"/>
      <c r="D433" s="367"/>
      <c r="E433" s="367"/>
      <c r="F433" s="367"/>
      <c r="G433" s="132"/>
      <c r="H433" s="132"/>
      <c r="I433" s="132"/>
      <c r="J433" s="132"/>
      <c r="K433" s="132"/>
      <c r="L433" s="132"/>
      <c r="M433" s="132"/>
      <c r="N433" s="132"/>
      <c r="O433" s="634"/>
      <c r="P433" s="633"/>
      <c r="Q433" s="633"/>
      <c r="R433" s="633"/>
      <c r="S433" s="633"/>
      <c r="T433" s="634"/>
      <c r="U433" s="633"/>
      <c r="V433" s="633"/>
      <c r="W433" s="633"/>
      <c r="X433" s="633"/>
      <c r="Y433" s="633"/>
      <c r="Z433" s="445"/>
      <c r="AA433" s="633"/>
      <c r="AB433" s="362"/>
      <c r="AC433" s="362"/>
      <c r="AD433" s="362"/>
      <c r="AE433" s="362"/>
      <c r="AF433" s="362"/>
      <c r="AG433" s="640"/>
      <c r="AH433" s="132"/>
      <c r="AI433" s="132"/>
      <c r="AJ433" s="724"/>
      <c r="AK433" s="724"/>
      <c r="AL433" s="724"/>
      <c r="AM433" s="724"/>
      <c r="AN433" s="724"/>
      <c r="AO433" s="724"/>
    </row>
    <row r="434" spans="1:41" s="9" customFormat="1" ht="12.75">
      <c r="A434" s="354" t="s">
        <v>266</v>
      </c>
      <c r="B434" s="354"/>
      <c r="C434" s="354"/>
      <c r="D434" s="354"/>
      <c r="E434" s="354"/>
      <c r="F434" s="354"/>
      <c r="G434" s="132"/>
      <c r="H434" s="132"/>
      <c r="I434" s="132"/>
      <c r="J434" s="132"/>
      <c r="K434" s="132"/>
      <c r="L434" s="132"/>
      <c r="M434" s="132"/>
      <c r="N434" s="132"/>
      <c r="O434" s="634"/>
      <c r="P434" s="633"/>
      <c r="Q434" s="633"/>
      <c r="R434" s="633"/>
      <c r="S434" s="633"/>
      <c r="T434" s="634"/>
      <c r="U434" s="633"/>
      <c r="V434" s="633"/>
      <c r="W434" s="633"/>
      <c r="X434" s="633"/>
      <c r="Y434" s="633"/>
      <c r="Z434" s="633"/>
      <c r="AA434" s="633"/>
      <c r="AB434" s="362"/>
      <c r="AC434" s="362"/>
      <c r="AD434" s="362"/>
      <c r="AE434" s="362"/>
      <c r="AF434" s="362"/>
      <c r="AG434" s="362"/>
      <c r="AH434" s="362"/>
      <c r="AI434" s="362"/>
      <c r="AJ434" s="723"/>
      <c r="AK434" s="723"/>
      <c r="AL434" s="723"/>
      <c r="AM434" s="723"/>
      <c r="AN434" s="723"/>
      <c r="AO434" s="723"/>
    </row>
    <row r="435" spans="1:41" s="9" customFormat="1" ht="12.75">
      <c r="A435" s="367" t="s">
        <v>238</v>
      </c>
      <c r="B435" s="367"/>
      <c r="C435" s="367"/>
      <c r="D435" s="367"/>
      <c r="E435" s="367"/>
      <c r="F435" s="367"/>
      <c r="G435" s="635"/>
      <c r="H435" s="635"/>
      <c r="I435" s="635"/>
      <c r="J435" s="635"/>
      <c r="K435" s="633">
        <v>7032.9</v>
      </c>
      <c r="L435" s="633">
        <v>6987.8</v>
      </c>
      <c r="M435" s="633">
        <v>7332.7</v>
      </c>
      <c r="N435" s="633">
        <v>7887.3</v>
      </c>
      <c r="O435" s="634">
        <v>9417.7999999999993</v>
      </c>
      <c r="P435" s="633">
        <v>10315.5</v>
      </c>
      <c r="Q435" s="633">
        <v>10261</v>
      </c>
      <c r="R435" s="633">
        <v>11033.1</v>
      </c>
      <c r="S435" s="633">
        <v>11853.8</v>
      </c>
      <c r="T435" s="634">
        <v>21075</v>
      </c>
      <c r="U435" s="633">
        <v>23561</v>
      </c>
      <c r="V435" s="633">
        <v>25904</v>
      </c>
      <c r="W435" s="633">
        <v>30848</v>
      </c>
      <c r="X435" s="633">
        <v>34687</v>
      </c>
      <c r="Y435" s="633">
        <v>38118</v>
      </c>
      <c r="Z435" s="633">
        <v>41243</v>
      </c>
      <c r="AA435" s="633">
        <v>45039</v>
      </c>
      <c r="AB435" s="132">
        <v>47640.2</v>
      </c>
      <c r="AC435" s="132">
        <v>49518.1</v>
      </c>
      <c r="AD435" s="132">
        <v>53139.3</v>
      </c>
      <c r="AE435" s="132">
        <v>57279.5</v>
      </c>
      <c r="AF435" s="132">
        <v>60087.6</v>
      </c>
      <c r="AG435" s="132">
        <v>62473.7</v>
      </c>
      <c r="AH435" s="362">
        <v>68419.8</v>
      </c>
      <c r="AI435" s="362">
        <v>75708.100000000006</v>
      </c>
      <c r="AJ435" s="723">
        <v>82124.600000000006</v>
      </c>
      <c r="AK435" s="723">
        <v>90018.5</v>
      </c>
      <c r="AL435" s="723">
        <v>99050.6</v>
      </c>
      <c r="AM435" s="723">
        <v>109046.3</v>
      </c>
      <c r="AN435" s="723">
        <v>120013</v>
      </c>
      <c r="AO435" s="723">
        <v>131826.6</v>
      </c>
    </row>
    <row r="436" spans="1:41" s="9" customFormat="1" ht="12.75">
      <c r="A436" s="367" t="s">
        <v>264</v>
      </c>
      <c r="B436" s="367"/>
      <c r="C436" s="367"/>
      <c r="D436" s="367"/>
      <c r="E436" s="367"/>
      <c r="F436" s="367"/>
      <c r="G436" s="635"/>
      <c r="H436" s="635"/>
      <c r="I436" s="635"/>
      <c r="J436" s="635"/>
      <c r="K436" s="635"/>
      <c r="L436" s="635"/>
      <c r="M436" s="635"/>
      <c r="N436" s="635"/>
      <c r="O436" s="634">
        <v>17.8</v>
      </c>
      <c r="P436" s="633">
        <v>8.5</v>
      </c>
      <c r="Q436" s="633">
        <v>-0.5</v>
      </c>
      <c r="R436" s="633">
        <v>7.5</v>
      </c>
      <c r="S436" s="633">
        <v>7.4</v>
      </c>
      <c r="T436" s="634">
        <v>12.4</v>
      </c>
      <c r="U436" s="633">
        <f t="shared" ref="U436" si="93">(U435/T435-1)*100</f>
        <v>11.795966785290624</v>
      </c>
      <c r="V436" s="633">
        <f t="shared" ref="V436" si="94">(V435/U435-1)*100</f>
        <v>9.9443996434786399</v>
      </c>
      <c r="W436" s="633">
        <f t="shared" ref="W436" si="95">(W435/V435-1)*100</f>
        <v>19.085855466337254</v>
      </c>
      <c r="X436" s="633">
        <f t="shared" ref="X436" si="96">(X435/W435-1)*100</f>
        <v>12.444891078838172</v>
      </c>
      <c r="Y436" s="633">
        <f t="shared" ref="Y436" si="97">(Y435/X435-1)*100</f>
        <v>9.8913137486666525</v>
      </c>
      <c r="Z436" s="633">
        <f t="shared" ref="Z436" si="98">(Z435/Y435-1)*100</f>
        <v>8.1982265596306281</v>
      </c>
      <c r="AA436" s="633">
        <f t="shared" ref="AA436" si="99">(AA435/Z435-1)*100</f>
        <v>9.2039861309798141</v>
      </c>
      <c r="AB436" s="633">
        <f t="shared" ref="AB436" si="100">(AB435/AA435-1)*100</f>
        <v>5.7754390639223718</v>
      </c>
      <c r="AC436" s="633">
        <v>8.5</v>
      </c>
      <c r="AD436" s="633">
        <v>7.3</v>
      </c>
      <c r="AE436" s="633">
        <v>7.8</v>
      </c>
      <c r="AF436" s="633">
        <v>4.9000000000000004</v>
      </c>
      <c r="AG436" s="633">
        <v>4</v>
      </c>
      <c r="AH436" s="362">
        <v>9.5</v>
      </c>
      <c r="AI436" s="362">
        <v>10.7</v>
      </c>
      <c r="AJ436" s="723">
        <v>8.5</v>
      </c>
      <c r="AK436" s="723">
        <v>9.6</v>
      </c>
      <c r="AL436" s="723">
        <v>10</v>
      </c>
      <c r="AM436" s="723">
        <v>10.1</v>
      </c>
      <c r="AN436" s="723">
        <v>10.1</v>
      </c>
      <c r="AO436" s="723">
        <v>9.8000000000000007</v>
      </c>
    </row>
    <row r="437" spans="1:41" s="9" customFormat="1" ht="12.75">
      <c r="A437" s="367" t="s">
        <v>239</v>
      </c>
      <c r="B437" s="367"/>
      <c r="C437" s="367"/>
      <c r="D437" s="367"/>
      <c r="E437" s="367"/>
      <c r="F437" s="367"/>
      <c r="G437" s="635"/>
      <c r="H437" s="635"/>
      <c r="I437" s="635"/>
      <c r="J437" s="635"/>
      <c r="K437" s="635"/>
      <c r="L437" s="635"/>
      <c r="M437" s="635"/>
      <c r="N437" s="635"/>
      <c r="O437" s="634">
        <v>140.19999999999999</v>
      </c>
      <c r="P437" s="633">
        <v>148.9</v>
      </c>
      <c r="Q437" s="633">
        <v>143.69999999999999</v>
      </c>
      <c r="R437" s="633">
        <v>147.1</v>
      </c>
      <c r="S437" s="633">
        <v>152.1</v>
      </c>
      <c r="T437" s="633">
        <f t="shared" ref="T437:X437" si="101">T435/T438*100</f>
        <v>71.129636504775732</v>
      </c>
      <c r="U437" s="633">
        <f t="shared" si="101"/>
        <v>78.610036033631388</v>
      </c>
      <c r="V437" s="633">
        <f t="shared" si="101"/>
        <v>82.821242446526199</v>
      </c>
      <c r="W437" s="633">
        <f t="shared" si="101"/>
        <v>87.333673064945359</v>
      </c>
      <c r="X437" s="633">
        <f t="shared" si="101"/>
        <v>93.6701682374227</v>
      </c>
      <c r="Y437" s="633">
        <f>Y435/Y438*100</f>
        <v>95.785902751601952</v>
      </c>
      <c r="Z437" s="633">
        <v>100</v>
      </c>
      <c r="AA437" s="633">
        <f>AA435/AA438*100</f>
        <v>105.75265913733594</v>
      </c>
      <c r="AB437" s="633">
        <f t="shared" ref="AB437" si="102">AB435/AB438*100</f>
        <v>111.12013005945509</v>
      </c>
      <c r="AC437" s="633">
        <v>118.5</v>
      </c>
      <c r="AD437" s="633">
        <v>125.3</v>
      </c>
      <c r="AE437" s="633">
        <v>129.80000000000001</v>
      </c>
      <c r="AF437" s="633">
        <v>134</v>
      </c>
      <c r="AG437" s="633">
        <v>139.9</v>
      </c>
      <c r="AH437" s="362">
        <v>147.6</v>
      </c>
      <c r="AI437" s="362">
        <v>155.30000000000001</v>
      </c>
      <c r="AJ437" s="723">
        <v>161.19999999999999</v>
      </c>
      <c r="AK437" s="723">
        <v>168.8</v>
      </c>
      <c r="AL437" s="723">
        <v>176.8</v>
      </c>
      <c r="AM437" s="723">
        <v>185.5</v>
      </c>
      <c r="AN437" s="723">
        <v>194.4</v>
      </c>
      <c r="AO437" s="723">
        <v>203.4</v>
      </c>
    </row>
    <row r="438" spans="1:41" s="9" customFormat="1" ht="12.75">
      <c r="A438" s="367" t="s">
        <v>240</v>
      </c>
      <c r="B438" s="367"/>
      <c r="C438" s="367"/>
      <c r="D438" s="367"/>
      <c r="E438" s="367"/>
      <c r="F438" s="367"/>
      <c r="G438" s="635"/>
      <c r="H438" s="635"/>
      <c r="I438" s="635"/>
      <c r="J438" s="635"/>
      <c r="K438" s="635"/>
      <c r="L438" s="635"/>
      <c r="M438" s="635"/>
      <c r="N438" s="635"/>
      <c r="O438" s="634">
        <v>6718.4</v>
      </c>
      <c r="P438" s="633">
        <v>6926.6</v>
      </c>
      <c r="Q438" s="633">
        <v>7138.9</v>
      </c>
      <c r="R438" s="633">
        <v>7499.3</v>
      </c>
      <c r="S438" s="633">
        <v>7792.5</v>
      </c>
      <c r="T438" s="634">
        <v>29629</v>
      </c>
      <c r="U438" s="633">
        <v>29972</v>
      </c>
      <c r="V438" s="633">
        <v>31277</v>
      </c>
      <c r="W438" s="633">
        <v>35322</v>
      </c>
      <c r="X438" s="633">
        <v>37031</v>
      </c>
      <c r="Y438" s="633">
        <v>39795</v>
      </c>
      <c r="Z438" s="633">
        <v>41243</v>
      </c>
      <c r="AA438" s="633">
        <v>42589</v>
      </c>
      <c r="AB438" s="633">
        <v>42872.7</v>
      </c>
      <c r="AC438" s="633">
        <v>41795.300000000003</v>
      </c>
      <c r="AD438" s="633">
        <v>42405.1</v>
      </c>
      <c r="AE438" s="633">
        <v>44121</v>
      </c>
      <c r="AF438" s="633">
        <v>44825.3</v>
      </c>
      <c r="AG438" s="633">
        <v>44656.2</v>
      </c>
      <c r="AH438" s="362">
        <v>46362.1</v>
      </c>
      <c r="AI438" s="362">
        <v>48761.3</v>
      </c>
      <c r="AJ438" s="723">
        <v>50932.3</v>
      </c>
      <c r="AK438" s="723">
        <v>53322.3</v>
      </c>
      <c r="AL438" s="723">
        <v>56012</v>
      </c>
      <c r="AM438" s="723">
        <v>58795.5</v>
      </c>
      <c r="AN438" s="723">
        <v>61729.599999999999</v>
      </c>
      <c r="AO438" s="723">
        <v>64801.3</v>
      </c>
    </row>
    <row r="439" spans="1:41" s="9" customFormat="1" ht="12.75">
      <c r="A439" s="371" t="s">
        <v>265</v>
      </c>
      <c r="B439" s="371"/>
      <c r="C439" s="371"/>
      <c r="D439" s="371"/>
      <c r="E439" s="371"/>
      <c r="F439" s="371"/>
      <c r="G439" s="641"/>
      <c r="H439" s="641"/>
      <c r="I439" s="641"/>
      <c r="J439" s="641"/>
      <c r="K439" s="641"/>
      <c r="L439" s="641"/>
      <c r="M439" s="641"/>
      <c r="N439" s="641"/>
      <c r="O439" s="642">
        <v>1.5</v>
      </c>
      <c r="P439" s="643">
        <v>2.1</v>
      </c>
      <c r="Q439" s="643">
        <v>3.1</v>
      </c>
      <c r="R439" s="643">
        <v>4.3</v>
      </c>
      <c r="S439" s="643">
        <v>3.9</v>
      </c>
      <c r="T439" s="642">
        <v>10.4</v>
      </c>
      <c r="U439" s="643">
        <f>(U438/T438-1)*100</f>
        <v>1.1576496000540004</v>
      </c>
      <c r="V439" s="643">
        <f t="shared" ref="V439" si="103">(V438/U438-1)*100</f>
        <v>4.3540637928733528</v>
      </c>
      <c r="W439" s="643">
        <f t="shared" ref="W439" si="104">(W438/V438-1)*100</f>
        <v>12.932826038302903</v>
      </c>
      <c r="X439" s="643">
        <f t="shared" ref="X439" si="105">(X438/W438-1)*100</f>
        <v>4.8383443746107258</v>
      </c>
      <c r="Y439" s="643">
        <f t="shared" ref="Y439" si="106">(Y438/X438-1)*100</f>
        <v>7.4640166347114567</v>
      </c>
      <c r="Z439" s="643">
        <f t="shared" ref="Z439" si="107">(Z438/Y438-1)*100</f>
        <v>3.6386480713657576</v>
      </c>
      <c r="AA439" s="643">
        <f t="shared" ref="AA439" si="108">(AA438/Z438-1)*100</f>
        <v>3.2635841233663809</v>
      </c>
      <c r="AB439" s="643">
        <f t="shared" ref="AB439" si="109">(AB438/AA438-1)*100</f>
        <v>0.66613444786212117</v>
      </c>
      <c r="AC439" s="643">
        <v>1.5</v>
      </c>
      <c r="AD439" s="643">
        <v>1.5</v>
      </c>
      <c r="AE439" s="643">
        <v>4</v>
      </c>
      <c r="AF439" s="643">
        <v>1.6</v>
      </c>
      <c r="AG439" s="643">
        <v>-0.4</v>
      </c>
      <c r="AH439" s="792">
        <v>3.8</v>
      </c>
      <c r="AI439" s="792">
        <v>5.2</v>
      </c>
      <c r="AJ439" s="793">
        <v>4.5</v>
      </c>
      <c r="AK439" s="793">
        <v>4.7</v>
      </c>
      <c r="AL439" s="793">
        <v>5</v>
      </c>
      <c r="AM439" s="793">
        <v>5</v>
      </c>
      <c r="AN439" s="793">
        <v>5</v>
      </c>
      <c r="AO439" s="793">
        <v>5</v>
      </c>
    </row>
    <row r="440" spans="1:41" s="9" customFormat="1" ht="12.75">
      <c r="A440" s="348"/>
      <c r="B440" s="348"/>
      <c r="C440" s="348"/>
      <c r="D440" s="348"/>
      <c r="E440" s="348"/>
      <c r="F440" s="348"/>
      <c r="G440" s="349"/>
      <c r="H440" s="349"/>
      <c r="I440" s="349"/>
      <c r="J440" s="349"/>
      <c r="K440" s="349"/>
      <c r="L440" s="349"/>
      <c r="M440" s="349"/>
      <c r="N440" s="349"/>
      <c r="O440" s="352"/>
      <c r="P440" s="352"/>
      <c r="Q440" s="352"/>
      <c r="R440" s="352"/>
      <c r="S440" s="352"/>
      <c r="T440" s="352"/>
      <c r="U440" s="352"/>
      <c r="V440" s="352"/>
      <c r="W440" s="352"/>
      <c r="X440" s="352"/>
      <c r="Y440" s="352"/>
      <c r="Z440" s="352"/>
      <c r="AA440" s="716"/>
      <c r="AB440" s="352"/>
      <c r="AC440" s="352"/>
      <c r="AD440" s="352"/>
      <c r="AE440" s="352"/>
      <c r="AF440" s="352"/>
      <c r="AG440" s="352"/>
      <c r="AH440" s="352"/>
      <c r="AI440" s="352"/>
      <c r="AJ440" s="352"/>
      <c r="AK440" s="352"/>
      <c r="AL440" s="352"/>
      <c r="AM440" s="352"/>
      <c r="AN440" s="352"/>
    </row>
    <row r="441" spans="1:41" s="9" customFormat="1" ht="15">
      <c r="A441" s="602" t="s">
        <v>267</v>
      </c>
      <c r="B441" s="348"/>
      <c r="C441" s="348"/>
      <c r="D441" s="348"/>
      <c r="E441" s="348"/>
      <c r="F441" s="348"/>
      <c r="G441" s="349"/>
      <c r="H441" s="349"/>
      <c r="I441" s="349"/>
      <c r="J441" s="349"/>
      <c r="K441" s="349"/>
      <c r="L441" s="349"/>
      <c r="M441" s="349"/>
      <c r="N441" s="349"/>
      <c r="O441" s="352"/>
      <c r="P441" s="352"/>
      <c r="Q441" s="352"/>
      <c r="R441" s="352"/>
      <c r="S441" s="352"/>
      <c r="T441" s="352"/>
      <c r="U441" s="352"/>
      <c r="V441" s="352"/>
      <c r="W441" s="352"/>
      <c r="X441" s="352"/>
      <c r="Y441" s="352"/>
      <c r="Z441" s="352"/>
      <c r="AA441" s="716"/>
      <c r="AB441" s="352"/>
      <c r="AC441" s="352"/>
      <c r="AD441" s="352"/>
      <c r="AE441" s="352"/>
      <c r="AF441" s="352"/>
      <c r="AG441" s="352"/>
      <c r="AH441" s="352"/>
      <c r="AI441" s="352"/>
      <c r="AJ441" s="352"/>
      <c r="AK441" s="352"/>
      <c r="AL441" s="352"/>
      <c r="AM441" s="352"/>
      <c r="AN441" s="352"/>
    </row>
    <row r="442" spans="1:41" s="9" customFormat="1" ht="12.75">
      <c r="A442" s="729" t="s">
        <v>268</v>
      </c>
      <c r="B442" s="348"/>
      <c r="C442" s="348"/>
      <c r="D442" s="348"/>
      <c r="E442" s="348"/>
      <c r="F442" s="348"/>
      <c r="G442" s="349"/>
      <c r="H442" s="349"/>
      <c r="I442" s="349"/>
      <c r="J442" s="349"/>
      <c r="K442" s="349"/>
      <c r="L442" s="349"/>
      <c r="M442" s="349"/>
      <c r="N442" s="349"/>
      <c r="O442" s="352"/>
      <c r="P442" s="352"/>
      <c r="Q442" s="352"/>
      <c r="R442" s="352"/>
      <c r="S442" s="352"/>
      <c r="T442" s="352"/>
      <c r="U442" s="352"/>
      <c r="V442" s="352"/>
      <c r="W442" s="352"/>
      <c r="X442" s="352"/>
      <c r="Y442" s="352"/>
      <c r="Z442" s="352"/>
      <c r="AA442" s="716"/>
      <c r="AB442" s="352"/>
      <c r="AC442" s="352"/>
      <c r="AD442" s="352"/>
      <c r="AE442" s="352"/>
      <c r="AF442" s="352"/>
      <c r="AG442" s="352"/>
      <c r="AH442" s="352"/>
      <c r="AI442" s="352"/>
      <c r="AJ442" s="352"/>
      <c r="AK442" s="352"/>
      <c r="AL442" s="352"/>
      <c r="AM442" s="352"/>
      <c r="AN442" s="352"/>
    </row>
    <row r="443" spans="1:41" s="9" customFormat="1" ht="12.75">
      <c r="A443" s="730" t="s">
        <v>269</v>
      </c>
      <c r="B443" s="348"/>
      <c r="C443" s="348"/>
      <c r="D443" s="348"/>
      <c r="E443" s="348"/>
      <c r="F443" s="348"/>
      <c r="G443" s="349"/>
      <c r="H443" s="349"/>
      <c r="I443" s="349"/>
      <c r="J443" s="349"/>
      <c r="K443" s="349"/>
      <c r="L443" s="349"/>
      <c r="M443" s="349"/>
      <c r="N443" s="349"/>
      <c r="O443" s="352"/>
      <c r="P443" s="352"/>
      <c r="Q443" s="352"/>
      <c r="R443" s="352"/>
      <c r="S443" s="352"/>
      <c r="T443" s="352"/>
      <c r="U443" s="352"/>
      <c r="V443" s="352"/>
      <c r="W443" s="352"/>
      <c r="X443" s="352"/>
      <c r="Y443" s="352"/>
      <c r="Z443" s="352"/>
      <c r="AA443" s="716"/>
      <c r="AB443" s="352"/>
      <c r="AC443" s="352"/>
      <c r="AD443" s="352"/>
      <c r="AE443" s="352"/>
      <c r="AF443" s="352"/>
      <c r="AG443" s="352"/>
      <c r="AH443" s="352"/>
      <c r="AI443" s="352"/>
      <c r="AJ443" s="352"/>
      <c r="AK443" s="352"/>
      <c r="AL443" s="352"/>
      <c r="AM443" s="352"/>
      <c r="AN443" s="352"/>
    </row>
    <row r="444" spans="1:41" s="9" customFormat="1" ht="12.75">
      <c r="A444" s="730"/>
      <c r="B444" s="348"/>
      <c r="C444" s="348"/>
      <c r="D444" s="348"/>
      <c r="E444" s="348"/>
      <c r="F444" s="348"/>
      <c r="G444" s="349"/>
      <c r="H444" s="349"/>
      <c r="I444" s="349"/>
      <c r="J444" s="349"/>
      <c r="K444" s="349"/>
      <c r="L444" s="349"/>
      <c r="M444" s="349"/>
      <c r="N444" s="349"/>
      <c r="O444" s="352"/>
      <c r="P444" s="352"/>
      <c r="Q444" s="352"/>
      <c r="R444" s="352"/>
      <c r="S444" s="352"/>
      <c r="T444" s="352"/>
      <c r="U444" s="352"/>
      <c r="V444" s="352"/>
      <c r="W444" s="352"/>
      <c r="X444" s="352"/>
      <c r="Y444" s="352"/>
      <c r="Z444" s="352"/>
      <c r="AA444" s="716"/>
      <c r="AB444" s="352"/>
      <c r="AC444" s="352"/>
      <c r="AD444" s="352"/>
      <c r="AE444" s="352"/>
      <c r="AF444" s="352"/>
      <c r="AG444" s="352"/>
      <c r="AH444" s="352"/>
      <c r="AI444" s="352"/>
      <c r="AJ444" s="352"/>
      <c r="AK444" s="352"/>
      <c r="AL444" s="352"/>
      <c r="AM444" s="352"/>
      <c r="AN444" s="352"/>
    </row>
    <row r="445" spans="1:41" s="9" customFormat="1" ht="15.75">
      <c r="A445" s="628" t="s">
        <v>879</v>
      </c>
      <c r="B445" s="348"/>
      <c r="C445" s="348"/>
      <c r="D445" s="348"/>
      <c r="E445" s="348"/>
      <c r="F445" s="348"/>
      <c r="G445" s="349"/>
      <c r="H445" s="349"/>
      <c r="I445" s="349"/>
      <c r="J445" s="349"/>
      <c r="K445" s="349"/>
      <c r="L445" s="349"/>
      <c r="M445" s="349"/>
      <c r="N445" s="349"/>
      <c r="O445" s="352"/>
      <c r="P445" s="352"/>
      <c r="Q445" s="352"/>
      <c r="R445" s="352"/>
      <c r="S445" s="352"/>
      <c r="T445" s="352"/>
      <c r="U445" s="352"/>
      <c r="V445" s="352"/>
      <c r="W445" s="352"/>
      <c r="X445" s="352"/>
      <c r="Y445" s="352"/>
      <c r="Z445" s="352"/>
      <c r="AA445" s="716"/>
      <c r="AB445" s="352"/>
      <c r="AC445" s="352"/>
      <c r="AD445" s="352"/>
      <c r="AE445" s="352"/>
      <c r="AF445" s="352"/>
      <c r="AG445" s="352"/>
      <c r="AH445" s="352"/>
      <c r="AI445" s="352"/>
      <c r="AJ445" s="352"/>
      <c r="AK445" s="352"/>
      <c r="AL445" s="352"/>
      <c r="AM445" s="352"/>
      <c r="AN445" s="352"/>
    </row>
    <row r="446" spans="1:41" s="9" customFormat="1" ht="14.25" customHeight="1">
      <c r="A446" s="628" t="s">
        <v>229</v>
      </c>
      <c r="B446" s="717">
        <f>C446-1</f>
        <v>1989</v>
      </c>
      <c r="C446" s="717">
        <f>D446-1</f>
        <v>1990</v>
      </c>
      <c r="D446" s="717">
        <f>E446-1</f>
        <v>1991</v>
      </c>
      <c r="E446" s="717">
        <f>F446-1</f>
        <v>1992</v>
      </c>
      <c r="F446" s="717">
        <f>G446-1</f>
        <v>1993</v>
      </c>
      <c r="G446" s="717">
        <v>1994</v>
      </c>
      <c r="H446" s="717">
        <v>1995</v>
      </c>
      <c r="I446" s="717">
        <v>1996</v>
      </c>
      <c r="J446" s="717">
        <v>1997</v>
      </c>
      <c r="K446" s="717">
        <v>1998</v>
      </c>
      <c r="L446" s="717">
        <v>1999</v>
      </c>
      <c r="M446" s="717">
        <v>2000</v>
      </c>
      <c r="N446" s="717">
        <v>2001</v>
      </c>
      <c r="O446" s="718">
        <v>2002</v>
      </c>
      <c r="P446" s="444">
        <v>2003</v>
      </c>
      <c r="Q446" s="444">
        <v>2004</v>
      </c>
      <c r="R446" s="444">
        <v>2005</v>
      </c>
      <c r="S446" s="444">
        <f>R446+1</f>
        <v>2006</v>
      </c>
      <c r="T446" s="718">
        <f>S446+1</f>
        <v>2007</v>
      </c>
      <c r="U446" s="444">
        <v>2008</v>
      </c>
      <c r="V446" s="444">
        <f>U446+1</f>
        <v>2009</v>
      </c>
      <c r="W446" s="444">
        <f>V446+1</f>
        <v>2010</v>
      </c>
      <c r="X446" s="444">
        <f>W446+1</f>
        <v>2011</v>
      </c>
      <c r="Y446" s="444">
        <v>2012</v>
      </c>
      <c r="Z446" s="444">
        <v>2013</v>
      </c>
      <c r="AA446" s="719">
        <v>2014</v>
      </c>
      <c r="AB446" s="444">
        <v>2015</v>
      </c>
      <c r="AC446" s="444">
        <v>2016</v>
      </c>
      <c r="AD446" s="444">
        <v>2017</v>
      </c>
      <c r="AE446" s="444">
        <v>2018</v>
      </c>
      <c r="AF446" s="444">
        <v>2019</v>
      </c>
      <c r="AG446" s="444">
        <v>2020</v>
      </c>
      <c r="AH446" s="720">
        <v>2021</v>
      </c>
      <c r="AI446" s="720">
        <v>2022</v>
      </c>
      <c r="AJ446" s="720">
        <v>2023</v>
      </c>
      <c r="AK446" s="720">
        <v>2024</v>
      </c>
      <c r="AL446" s="720">
        <v>2025</v>
      </c>
      <c r="AM446" s="720">
        <v>2026</v>
      </c>
      <c r="AN446" s="720">
        <v>2027</v>
      </c>
    </row>
    <row r="447" spans="1:41" s="9" customFormat="1" ht="15" customHeight="1">
      <c r="A447" s="628" t="s">
        <v>230</v>
      </c>
      <c r="B447" s="127" t="s">
        <v>231</v>
      </c>
      <c r="C447" s="127" t="s">
        <v>231</v>
      </c>
      <c r="D447" s="127" t="s">
        <v>231</v>
      </c>
      <c r="E447" s="127" t="s">
        <v>231</v>
      </c>
      <c r="F447" s="127" t="s">
        <v>231</v>
      </c>
      <c r="G447" s="127" t="s">
        <v>231</v>
      </c>
      <c r="H447" s="127" t="s">
        <v>231</v>
      </c>
      <c r="I447" s="127" t="s">
        <v>231</v>
      </c>
      <c r="J447" s="127" t="s">
        <v>231</v>
      </c>
      <c r="K447" s="127" t="s">
        <v>231</v>
      </c>
      <c r="L447" s="127" t="s">
        <v>231</v>
      </c>
      <c r="M447" s="127" t="s">
        <v>231</v>
      </c>
      <c r="N447" s="127" t="s">
        <v>231</v>
      </c>
      <c r="O447" s="629" t="s">
        <v>231</v>
      </c>
      <c r="P447" s="127" t="s">
        <v>231</v>
      </c>
      <c r="Q447" s="127" t="s">
        <v>231</v>
      </c>
      <c r="R447" s="127" t="s">
        <v>231</v>
      </c>
      <c r="S447" s="127" t="s">
        <v>231</v>
      </c>
      <c r="T447" s="629" t="s">
        <v>231</v>
      </c>
      <c r="U447" s="127" t="s">
        <v>231</v>
      </c>
      <c r="V447" s="127" t="s">
        <v>231</v>
      </c>
      <c r="W447" s="127" t="s">
        <v>231</v>
      </c>
      <c r="X447" s="127" t="s">
        <v>231</v>
      </c>
      <c r="Y447" s="127" t="s">
        <v>231</v>
      </c>
      <c r="Z447" s="127" t="s">
        <v>231</v>
      </c>
      <c r="AA447" s="630" t="s">
        <v>231</v>
      </c>
      <c r="AB447" s="127" t="s">
        <v>231</v>
      </c>
      <c r="AC447" s="127" t="s">
        <v>231</v>
      </c>
      <c r="AD447" s="127" t="s">
        <v>231</v>
      </c>
      <c r="AE447" s="127" t="s">
        <v>232</v>
      </c>
      <c r="AF447" s="127" t="s">
        <v>231</v>
      </c>
      <c r="AG447" s="127" t="s">
        <v>231</v>
      </c>
      <c r="AH447" s="721" t="s">
        <v>232</v>
      </c>
      <c r="AI447" s="721" t="s">
        <v>232</v>
      </c>
      <c r="AJ447" s="721" t="s">
        <v>233</v>
      </c>
      <c r="AK447" s="721" t="s">
        <v>233</v>
      </c>
      <c r="AL447" s="721" t="s">
        <v>233</v>
      </c>
      <c r="AM447" s="721" t="s">
        <v>233</v>
      </c>
      <c r="AN447" s="721" t="s">
        <v>233</v>
      </c>
    </row>
    <row r="448" spans="1:41" s="9" customFormat="1" ht="14.25" customHeight="1">
      <c r="A448" s="340"/>
      <c r="B448" s="355" t="s">
        <v>234</v>
      </c>
      <c r="C448" s="355" t="s">
        <v>234</v>
      </c>
      <c r="D448" s="355" t="s">
        <v>234</v>
      </c>
      <c r="E448" s="355" t="s">
        <v>234</v>
      </c>
      <c r="F448" s="355" t="s">
        <v>234</v>
      </c>
      <c r="G448" s="355" t="s">
        <v>234</v>
      </c>
      <c r="H448" s="355" t="s">
        <v>234</v>
      </c>
      <c r="I448" s="355" t="s">
        <v>234</v>
      </c>
      <c r="J448" s="355" t="s">
        <v>234</v>
      </c>
      <c r="K448" s="355" t="s">
        <v>234</v>
      </c>
      <c r="L448" s="355" t="s">
        <v>234</v>
      </c>
      <c r="M448" s="355" t="s">
        <v>234</v>
      </c>
      <c r="N448" s="355" t="s">
        <v>234</v>
      </c>
      <c r="O448" s="631" t="s">
        <v>49</v>
      </c>
      <c r="P448" s="355" t="s">
        <v>49</v>
      </c>
      <c r="Q448" s="355" t="s">
        <v>49</v>
      </c>
      <c r="R448" s="355" t="s">
        <v>49</v>
      </c>
      <c r="S448" s="355" t="s">
        <v>49</v>
      </c>
      <c r="T448" s="356" t="s">
        <v>170</v>
      </c>
      <c r="U448" s="356" t="s">
        <v>170</v>
      </c>
      <c r="V448" s="356" t="s">
        <v>170</v>
      </c>
      <c r="W448" s="356" t="s">
        <v>170</v>
      </c>
      <c r="X448" s="356" t="s">
        <v>170</v>
      </c>
      <c r="Y448" s="356" t="s">
        <v>170</v>
      </c>
      <c r="Z448" s="356" t="s">
        <v>170</v>
      </c>
      <c r="AA448" s="356" t="s">
        <v>170</v>
      </c>
      <c r="AB448" s="356" t="s">
        <v>170</v>
      </c>
      <c r="AC448" s="356" t="s">
        <v>145</v>
      </c>
      <c r="AD448" s="356" t="s">
        <v>145</v>
      </c>
      <c r="AE448" s="356" t="s">
        <v>145</v>
      </c>
      <c r="AF448" s="356" t="s">
        <v>139</v>
      </c>
      <c r="AG448" s="356" t="s">
        <v>235</v>
      </c>
      <c r="AH448" s="722" t="s">
        <v>235</v>
      </c>
      <c r="AI448" s="722" t="s">
        <v>235</v>
      </c>
      <c r="AJ448" s="722" t="s">
        <v>235</v>
      </c>
      <c r="AK448" s="722" t="s">
        <v>235</v>
      </c>
      <c r="AL448" s="722" t="s">
        <v>235</v>
      </c>
      <c r="AM448" s="722" t="s">
        <v>235</v>
      </c>
      <c r="AN448" s="722" t="s">
        <v>235</v>
      </c>
    </row>
    <row r="449" spans="1:40" s="9" customFormat="1" ht="19.5" customHeight="1">
      <c r="A449" s="370" t="s">
        <v>236</v>
      </c>
      <c r="B449" s="370"/>
      <c r="C449" s="370"/>
      <c r="D449" s="370"/>
      <c r="E449" s="370"/>
      <c r="F449" s="370"/>
      <c r="G449" s="355"/>
      <c r="H449" s="355"/>
      <c r="I449" s="355"/>
      <c r="J449" s="355"/>
      <c r="K449" s="355"/>
      <c r="L449" s="355"/>
      <c r="M449" s="355"/>
      <c r="N449" s="355"/>
      <c r="O449" s="631"/>
      <c r="P449" s="355"/>
      <c r="Q449" s="355"/>
      <c r="R449" s="355"/>
      <c r="S449" s="355"/>
      <c r="T449" s="631"/>
      <c r="U449" s="355"/>
      <c r="V449" s="355"/>
      <c r="W449" s="355"/>
      <c r="X449" s="355"/>
      <c r="Y449" s="355"/>
      <c r="Z449" s="356"/>
      <c r="AA449" s="357"/>
      <c r="AB449" s="356"/>
      <c r="AC449" s="356"/>
      <c r="AD449" s="356"/>
      <c r="AE449" s="356"/>
      <c r="AF449" s="356"/>
      <c r="AG449" s="356"/>
      <c r="AH449" s="722"/>
      <c r="AI449" s="722"/>
      <c r="AJ449" s="722"/>
      <c r="AK449" s="722"/>
      <c r="AL449" s="722"/>
      <c r="AM449" s="722"/>
      <c r="AN449" s="722"/>
    </row>
    <row r="450" spans="1:40" s="9" customFormat="1" ht="13.5" customHeight="1">
      <c r="A450" s="354" t="s">
        <v>237</v>
      </c>
      <c r="B450" s="354"/>
      <c r="C450" s="354"/>
      <c r="D450" s="354"/>
      <c r="E450" s="354"/>
      <c r="F450" s="354"/>
      <c r="G450" s="149"/>
      <c r="H450" s="149"/>
      <c r="I450" s="149"/>
      <c r="J450" s="149"/>
      <c r="K450" s="149"/>
      <c r="L450" s="149"/>
      <c r="M450" s="149"/>
      <c r="N450" s="149"/>
      <c r="O450" s="632"/>
      <c r="P450" s="362"/>
      <c r="Q450" s="362"/>
      <c r="R450" s="362"/>
      <c r="S450" s="362"/>
      <c r="T450" s="632"/>
      <c r="U450" s="362"/>
      <c r="V450" s="362"/>
      <c r="W450" s="362"/>
      <c r="X450" s="362"/>
      <c r="Y450" s="362"/>
      <c r="Z450" s="362"/>
      <c r="AA450" s="357"/>
      <c r="AB450" s="362"/>
      <c r="AC450" s="362"/>
      <c r="AD450" s="362"/>
      <c r="AE450" s="362"/>
      <c r="AF450" s="362"/>
      <c r="AG450" s="362"/>
      <c r="AH450" s="723"/>
      <c r="AI450" s="723"/>
      <c r="AJ450" s="723"/>
      <c r="AK450" s="723"/>
      <c r="AL450" s="723"/>
      <c r="AM450" s="723"/>
      <c r="AN450" s="723"/>
    </row>
    <row r="451" spans="1:40" s="9" customFormat="1" ht="13.5" customHeight="1">
      <c r="A451" s="367" t="s">
        <v>238</v>
      </c>
      <c r="B451" s="633">
        <v>856.3</v>
      </c>
      <c r="C451" s="633">
        <v>891.3</v>
      </c>
      <c r="D451" s="633">
        <v>936.5</v>
      </c>
      <c r="E451" s="633">
        <v>1033.5</v>
      </c>
      <c r="F451" s="633">
        <v>1328.7</v>
      </c>
      <c r="G451" s="633">
        <v>1532.1</v>
      </c>
      <c r="H451" s="633">
        <v>1692.6</v>
      </c>
      <c r="I451" s="633">
        <v>1831.9</v>
      </c>
      <c r="J451" s="633">
        <v>1874.2</v>
      </c>
      <c r="K451" s="633">
        <v>3105.2</v>
      </c>
      <c r="L451" s="633">
        <v>2707.2</v>
      </c>
      <c r="M451" s="633">
        <v>2638</v>
      </c>
      <c r="N451" s="633">
        <v>2847</v>
      </c>
      <c r="O451" s="634">
        <v>4428</v>
      </c>
      <c r="P451" s="633">
        <v>4819.3999999999996</v>
      </c>
      <c r="Q451" s="633">
        <v>4550.8</v>
      </c>
      <c r="R451" s="633">
        <v>5019.8999999999996</v>
      </c>
      <c r="S451" s="633">
        <v>5327.3</v>
      </c>
      <c r="T451" s="634">
        <v>5550</v>
      </c>
      <c r="U451" s="633">
        <v>6358</v>
      </c>
      <c r="V451" s="633">
        <v>6929</v>
      </c>
      <c r="W451" s="633">
        <v>7599</v>
      </c>
      <c r="X451" s="633">
        <v>8187</v>
      </c>
      <c r="Y451" s="633">
        <v>8552</v>
      </c>
      <c r="Z451" s="633">
        <v>9191</v>
      </c>
      <c r="AA451" s="446">
        <v>10106</v>
      </c>
      <c r="AB451" s="132">
        <v>10911.5</v>
      </c>
      <c r="AC451" s="132">
        <v>11619.9</v>
      </c>
      <c r="AD451" s="132">
        <v>12799.8</v>
      </c>
      <c r="AE451" s="132">
        <v>13478</v>
      </c>
      <c r="AF451" s="132">
        <v>14234.5</v>
      </c>
      <c r="AG451" s="132">
        <v>15476</v>
      </c>
      <c r="AH451" s="724">
        <v>17963.8</v>
      </c>
      <c r="AI451" s="724">
        <v>19683</v>
      </c>
      <c r="AJ451" s="724">
        <v>20752.5</v>
      </c>
      <c r="AK451" s="724">
        <v>22248.2</v>
      </c>
      <c r="AL451" s="724">
        <v>23784.799999999999</v>
      </c>
      <c r="AM451" s="724">
        <v>25519.5</v>
      </c>
      <c r="AN451" s="724">
        <v>27261</v>
      </c>
    </row>
    <row r="452" spans="1:40" s="9" customFormat="1" ht="13.5" customHeight="1">
      <c r="A452" s="367" t="s">
        <v>239</v>
      </c>
      <c r="B452" s="633"/>
      <c r="C452" s="633"/>
      <c r="D452" s="633"/>
      <c r="E452" s="633"/>
      <c r="F452" s="633"/>
      <c r="G452" s="633"/>
      <c r="H452" s="633"/>
      <c r="I452" s="633"/>
      <c r="J452" s="633"/>
      <c r="K452" s="633"/>
      <c r="L452" s="633"/>
      <c r="M452" s="633"/>
      <c r="N452" s="633"/>
      <c r="O452" s="634">
        <v>158.80000000000001</v>
      </c>
      <c r="P452" s="633">
        <v>164.6</v>
      </c>
      <c r="Q452" s="633">
        <v>148.6</v>
      </c>
      <c r="R452" s="633">
        <v>152.9</v>
      </c>
      <c r="S452" s="633">
        <v>160.5</v>
      </c>
      <c r="T452" s="634">
        <v>74.5</v>
      </c>
      <c r="U452" s="633">
        <v>84.2</v>
      </c>
      <c r="V452" s="633">
        <v>86.7</v>
      </c>
      <c r="W452" s="633">
        <v>92.5</v>
      </c>
      <c r="X452" s="633">
        <v>98.8</v>
      </c>
      <c r="Y452" s="633">
        <v>97.4</v>
      </c>
      <c r="Z452" s="633">
        <v>100</v>
      </c>
      <c r="AA452" s="446">
        <v>106.4</v>
      </c>
      <c r="AB452" s="446">
        <v>112.5</v>
      </c>
      <c r="AC452" s="446">
        <v>122.4</v>
      </c>
      <c r="AD452" s="446">
        <v>131.69999999999999</v>
      </c>
      <c r="AE452" s="446"/>
      <c r="AF452" s="446">
        <v>136.9</v>
      </c>
      <c r="AG452" s="446">
        <v>146.19999999999999</v>
      </c>
      <c r="AH452" s="725">
        <v>166.6</v>
      </c>
      <c r="AI452" s="725">
        <v>178.8</v>
      </c>
      <c r="AJ452" s="725">
        <v>182.8</v>
      </c>
      <c r="AK452" s="725">
        <v>189.8</v>
      </c>
      <c r="AL452" s="725">
        <v>197.3</v>
      </c>
      <c r="AM452" s="725">
        <v>205.4</v>
      </c>
      <c r="AN452" s="725">
        <v>214.2</v>
      </c>
    </row>
    <row r="453" spans="1:40" s="9" customFormat="1" ht="13.5" customHeight="1">
      <c r="A453" s="367" t="s">
        <v>240</v>
      </c>
      <c r="B453" s="633"/>
      <c r="C453" s="633"/>
      <c r="D453" s="633"/>
      <c r="E453" s="633"/>
      <c r="F453" s="633"/>
      <c r="G453" s="633"/>
      <c r="H453" s="633"/>
      <c r="I453" s="633"/>
      <c r="J453" s="633"/>
      <c r="K453" s="633"/>
      <c r="L453" s="633"/>
      <c r="M453" s="633"/>
      <c r="N453" s="633"/>
      <c r="O453" s="634">
        <v>2788.8</v>
      </c>
      <c r="P453" s="633">
        <v>2927.2</v>
      </c>
      <c r="Q453" s="633">
        <v>3062.1</v>
      </c>
      <c r="R453" s="633">
        <v>3284</v>
      </c>
      <c r="S453" s="633">
        <v>3318.2</v>
      </c>
      <c r="T453" s="634">
        <v>7453</v>
      </c>
      <c r="U453" s="633">
        <v>7553</v>
      </c>
      <c r="V453" s="633">
        <v>7992</v>
      </c>
      <c r="W453" s="633">
        <v>8217</v>
      </c>
      <c r="X453" s="633">
        <v>8287</v>
      </c>
      <c r="Y453" s="633">
        <v>8781</v>
      </c>
      <c r="Z453" s="633">
        <v>9191</v>
      </c>
      <c r="AA453" s="446">
        <v>9494</v>
      </c>
      <c r="AB453" s="132">
        <v>9701.2999999999993</v>
      </c>
      <c r="AC453" s="132">
        <v>9496.7999999999993</v>
      </c>
      <c r="AD453" s="132">
        <v>9720.4</v>
      </c>
      <c r="AE453" s="132"/>
      <c r="AF453" s="132">
        <v>10394.4</v>
      </c>
      <c r="AG453" s="132">
        <v>10588.1</v>
      </c>
      <c r="AH453" s="724">
        <v>10781.2</v>
      </c>
      <c r="AI453" s="724">
        <v>11009.1</v>
      </c>
      <c r="AJ453" s="724">
        <v>11352.5</v>
      </c>
      <c r="AK453" s="724">
        <v>11720.8</v>
      </c>
      <c r="AL453" s="724">
        <v>12056.3</v>
      </c>
      <c r="AM453" s="724">
        <v>12425.8</v>
      </c>
      <c r="AN453" s="724">
        <v>12727.3</v>
      </c>
    </row>
    <row r="454" spans="1:40" s="9" customFormat="1" ht="13.5" customHeight="1">
      <c r="A454" s="367" t="s">
        <v>241</v>
      </c>
      <c r="B454" s="633"/>
      <c r="C454" s="633"/>
      <c r="D454" s="633"/>
      <c r="E454" s="633"/>
      <c r="F454" s="633"/>
      <c r="G454" s="633"/>
      <c r="H454" s="633"/>
      <c r="I454" s="633"/>
      <c r="J454" s="633"/>
      <c r="K454" s="633"/>
      <c r="L454" s="633"/>
      <c r="M454" s="633"/>
      <c r="N454" s="633"/>
      <c r="O454" s="634">
        <v>-4.0999999999999996</v>
      </c>
      <c r="P454" s="633">
        <v>5</v>
      </c>
      <c r="Q454" s="633">
        <v>4.5999999999999996</v>
      </c>
      <c r="R454" s="633">
        <v>5.6</v>
      </c>
      <c r="S454" s="633">
        <v>1</v>
      </c>
      <c r="T454" s="634">
        <v>-1.1000000000000001</v>
      </c>
      <c r="U454" s="633">
        <v>1.3</v>
      </c>
      <c r="V454" s="633">
        <v>5.8</v>
      </c>
      <c r="W454" s="633">
        <v>2.8</v>
      </c>
      <c r="X454" s="633">
        <v>0.9</v>
      </c>
      <c r="Y454" s="633">
        <v>6</v>
      </c>
      <c r="Z454" s="633">
        <v>4.7</v>
      </c>
      <c r="AA454" s="446">
        <v>3.3</v>
      </c>
      <c r="AB454" s="132">
        <v>2.2000000000000002</v>
      </c>
      <c r="AC454" s="132">
        <v>2.7</v>
      </c>
      <c r="AD454" s="132">
        <v>2.4</v>
      </c>
      <c r="AE454" s="132"/>
      <c r="AF454" s="132">
        <v>2.2999999999999998</v>
      </c>
      <c r="AG454" s="132">
        <v>1.9</v>
      </c>
      <c r="AH454" s="724">
        <v>1.8</v>
      </c>
      <c r="AI454" s="724">
        <v>2.1</v>
      </c>
      <c r="AJ454" s="724">
        <v>3.1</v>
      </c>
      <c r="AK454" s="724">
        <v>3.2</v>
      </c>
      <c r="AL454" s="724">
        <v>2.9</v>
      </c>
      <c r="AM454" s="724">
        <v>3.1</v>
      </c>
      <c r="AN454" s="724">
        <v>2.4</v>
      </c>
    </row>
    <row r="455" spans="1:40" s="9" customFormat="1" ht="13.5" customHeight="1">
      <c r="A455" s="367"/>
      <c r="B455" s="633"/>
      <c r="C455" s="633"/>
      <c r="D455" s="633"/>
      <c r="E455" s="633"/>
      <c r="F455" s="633"/>
      <c r="G455" s="633"/>
      <c r="H455" s="633"/>
      <c r="I455" s="633"/>
      <c r="J455" s="633"/>
      <c r="K455" s="633"/>
      <c r="L455" s="633"/>
      <c r="M455" s="633"/>
      <c r="N455" s="633"/>
      <c r="O455" s="634"/>
      <c r="P455" s="633"/>
      <c r="Q455" s="633"/>
      <c r="R455" s="633"/>
      <c r="S455" s="633"/>
      <c r="T455" s="634"/>
      <c r="U455" s="633"/>
      <c r="V455" s="633"/>
      <c r="W455" s="633"/>
      <c r="X455" s="633"/>
      <c r="Y455" s="633"/>
      <c r="Z455" s="445"/>
      <c r="AA455" s="446"/>
      <c r="AB455" s="132"/>
      <c r="AC455" s="132"/>
      <c r="AD455" s="132"/>
      <c r="AE455" s="132"/>
      <c r="AF455" s="132"/>
      <c r="AG455" s="132"/>
      <c r="AH455" s="724"/>
      <c r="AI455" s="724"/>
      <c r="AJ455" s="724"/>
      <c r="AK455" s="724"/>
      <c r="AL455" s="724"/>
      <c r="AM455" s="724"/>
      <c r="AN455" s="724"/>
    </row>
    <row r="456" spans="1:40" s="9" customFormat="1" ht="12.75">
      <c r="A456" s="354" t="s">
        <v>242</v>
      </c>
      <c r="B456" s="633"/>
      <c r="C456" s="633"/>
      <c r="D456" s="633"/>
      <c r="E456" s="633"/>
      <c r="F456" s="633"/>
      <c r="G456" s="633"/>
      <c r="H456" s="633"/>
      <c r="I456" s="633"/>
      <c r="J456" s="633"/>
      <c r="K456" s="633"/>
      <c r="L456" s="633"/>
      <c r="M456" s="633"/>
      <c r="N456" s="633"/>
      <c r="O456" s="634"/>
      <c r="P456" s="633"/>
      <c r="Q456" s="633"/>
      <c r="R456" s="633"/>
      <c r="S456" s="633"/>
      <c r="T456" s="634"/>
      <c r="U456" s="633"/>
      <c r="V456" s="633"/>
      <c r="W456" s="633"/>
      <c r="X456" s="633"/>
      <c r="Y456" s="633"/>
      <c r="Z456" s="633"/>
      <c r="AA456" s="446"/>
      <c r="AB456" s="362"/>
      <c r="AC456" s="362"/>
      <c r="AD456" s="362"/>
      <c r="AE456" s="362"/>
      <c r="AF456" s="362"/>
      <c r="AG456" s="362"/>
      <c r="AH456" s="723"/>
      <c r="AI456" s="723"/>
      <c r="AJ456" s="723"/>
      <c r="AK456" s="723"/>
      <c r="AL456" s="723"/>
      <c r="AM456" s="723"/>
      <c r="AN456" s="723"/>
    </row>
    <row r="457" spans="1:40" s="9" customFormat="1" ht="12.75">
      <c r="A457" s="367" t="s">
        <v>238</v>
      </c>
      <c r="B457" s="633"/>
      <c r="C457" s="633"/>
      <c r="D457" s="633"/>
      <c r="E457" s="633"/>
      <c r="F457" s="633"/>
      <c r="G457" s="633"/>
      <c r="H457" s="633"/>
      <c r="I457" s="633"/>
      <c r="J457" s="633"/>
      <c r="K457" s="633"/>
      <c r="L457" s="633"/>
      <c r="M457" s="633"/>
      <c r="N457" s="633"/>
      <c r="O457" s="634">
        <v>1096.7</v>
      </c>
      <c r="P457" s="633">
        <v>853</v>
      </c>
      <c r="Q457" s="633">
        <v>738.4</v>
      </c>
      <c r="R457" s="633">
        <v>2038.1</v>
      </c>
      <c r="S457" s="633">
        <v>2269.5</v>
      </c>
      <c r="T457" s="634">
        <v>1977</v>
      </c>
      <c r="U457" s="633">
        <v>2347</v>
      </c>
      <c r="V457" s="633">
        <v>1094</v>
      </c>
      <c r="W457" s="633">
        <v>1490</v>
      </c>
      <c r="X457" s="633">
        <v>1674</v>
      </c>
      <c r="Y457" s="633">
        <v>1399</v>
      </c>
      <c r="Z457" s="633">
        <v>1515</v>
      </c>
      <c r="AA457" s="446">
        <v>6403</v>
      </c>
      <c r="AB457" s="362">
        <v>9800.4</v>
      </c>
      <c r="AC457" s="362">
        <v>9657.7999999999993</v>
      </c>
      <c r="AD457" s="362">
        <v>11953.9</v>
      </c>
      <c r="AE457" s="362">
        <v>13888.2</v>
      </c>
      <c r="AF457" s="362">
        <v>14719.8</v>
      </c>
      <c r="AG457" s="362">
        <v>11663.3</v>
      </c>
      <c r="AH457" s="723">
        <v>14636.3</v>
      </c>
      <c r="AI457" s="723">
        <v>20671.400000000001</v>
      </c>
      <c r="AJ457" s="723">
        <v>16889.2</v>
      </c>
      <c r="AK457" s="723">
        <v>15859.8</v>
      </c>
      <c r="AL457" s="723">
        <v>14981.6</v>
      </c>
      <c r="AM457" s="723">
        <v>14429.1</v>
      </c>
      <c r="AN457" s="723">
        <v>14000.3</v>
      </c>
    </row>
    <row r="458" spans="1:40" s="9" customFormat="1" ht="12.75">
      <c r="A458" s="367" t="s">
        <v>239</v>
      </c>
      <c r="B458" s="633"/>
      <c r="C458" s="633"/>
      <c r="D458" s="633"/>
      <c r="E458" s="633"/>
      <c r="F458" s="633"/>
      <c r="G458" s="633"/>
      <c r="H458" s="633"/>
      <c r="I458" s="633"/>
      <c r="J458" s="633"/>
      <c r="K458" s="633"/>
      <c r="L458" s="633"/>
      <c r="M458" s="633"/>
      <c r="N458" s="633"/>
      <c r="O458" s="634">
        <v>402.3</v>
      </c>
      <c r="P458" s="633">
        <v>317.8</v>
      </c>
      <c r="Q458" s="633">
        <v>300.5</v>
      </c>
      <c r="R458" s="633">
        <v>591.79999999999995</v>
      </c>
      <c r="S458" s="633">
        <v>681.9</v>
      </c>
      <c r="T458" s="634">
        <v>88.3</v>
      </c>
      <c r="U458" s="633">
        <v>119.1</v>
      </c>
      <c r="V458" s="633">
        <v>66.900000000000006</v>
      </c>
      <c r="W458" s="633">
        <v>86.9</v>
      </c>
      <c r="X458" s="633">
        <v>112.4</v>
      </c>
      <c r="Y458" s="633">
        <v>95.6</v>
      </c>
      <c r="Z458" s="633">
        <v>100</v>
      </c>
      <c r="AA458" s="446">
        <v>109.1</v>
      </c>
      <c r="AB458" s="132">
        <v>86.4</v>
      </c>
      <c r="AC458" s="132">
        <v>70.599999999999994</v>
      </c>
      <c r="AD458" s="132">
        <v>83.9</v>
      </c>
      <c r="AE458" s="132"/>
      <c r="AF458" s="132">
        <v>112.7</v>
      </c>
      <c r="AG458" s="132">
        <v>90</v>
      </c>
      <c r="AH458" s="724">
        <v>121.4</v>
      </c>
      <c r="AI458" s="724">
        <v>169.2</v>
      </c>
      <c r="AJ458" s="724">
        <v>148.9</v>
      </c>
      <c r="AK458" s="724">
        <v>140</v>
      </c>
      <c r="AL458" s="724">
        <v>132.80000000000001</v>
      </c>
      <c r="AM458" s="724">
        <v>127.9</v>
      </c>
      <c r="AN458" s="724">
        <v>124.1</v>
      </c>
    </row>
    <row r="459" spans="1:40" s="9" customFormat="1" ht="12.75">
      <c r="A459" s="367" t="s">
        <v>240</v>
      </c>
      <c r="B459" s="633"/>
      <c r="C459" s="633"/>
      <c r="D459" s="633"/>
      <c r="E459" s="633"/>
      <c r="F459" s="633"/>
      <c r="G459" s="633"/>
      <c r="H459" s="633"/>
      <c r="I459" s="633"/>
      <c r="J459" s="633"/>
      <c r="K459" s="633"/>
      <c r="L459" s="633"/>
      <c r="M459" s="633"/>
      <c r="N459" s="633"/>
      <c r="O459" s="634">
        <v>272.60000000000002</v>
      </c>
      <c r="P459" s="633">
        <v>268.39999999999998</v>
      </c>
      <c r="Q459" s="633">
        <v>245.7</v>
      </c>
      <c r="R459" s="633">
        <v>344.4</v>
      </c>
      <c r="S459" s="633">
        <v>332.8</v>
      </c>
      <c r="T459" s="634">
        <v>2239</v>
      </c>
      <c r="U459" s="633">
        <v>1970</v>
      </c>
      <c r="V459" s="633">
        <v>1636</v>
      </c>
      <c r="W459" s="633">
        <v>1715</v>
      </c>
      <c r="X459" s="633">
        <v>1489</v>
      </c>
      <c r="Y459" s="633">
        <v>1463</v>
      </c>
      <c r="Z459" s="633">
        <v>1515</v>
      </c>
      <c r="AA459" s="446">
        <v>5870</v>
      </c>
      <c r="AB459" s="132">
        <v>11349.3</v>
      </c>
      <c r="AC459" s="132">
        <v>13683</v>
      </c>
      <c r="AD459" s="132">
        <v>14244.1</v>
      </c>
      <c r="AE459" s="132"/>
      <c r="AF459" s="132">
        <v>13056.7</v>
      </c>
      <c r="AG459" s="132">
        <v>12960.5</v>
      </c>
      <c r="AH459" s="724">
        <v>12055.1</v>
      </c>
      <c r="AI459" s="724">
        <v>12217.9</v>
      </c>
      <c r="AJ459" s="724">
        <v>11339.7</v>
      </c>
      <c r="AK459" s="724">
        <v>11325.2</v>
      </c>
      <c r="AL459" s="724">
        <v>11282.7</v>
      </c>
      <c r="AM459" s="724">
        <v>11282.7</v>
      </c>
      <c r="AN459" s="724">
        <v>11282.7</v>
      </c>
    </row>
    <row r="460" spans="1:40" s="9" customFormat="1" ht="12.75">
      <c r="A460" s="367" t="s">
        <v>241</v>
      </c>
      <c r="B460" s="633"/>
      <c r="C460" s="633"/>
      <c r="D460" s="633"/>
      <c r="E460" s="633"/>
      <c r="F460" s="633"/>
      <c r="G460" s="633"/>
      <c r="H460" s="633"/>
      <c r="I460" s="633"/>
      <c r="J460" s="633"/>
      <c r="K460" s="633"/>
      <c r="L460" s="633"/>
      <c r="M460" s="633"/>
      <c r="N460" s="633"/>
      <c r="O460" s="634">
        <v>-36.1</v>
      </c>
      <c r="P460" s="633">
        <v>-1.5</v>
      </c>
      <c r="Q460" s="633">
        <v>-8.5</v>
      </c>
      <c r="R460" s="633">
        <v>13</v>
      </c>
      <c r="S460" s="633">
        <v>-3.4</v>
      </c>
      <c r="T460" s="634">
        <v>4</v>
      </c>
      <c r="U460" s="633">
        <v>-12</v>
      </c>
      <c r="V460" s="633">
        <v>-17</v>
      </c>
      <c r="W460" s="633">
        <v>4.8</v>
      </c>
      <c r="X460" s="633">
        <v>-13.2</v>
      </c>
      <c r="Y460" s="633">
        <v>-1.7</v>
      </c>
      <c r="Z460" s="633">
        <v>3.6</v>
      </c>
      <c r="AA460" s="446">
        <v>287.5</v>
      </c>
      <c r="AB460" s="132">
        <v>93.3</v>
      </c>
      <c r="AC460" s="132">
        <v>6.7</v>
      </c>
      <c r="AD460" s="132">
        <v>4.0999999999999996</v>
      </c>
      <c r="AE460" s="132"/>
      <c r="AF460" s="132">
        <v>15.1</v>
      </c>
      <c r="AG460" s="132">
        <v>-0.7</v>
      </c>
      <c r="AH460" s="724">
        <v>-7</v>
      </c>
      <c r="AI460" s="724">
        <v>1.4</v>
      </c>
      <c r="AJ460" s="724">
        <v>-7.2</v>
      </c>
      <c r="AK460" s="724">
        <v>-0.1</v>
      </c>
      <c r="AL460" s="724">
        <v>-0.4</v>
      </c>
      <c r="AM460" s="724">
        <v>0</v>
      </c>
      <c r="AN460" s="724">
        <v>0</v>
      </c>
    </row>
    <row r="461" spans="1:40" s="9" customFormat="1" ht="12.75">
      <c r="A461" s="367"/>
      <c r="B461" s="633"/>
      <c r="C461" s="633"/>
      <c r="D461" s="633"/>
      <c r="E461" s="633"/>
      <c r="F461" s="633"/>
      <c r="G461" s="633"/>
      <c r="H461" s="633"/>
      <c r="I461" s="633"/>
      <c r="J461" s="633"/>
      <c r="K461" s="633"/>
      <c r="L461" s="633"/>
      <c r="M461" s="633"/>
      <c r="N461" s="633"/>
      <c r="O461" s="634"/>
      <c r="P461" s="633"/>
      <c r="Q461" s="633"/>
      <c r="R461" s="633"/>
      <c r="S461" s="633"/>
      <c r="T461" s="634"/>
      <c r="U461" s="633"/>
      <c r="V461" s="633"/>
      <c r="W461" s="633"/>
      <c r="X461" s="633"/>
      <c r="Y461" s="633"/>
      <c r="Z461" s="445"/>
      <c r="AA461" s="446"/>
      <c r="AB461" s="362"/>
      <c r="AC461" s="362"/>
      <c r="AD461" s="362"/>
      <c r="AE461" s="362"/>
      <c r="AF461" s="362"/>
      <c r="AG461" s="362"/>
      <c r="AH461" s="723"/>
      <c r="AI461" s="723"/>
      <c r="AJ461" s="723"/>
      <c r="AK461" s="723"/>
      <c r="AL461" s="723"/>
      <c r="AM461" s="723"/>
      <c r="AN461" s="723"/>
    </row>
    <row r="462" spans="1:40" s="9" customFormat="1" ht="12.75">
      <c r="A462" s="354" t="s">
        <v>243</v>
      </c>
      <c r="B462" s="633"/>
      <c r="C462" s="633"/>
      <c r="D462" s="633"/>
      <c r="E462" s="633"/>
      <c r="F462" s="633"/>
      <c r="G462" s="633"/>
      <c r="H462" s="633"/>
      <c r="I462" s="633"/>
      <c r="J462" s="633"/>
      <c r="K462" s="633"/>
      <c r="L462" s="633"/>
      <c r="M462" s="633"/>
      <c r="N462" s="633"/>
      <c r="O462" s="634"/>
      <c r="P462" s="633"/>
      <c r="Q462" s="633"/>
      <c r="R462" s="633"/>
      <c r="S462" s="633"/>
      <c r="T462" s="634"/>
      <c r="U462" s="633"/>
      <c r="V462" s="633"/>
      <c r="W462" s="633"/>
      <c r="X462" s="633"/>
      <c r="Y462" s="633"/>
      <c r="Z462" s="445"/>
      <c r="AA462" s="446"/>
      <c r="AB462" s="362"/>
      <c r="AC462" s="362"/>
      <c r="AD462" s="362"/>
      <c r="AE462" s="362"/>
      <c r="AF462" s="362"/>
      <c r="AG462" s="362"/>
      <c r="AH462" s="723"/>
      <c r="AI462" s="723"/>
      <c r="AJ462" s="723"/>
      <c r="AK462" s="723"/>
      <c r="AL462" s="723"/>
      <c r="AM462" s="723"/>
      <c r="AN462" s="723"/>
    </row>
    <row r="463" spans="1:40" s="9" customFormat="1" ht="12.75">
      <c r="A463" s="367" t="s">
        <v>238</v>
      </c>
      <c r="B463" s="633">
        <v>352.7</v>
      </c>
      <c r="C463" s="633">
        <v>452.2</v>
      </c>
      <c r="D463" s="633">
        <v>612.9</v>
      </c>
      <c r="E463" s="633">
        <v>1012.6</v>
      </c>
      <c r="F463" s="633">
        <v>1294.8</v>
      </c>
      <c r="G463" s="633">
        <v>1276.9000000000001</v>
      </c>
      <c r="H463" s="633">
        <v>1793.6</v>
      </c>
      <c r="I463" s="633">
        <v>1752.5</v>
      </c>
      <c r="J463" s="633">
        <v>1288.3</v>
      </c>
      <c r="K463" s="633">
        <v>1868.3</v>
      </c>
      <c r="L463" s="633">
        <v>2355.5</v>
      </c>
      <c r="M463" s="633">
        <v>2662.7</v>
      </c>
      <c r="N463" s="633">
        <v>2745.1</v>
      </c>
      <c r="O463" s="634">
        <v>1252.0999999999999</v>
      </c>
      <c r="P463" s="633">
        <v>1398.8</v>
      </c>
      <c r="Q463" s="633">
        <v>1652.7</v>
      </c>
      <c r="R463" s="633">
        <v>2023.6</v>
      </c>
      <c r="S463" s="633">
        <v>2773.2</v>
      </c>
      <c r="T463" s="634">
        <v>5253</v>
      </c>
      <c r="U463" s="633">
        <v>5607</v>
      </c>
      <c r="V463" s="633">
        <v>5016</v>
      </c>
      <c r="W463" s="633">
        <v>6415</v>
      </c>
      <c r="X463" s="633">
        <v>6281</v>
      </c>
      <c r="Y463" s="633">
        <v>4856</v>
      </c>
      <c r="Z463" s="633">
        <v>4963</v>
      </c>
      <c r="AA463" s="446">
        <v>5179</v>
      </c>
      <c r="AB463" s="132">
        <v>4716.8</v>
      </c>
      <c r="AC463" s="132">
        <v>5862.3</v>
      </c>
      <c r="AD463" s="132">
        <v>7428.5</v>
      </c>
      <c r="AE463" s="132">
        <v>8237</v>
      </c>
      <c r="AF463" s="132">
        <v>9038.7000000000007</v>
      </c>
      <c r="AG463" s="132">
        <v>8377.9</v>
      </c>
      <c r="AH463" s="724">
        <v>7871.7</v>
      </c>
      <c r="AI463" s="724">
        <v>9318.2999999999993</v>
      </c>
      <c r="AJ463" s="724">
        <v>10938.3</v>
      </c>
      <c r="AK463" s="724">
        <v>11537.9</v>
      </c>
      <c r="AL463" s="724">
        <v>11929.9</v>
      </c>
      <c r="AM463" s="724">
        <v>11453.5</v>
      </c>
      <c r="AN463" s="724">
        <v>7630</v>
      </c>
    </row>
    <row r="464" spans="1:40" s="9" customFormat="1" ht="12.75">
      <c r="A464" s="367" t="s">
        <v>239</v>
      </c>
      <c r="B464" s="633"/>
      <c r="C464" s="633"/>
      <c r="D464" s="633"/>
      <c r="E464" s="633"/>
      <c r="F464" s="633"/>
      <c r="G464" s="633"/>
      <c r="H464" s="633"/>
      <c r="I464" s="633"/>
      <c r="J464" s="633"/>
      <c r="K464" s="633"/>
      <c r="L464" s="633"/>
      <c r="M464" s="633"/>
      <c r="N464" s="633"/>
      <c r="O464" s="634">
        <v>186.9</v>
      </c>
      <c r="P464" s="633">
        <v>199.6</v>
      </c>
      <c r="Q464" s="633">
        <v>227.7</v>
      </c>
      <c r="R464" s="633">
        <v>259</v>
      </c>
      <c r="S464" s="633">
        <v>397.5</v>
      </c>
      <c r="T464" s="634"/>
      <c r="U464" s="633"/>
      <c r="V464" s="633"/>
      <c r="W464" s="633"/>
      <c r="X464" s="633"/>
      <c r="Y464" s="633"/>
      <c r="Z464" s="633"/>
      <c r="AA464" s="446"/>
      <c r="AB464" s="132"/>
      <c r="AC464" s="132">
        <v>93.6</v>
      </c>
      <c r="AD464" s="132">
        <v>102.1</v>
      </c>
      <c r="AE464" s="132"/>
      <c r="AF464" s="132">
        <v>115.4</v>
      </c>
      <c r="AG464" s="132">
        <v>139.30000000000001</v>
      </c>
      <c r="AH464" s="724">
        <v>162.80000000000001</v>
      </c>
      <c r="AI464" s="724">
        <v>169.7</v>
      </c>
      <c r="AJ464" s="724">
        <v>161.5</v>
      </c>
      <c r="AK464" s="724">
        <v>164.9</v>
      </c>
      <c r="AL464" s="724">
        <v>168.2</v>
      </c>
      <c r="AM464" s="724">
        <v>161.4</v>
      </c>
      <c r="AN464" s="724">
        <v>137.5</v>
      </c>
    </row>
    <row r="465" spans="1:40" s="9" customFormat="1" ht="12.75">
      <c r="A465" s="367" t="s">
        <v>240</v>
      </c>
      <c r="B465" s="633"/>
      <c r="C465" s="633"/>
      <c r="D465" s="633"/>
      <c r="E465" s="633"/>
      <c r="F465" s="633"/>
      <c r="G465" s="633"/>
      <c r="H465" s="633"/>
      <c r="I465" s="633"/>
      <c r="J465" s="633"/>
      <c r="K465" s="633"/>
      <c r="L465" s="633"/>
      <c r="M465" s="633"/>
      <c r="N465" s="633"/>
      <c r="O465" s="634">
        <v>669.9</v>
      </c>
      <c r="P465" s="633">
        <v>700.7</v>
      </c>
      <c r="Q465" s="633">
        <v>725.9</v>
      </c>
      <c r="R465" s="633">
        <v>781.3</v>
      </c>
      <c r="S465" s="633">
        <v>697.6</v>
      </c>
      <c r="T465" s="634"/>
      <c r="U465" s="633"/>
      <c r="V465" s="633"/>
      <c r="W465" s="633"/>
      <c r="X465" s="633"/>
      <c r="Y465" s="633"/>
      <c r="Z465" s="633"/>
      <c r="AA465" s="446"/>
      <c r="AB465" s="132"/>
      <c r="AC465" s="132">
        <v>6264</v>
      </c>
      <c r="AD465" s="132">
        <v>7277.4</v>
      </c>
      <c r="AE465" s="132"/>
      <c r="AF465" s="132">
        <v>7832.4</v>
      </c>
      <c r="AG465" s="132">
        <v>6016.2</v>
      </c>
      <c r="AH465" s="724">
        <v>4836.3</v>
      </c>
      <c r="AI465" s="724">
        <v>5491.3</v>
      </c>
      <c r="AJ465" s="724">
        <v>6773.7</v>
      </c>
      <c r="AK465" s="724">
        <v>6998.2</v>
      </c>
      <c r="AL465" s="724">
        <v>7093.5</v>
      </c>
      <c r="AM465" s="724">
        <v>7096.3</v>
      </c>
      <c r="AN465" s="724">
        <v>7099.2</v>
      </c>
    </row>
    <row r="466" spans="1:40" s="9" customFormat="1" ht="12.75">
      <c r="A466" s="367" t="s">
        <v>241</v>
      </c>
      <c r="B466" s="633"/>
      <c r="C466" s="633"/>
      <c r="D466" s="633"/>
      <c r="E466" s="633"/>
      <c r="F466" s="633"/>
      <c r="G466" s="633"/>
      <c r="H466" s="633"/>
      <c r="I466" s="633"/>
      <c r="J466" s="633"/>
      <c r="K466" s="633"/>
      <c r="L466" s="633"/>
      <c r="M466" s="633"/>
      <c r="N466" s="633"/>
      <c r="O466" s="634">
        <v>-3.5</v>
      </c>
      <c r="P466" s="633">
        <v>4.5999999999999996</v>
      </c>
      <c r="Q466" s="633">
        <v>3.6</v>
      </c>
      <c r="R466" s="633">
        <v>-3.2</v>
      </c>
      <c r="S466" s="633">
        <v>-10.7</v>
      </c>
      <c r="T466" s="634"/>
      <c r="U466" s="633"/>
      <c r="V466" s="633"/>
      <c r="W466" s="633"/>
      <c r="X466" s="633"/>
      <c r="Y466" s="633"/>
      <c r="Z466" s="633"/>
      <c r="AA466" s="446"/>
      <c r="AB466" s="132"/>
      <c r="AC466" s="132">
        <v>17.399999999999999</v>
      </c>
      <c r="AD466" s="132">
        <v>16.2</v>
      </c>
      <c r="AE466" s="132"/>
      <c r="AF466" s="132">
        <v>5.3</v>
      </c>
      <c r="AG466" s="132">
        <v>-23.2</v>
      </c>
      <c r="AH466" s="724">
        <v>-19.600000000000001</v>
      </c>
      <c r="AI466" s="724">
        <v>13.5</v>
      </c>
      <c r="AJ466" s="724">
        <v>23.4</v>
      </c>
      <c r="AK466" s="724">
        <v>3.3</v>
      </c>
      <c r="AL466" s="724">
        <v>1.4</v>
      </c>
      <c r="AM466" s="724">
        <v>0</v>
      </c>
      <c r="AN466" s="724">
        <v>0</v>
      </c>
    </row>
    <row r="467" spans="1:40" s="9" customFormat="1" ht="12.75">
      <c r="A467" s="367"/>
      <c r="B467" s="633"/>
      <c r="C467" s="633"/>
      <c r="D467" s="633"/>
      <c r="E467" s="633"/>
      <c r="F467" s="633"/>
      <c r="G467" s="633"/>
      <c r="H467" s="633"/>
      <c r="I467" s="633"/>
      <c r="J467" s="633"/>
      <c r="K467" s="633"/>
      <c r="L467" s="633"/>
      <c r="M467" s="633"/>
      <c r="N467" s="633"/>
      <c r="O467" s="634"/>
      <c r="P467" s="633"/>
      <c r="Q467" s="633"/>
      <c r="R467" s="633"/>
      <c r="S467" s="633"/>
      <c r="T467" s="634"/>
      <c r="U467" s="633"/>
      <c r="V467" s="633"/>
      <c r="W467" s="633"/>
      <c r="X467" s="633"/>
      <c r="Y467" s="633"/>
      <c r="Z467" s="445"/>
      <c r="AA467" s="446"/>
      <c r="AB467" s="362"/>
      <c r="AC467" s="362"/>
      <c r="AD467" s="362"/>
      <c r="AE467" s="362"/>
      <c r="AF467" s="362"/>
      <c r="AG467" s="362"/>
      <c r="AH467" s="723"/>
      <c r="AI467" s="723"/>
      <c r="AJ467" s="723"/>
      <c r="AK467" s="723"/>
      <c r="AL467" s="723"/>
      <c r="AM467" s="723"/>
      <c r="AN467" s="723"/>
    </row>
    <row r="468" spans="1:40" s="9" customFormat="1" ht="12.75">
      <c r="A468" s="354" t="s">
        <v>244</v>
      </c>
      <c r="B468" s="633"/>
      <c r="C468" s="633"/>
      <c r="D468" s="633"/>
      <c r="E468" s="633"/>
      <c r="F468" s="633"/>
      <c r="G468" s="633"/>
      <c r="H468" s="633"/>
      <c r="I468" s="633"/>
      <c r="J468" s="633"/>
      <c r="K468" s="633"/>
      <c r="L468" s="633"/>
      <c r="M468" s="633"/>
      <c r="N468" s="633"/>
      <c r="O468" s="634"/>
      <c r="P468" s="633"/>
      <c r="Q468" s="633"/>
      <c r="R468" s="633"/>
      <c r="S468" s="633"/>
      <c r="U468" s="633"/>
      <c r="V468" s="633"/>
      <c r="W468" s="633"/>
      <c r="X468" s="633"/>
      <c r="Y468" s="633"/>
      <c r="Z468" s="633"/>
      <c r="AA468" s="633"/>
      <c r="AB468" s="633"/>
      <c r="AC468" s="633"/>
      <c r="AD468" s="633"/>
      <c r="AE468" s="633"/>
      <c r="AF468" s="633"/>
      <c r="AG468" s="633"/>
      <c r="AH468" s="726"/>
      <c r="AI468" s="726"/>
      <c r="AJ468" s="726"/>
      <c r="AK468" s="726"/>
      <c r="AL468" s="726"/>
      <c r="AM468" s="726"/>
      <c r="AN468" s="726"/>
    </row>
    <row r="469" spans="1:40" s="9" customFormat="1" ht="12.75">
      <c r="A469" s="367" t="s">
        <v>238</v>
      </c>
      <c r="B469" s="633">
        <v>336.9</v>
      </c>
      <c r="C469" s="633">
        <v>275.8</v>
      </c>
      <c r="D469" s="633">
        <v>345.1</v>
      </c>
      <c r="E469" s="633">
        <v>390.3</v>
      </c>
      <c r="F469" s="633">
        <v>411</v>
      </c>
      <c r="G469" s="633">
        <v>454.4</v>
      </c>
      <c r="H469" s="633">
        <v>496.6</v>
      </c>
      <c r="I469" s="633">
        <v>602.9</v>
      </c>
      <c r="J469" s="633">
        <v>609</v>
      </c>
      <c r="K469" s="633"/>
      <c r="L469" s="633">
        <v>778.9</v>
      </c>
      <c r="M469" s="633"/>
      <c r="N469" s="633"/>
      <c r="O469" s="634">
        <v>729.3</v>
      </c>
      <c r="P469" s="633">
        <v>820.8</v>
      </c>
      <c r="Q469" s="633">
        <v>848.3</v>
      </c>
      <c r="R469" s="633">
        <v>928.1</v>
      </c>
      <c r="S469" s="633">
        <v>974.7</v>
      </c>
      <c r="T469" s="634">
        <v>682</v>
      </c>
      <c r="U469" s="633">
        <v>792</v>
      </c>
      <c r="V469" s="633">
        <v>830</v>
      </c>
      <c r="W469" s="633">
        <v>946</v>
      </c>
      <c r="X469" s="633">
        <v>1070</v>
      </c>
      <c r="Y469" s="633">
        <v>1094</v>
      </c>
      <c r="Z469" s="633">
        <v>1165</v>
      </c>
      <c r="AA469" s="446">
        <v>1216</v>
      </c>
      <c r="AB469" s="362">
        <v>1302.4000000000001</v>
      </c>
      <c r="AC469" s="362">
        <v>1256.0999999999999</v>
      </c>
      <c r="AD469" s="362">
        <v>1410.8</v>
      </c>
      <c r="AE469" s="362">
        <v>1369.1</v>
      </c>
      <c r="AF469" s="362">
        <v>1418.2</v>
      </c>
      <c r="AG469" s="362">
        <v>1390.6</v>
      </c>
      <c r="AH469" s="723">
        <v>1540.1</v>
      </c>
      <c r="AI469" s="723">
        <v>1724</v>
      </c>
      <c r="AJ469" s="723">
        <v>1895.4</v>
      </c>
      <c r="AK469" s="723">
        <v>2104.5</v>
      </c>
      <c r="AL469" s="723">
        <v>2332.9</v>
      </c>
      <c r="AM469" s="723">
        <v>2579.1999999999998</v>
      </c>
      <c r="AN469" s="723">
        <v>2856.3</v>
      </c>
    </row>
    <row r="470" spans="1:40" s="9" customFormat="1" ht="12.75">
      <c r="A470" s="367" t="s">
        <v>239</v>
      </c>
      <c r="B470" s="633"/>
      <c r="C470" s="633"/>
      <c r="D470" s="633"/>
      <c r="E470" s="633"/>
      <c r="F470" s="633"/>
      <c r="G470" s="633"/>
      <c r="H470" s="633"/>
      <c r="I470" s="633"/>
      <c r="J470" s="633"/>
      <c r="K470" s="633"/>
      <c r="L470" s="633"/>
      <c r="M470" s="633"/>
      <c r="N470" s="633"/>
      <c r="O470" s="634">
        <v>130.19999999999999</v>
      </c>
      <c r="P470" s="633">
        <v>139.80000000000001</v>
      </c>
      <c r="Q470" s="633">
        <v>141.30000000000001</v>
      </c>
      <c r="R470" s="633">
        <v>142.69999999999999</v>
      </c>
      <c r="S470" s="633">
        <v>144.1</v>
      </c>
      <c r="T470" s="634"/>
      <c r="U470" s="633"/>
      <c r="V470" s="633"/>
      <c r="W470" s="633"/>
      <c r="X470" s="633"/>
      <c r="Y470" s="633"/>
      <c r="Z470" s="633"/>
      <c r="AA470" s="446"/>
      <c r="AB470" s="132"/>
      <c r="AC470" s="132">
        <v>120.4</v>
      </c>
      <c r="AD470" s="132">
        <v>130.4</v>
      </c>
      <c r="AE470" s="132"/>
      <c r="AF470" s="132">
        <v>141.4</v>
      </c>
      <c r="AG470" s="132">
        <v>148.1</v>
      </c>
      <c r="AH470" s="724">
        <v>154.80000000000001</v>
      </c>
      <c r="AI470" s="724">
        <v>165</v>
      </c>
      <c r="AJ470" s="724">
        <v>174.4</v>
      </c>
      <c r="AK470" s="724">
        <v>184.1</v>
      </c>
      <c r="AL470" s="724">
        <v>193.6</v>
      </c>
      <c r="AM470" s="724">
        <v>203.3</v>
      </c>
      <c r="AN470" s="724">
        <v>213.4</v>
      </c>
    </row>
    <row r="471" spans="1:40" s="9" customFormat="1" ht="12.75">
      <c r="A471" s="367" t="s">
        <v>240</v>
      </c>
      <c r="B471" s="633"/>
      <c r="C471" s="633"/>
      <c r="D471" s="633"/>
      <c r="E471" s="633"/>
      <c r="F471" s="633"/>
      <c r="G471" s="633"/>
      <c r="H471" s="633"/>
      <c r="I471" s="633"/>
      <c r="J471" s="633"/>
      <c r="K471" s="633"/>
      <c r="L471" s="633"/>
      <c r="M471" s="633"/>
      <c r="N471" s="633"/>
      <c r="O471" s="634">
        <v>560</v>
      </c>
      <c r="P471" s="633">
        <v>587.1</v>
      </c>
      <c r="Q471" s="633">
        <v>600.4</v>
      </c>
      <c r="R471" s="633">
        <v>650.4</v>
      </c>
      <c r="S471" s="633">
        <v>676.4</v>
      </c>
      <c r="T471" s="634"/>
      <c r="U471" s="633"/>
      <c r="V471" s="633"/>
      <c r="W471" s="633"/>
      <c r="X471" s="633"/>
      <c r="Y471" s="633"/>
      <c r="Z471" s="633"/>
      <c r="AA471" s="446"/>
      <c r="AB471" s="132"/>
      <c r="AC471" s="132"/>
      <c r="AD471" s="132"/>
      <c r="AE471" s="132"/>
      <c r="AF471" s="132">
        <v>1003.1</v>
      </c>
      <c r="AG471" s="132">
        <v>938.7</v>
      </c>
      <c r="AH471" s="724">
        <v>995.1</v>
      </c>
      <c r="AI471" s="724">
        <v>1044.8</v>
      </c>
      <c r="AJ471" s="724">
        <v>1086.5999999999999</v>
      </c>
      <c r="AK471" s="724">
        <v>1143.0999999999999</v>
      </c>
      <c r="AL471" s="724">
        <v>1204.8</v>
      </c>
      <c r="AM471" s="724">
        <v>1268.7</v>
      </c>
      <c r="AN471" s="724">
        <v>1338.5</v>
      </c>
    </row>
    <row r="472" spans="1:40" s="9" customFormat="1" ht="12.75">
      <c r="A472" s="367" t="s">
        <v>241</v>
      </c>
      <c r="B472" s="633"/>
      <c r="C472" s="633"/>
      <c r="D472" s="633"/>
      <c r="E472" s="633"/>
      <c r="F472" s="633"/>
      <c r="G472" s="633"/>
      <c r="H472" s="633"/>
      <c r="I472" s="633"/>
      <c r="J472" s="633"/>
      <c r="K472" s="633"/>
      <c r="L472" s="633"/>
      <c r="M472" s="633"/>
      <c r="N472" s="633"/>
      <c r="O472" s="634">
        <v>-5.8</v>
      </c>
      <c r="P472" s="633">
        <v>4.8</v>
      </c>
      <c r="Q472" s="633">
        <v>2.2999999999999998</v>
      </c>
      <c r="R472" s="633">
        <v>8.3000000000000007</v>
      </c>
      <c r="S472" s="633">
        <v>4</v>
      </c>
      <c r="T472" s="634"/>
      <c r="U472" s="633"/>
      <c r="V472" s="633"/>
      <c r="W472" s="633"/>
      <c r="X472" s="633"/>
      <c r="Y472" s="633"/>
      <c r="Z472" s="633"/>
      <c r="AA472" s="446"/>
      <c r="AB472" s="132"/>
      <c r="AC472" s="132"/>
      <c r="AD472" s="132"/>
      <c r="AE472" s="132"/>
      <c r="AF472" s="132">
        <v>-0.6</v>
      </c>
      <c r="AG472" s="132">
        <v>-6.4</v>
      </c>
      <c r="AH472" s="724">
        <v>6</v>
      </c>
      <c r="AI472" s="724">
        <v>5</v>
      </c>
      <c r="AJ472" s="724">
        <v>4</v>
      </c>
      <c r="AK472" s="724">
        <v>5.2</v>
      </c>
      <c r="AL472" s="724">
        <v>5.4</v>
      </c>
      <c r="AM472" s="724">
        <v>5.3</v>
      </c>
      <c r="AN472" s="724">
        <v>5.5</v>
      </c>
    </row>
    <row r="473" spans="1:40" s="9" customFormat="1" ht="12.75">
      <c r="A473" s="367"/>
      <c r="B473" s="633"/>
      <c r="C473" s="633"/>
      <c r="D473" s="633"/>
      <c r="E473" s="633"/>
      <c r="F473" s="633"/>
      <c r="G473" s="633"/>
      <c r="H473" s="633"/>
      <c r="I473" s="633"/>
      <c r="J473" s="633"/>
      <c r="K473" s="633"/>
      <c r="L473" s="633"/>
      <c r="M473" s="633"/>
      <c r="N473" s="633"/>
      <c r="O473" s="634"/>
      <c r="P473" s="633"/>
      <c r="Q473" s="633"/>
      <c r="R473" s="633"/>
      <c r="S473" s="633"/>
      <c r="T473" s="634"/>
      <c r="U473" s="633"/>
      <c r="V473" s="633"/>
      <c r="W473" s="633"/>
      <c r="X473" s="633"/>
      <c r="Y473" s="633"/>
      <c r="Z473" s="445"/>
      <c r="AA473" s="446"/>
      <c r="AB473" s="362"/>
      <c r="AC473" s="362"/>
      <c r="AD473" s="362"/>
      <c r="AE473" s="362"/>
      <c r="AF473" s="362"/>
      <c r="AG473" s="362"/>
      <c r="AH473" s="723"/>
      <c r="AI473" s="723"/>
      <c r="AJ473" s="723"/>
      <c r="AK473" s="723"/>
      <c r="AL473" s="723"/>
      <c r="AM473" s="723"/>
      <c r="AN473" s="723"/>
    </row>
    <row r="474" spans="1:40" s="9" customFormat="1" ht="12.75">
      <c r="A474" s="354" t="s">
        <v>245</v>
      </c>
      <c r="B474" s="633"/>
      <c r="C474" s="633"/>
      <c r="D474" s="633"/>
      <c r="E474" s="633"/>
      <c r="F474" s="633"/>
      <c r="G474" s="633"/>
      <c r="H474" s="633"/>
      <c r="I474" s="633"/>
      <c r="J474" s="633"/>
      <c r="K474" s="633"/>
      <c r="L474" s="633"/>
      <c r="M474" s="633"/>
      <c r="N474" s="633"/>
      <c r="O474" s="634"/>
      <c r="P474" s="633"/>
      <c r="Q474" s="633"/>
      <c r="R474" s="633"/>
      <c r="S474" s="633"/>
      <c r="T474" s="634"/>
      <c r="U474" s="633"/>
      <c r="V474" s="633"/>
      <c r="W474" s="633"/>
      <c r="X474" s="633"/>
      <c r="Y474" s="633"/>
      <c r="Z474" s="633"/>
      <c r="AA474" s="446"/>
      <c r="AB474" s="362"/>
      <c r="AC474" s="362"/>
      <c r="AD474" s="362"/>
      <c r="AE474" s="362"/>
      <c r="AF474" s="362"/>
      <c r="AG474" s="362"/>
      <c r="AH474" s="723"/>
      <c r="AI474" s="723"/>
      <c r="AJ474" s="723"/>
      <c r="AK474" s="723"/>
      <c r="AL474" s="723"/>
      <c r="AM474" s="723"/>
      <c r="AN474" s="723"/>
    </row>
    <row r="475" spans="1:40" s="9" customFormat="1" ht="12.75">
      <c r="A475" s="367" t="s">
        <v>246</v>
      </c>
      <c r="B475" s="633">
        <v>49</v>
      </c>
      <c r="C475" s="633">
        <v>52.3</v>
      </c>
      <c r="D475" s="633">
        <v>59.2</v>
      </c>
      <c r="E475" s="633">
        <v>65.099999999999994</v>
      </c>
      <c r="F475" s="633">
        <v>66.3</v>
      </c>
      <c r="G475" s="633">
        <v>72.900000000000006</v>
      </c>
      <c r="H475" s="633">
        <v>80.2</v>
      </c>
      <c r="I475" s="633">
        <v>89.9</v>
      </c>
      <c r="J475" s="633">
        <v>88.5</v>
      </c>
      <c r="K475" s="633"/>
      <c r="L475" s="633">
        <v>103</v>
      </c>
      <c r="M475" s="635"/>
      <c r="N475" s="635"/>
      <c r="O475" s="634">
        <v>193.8</v>
      </c>
      <c r="P475" s="633">
        <v>228.7</v>
      </c>
      <c r="Q475" s="633">
        <v>263.7</v>
      </c>
      <c r="R475" s="633">
        <v>301.3</v>
      </c>
      <c r="S475" s="633">
        <v>337.7</v>
      </c>
      <c r="T475" s="634"/>
      <c r="U475" s="633"/>
      <c r="V475" s="633"/>
      <c r="W475" s="633"/>
      <c r="X475" s="633"/>
      <c r="Y475" s="633"/>
      <c r="Z475" s="633"/>
      <c r="AA475" s="446"/>
      <c r="AB475" s="132"/>
      <c r="AC475" s="132"/>
      <c r="AD475" s="132"/>
      <c r="AE475" s="132"/>
      <c r="AF475" s="132"/>
      <c r="AG475" s="132"/>
      <c r="AH475" s="724"/>
      <c r="AI475" s="724"/>
      <c r="AJ475" s="724"/>
      <c r="AK475" s="724"/>
      <c r="AL475" s="724"/>
      <c r="AM475" s="724"/>
      <c r="AN475" s="724"/>
    </row>
    <row r="476" spans="1:40" s="9" customFormat="1" ht="12.75">
      <c r="A476" s="367" t="s">
        <v>239</v>
      </c>
      <c r="B476" s="633"/>
      <c r="C476" s="633"/>
      <c r="D476" s="633"/>
      <c r="E476" s="633"/>
      <c r="F476" s="633"/>
      <c r="G476" s="633"/>
      <c r="H476" s="633"/>
      <c r="I476" s="633"/>
      <c r="J476" s="633"/>
      <c r="K476" s="633"/>
      <c r="L476" s="633"/>
      <c r="M476" s="635"/>
      <c r="N476" s="635"/>
      <c r="O476" s="634">
        <v>181.6</v>
      </c>
      <c r="P476" s="633">
        <v>189</v>
      </c>
      <c r="Q476" s="633">
        <v>209</v>
      </c>
      <c r="R476" s="633">
        <v>225.7</v>
      </c>
      <c r="S476" s="633">
        <v>249.8</v>
      </c>
      <c r="T476" s="634"/>
      <c r="U476" s="633"/>
      <c r="V476" s="633"/>
      <c r="W476" s="633"/>
      <c r="X476" s="633"/>
      <c r="Y476" s="633"/>
      <c r="Z476" s="633"/>
      <c r="AA476" s="446"/>
      <c r="AB476" s="132"/>
      <c r="AC476" s="132"/>
      <c r="AD476" s="132"/>
      <c r="AE476" s="132"/>
      <c r="AF476" s="132"/>
      <c r="AG476" s="132"/>
      <c r="AH476" s="724"/>
      <c r="AI476" s="724"/>
      <c r="AJ476" s="724"/>
      <c r="AK476" s="724"/>
      <c r="AL476" s="724"/>
      <c r="AM476" s="724"/>
      <c r="AN476" s="724"/>
    </row>
    <row r="477" spans="1:40" s="9" customFormat="1" ht="12.75">
      <c r="A477" s="367" t="s">
        <v>240</v>
      </c>
      <c r="B477" s="633"/>
      <c r="C477" s="633"/>
      <c r="D477" s="633"/>
      <c r="E477" s="633"/>
      <c r="F477" s="633"/>
      <c r="G477" s="633"/>
      <c r="H477" s="633"/>
      <c r="I477" s="633"/>
      <c r="J477" s="633"/>
      <c r="K477" s="633"/>
      <c r="L477" s="633"/>
      <c r="M477" s="635"/>
      <c r="N477" s="635"/>
      <c r="O477" s="634">
        <v>106.7</v>
      </c>
      <c r="P477" s="633">
        <v>121</v>
      </c>
      <c r="Q477" s="633">
        <v>126.2</v>
      </c>
      <c r="R477" s="633">
        <v>133.5</v>
      </c>
      <c r="S477" s="633">
        <v>135.19999999999999</v>
      </c>
      <c r="T477" s="634"/>
      <c r="U477" s="633"/>
      <c r="V477" s="633"/>
      <c r="W477" s="633"/>
      <c r="X477" s="633"/>
      <c r="Y477" s="633"/>
      <c r="Z477" s="633"/>
      <c r="AA477" s="446"/>
      <c r="AB477" s="132"/>
      <c r="AC477" s="132"/>
      <c r="AD477" s="132"/>
      <c r="AE477" s="132"/>
      <c r="AF477" s="132"/>
      <c r="AG477" s="132"/>
      <c r="AH477" s="724"/>
      <c r="AI477" s="724"/>
      <c r="AJ477" s="724"/>
      <c r="AK477" s="724"/>
      <c r="AL477" s="724"/>
      <c r="AM477" s="724"/>
      <c r="AN477" s="724"/>
    </row>
    <row r="478" spans="1:40" s="9" customFormat="1" ht="12.75">
      <c r="A478" s="367" t="s">
        <v>241</v>
      </c>
      <c r="B478" s="633"/>
      <c r="C478" s="633"/>
      <c r="D478" s="633"/>
      <c r="E478" s="633"/>
      <c r="F478" s="633"/>
      <c r="G478" s="633"/>
      <c r="H478" s="633"/>
      <c r="I478" s="633"/>
      <c r="J478" s="633"/>
      <c r="K478" s="633"/>
      <c r="L478" s="633"/>
      <c r="M478" s="635"/>
      <c r="N478" s="635"/>
      <c r="O478" s="634">
        <v>-0.4</v>
      </c>
      <c r="P478" s="633">
        <v>13.4</v>
      </c>
      <c r="Q478" s="633">
        <v>4.3</v>
      </c>
      <c r="R478" s="633">
        <v>5.0999999999999996</v>
      </c>
      <c r="S478" s="633">
        <v>1.3</v>
      </c>
      <c r="T478" s="634"/>
      <c r="U478" s="633"/>
      <c r="V478" s="633"/>
      <c r="W478" s="633"/>
      <c r="X478" s="633"/>
      <c r="Y478" s="633"/>
      <c r="Z478" s="633"/>
      <c r="AA478" s="446"/>
      <c r="AB478" s="132"/>
      <c r="AC478" s="132"/>
      <c r="AD478" s="132"/>
      <c r="AE478" s="132"/>
      <c r="AF478" s="132"/>
      <c r="AG478" s="132"/>
      <c r="AH478" s="724"/>
      <c r="AI478" s="724"/>
      <c r="AJ478" s="724"/>
      <c r="AK478" s="724"/>
      <c r="AL478" s="724"/>
      <c r="AM478" s="724"/>
      <c r="AN478" s="724"/>
    </row>
    <row r="479" spans="1:40" s="9" customFormat="1" ht="13.5" customHeight="1">
      <c r="A479" s="367"/>
      <c r="B479" s="633"/>
      <c r="C479" s="633"/>
      <c r="D479" s="633"/>
      <c r="E479" s="633"/>
      <c r="F479" s="633"/>
      <c r="G479" s="633"/>
      <c r="H479" s="633"/>
      <c r="I479" s="633"/>
      <c r="J479" s="633"/>
      <c r="K479" s="633"/>
      <c r="L479" s="633"/>
      <c r="M479" s="635"/>
      <c r="N479" s="635"/>
      <c r="O479" s="634"/>
      <c r="P479" s="633"/>
      <c r="Q479" s="633"/>
      <c r="R479" s="633"/>
      <c r="S479" s="633"/>
      <c r="T479" s="634"/>
      <c r="U479" s="633"/>
      <c r="V479" s="633"/>
      <c r="W479" s="633"/>
      <c r="X479" s="633"/>
      <c r="Y479" s="633"/>
      <c r="Z479" s="445"/>
      <c r="AA479" s="446"/>
      <c r="AB479" s="362"/>
      <c r="AC479" s="362"/>
      <c r="AD479" s="362"/>
      <c r="AE479" s="362"/>
      <c r="AF479" s="362"/>
      <c r="AG479" s="362"/>
      <c r="AH479" s="723"/>
      <c r="AI479" s="723"/>
      <c r="AJ479" s="723"/>
      <c r="AK479" s="723"/>
      <c r="AL479" s="723"/>
      <c r="AM479" s="723"/>
      <c r="AN479" s="723"/>
    </row>
    <row r="480" spans="1:40" s="9" customFormat="1" ht="13.5" customHeight="1">
      <c r="A480" s="354" t="s">
        <v>247</v>
      </c>
      <c r="B480" s="633"/>
      <c r="C480" s="633"/>
      <c r="D480" s="633"/>
      <c r="E480" s="633"/>
      <c r="F480" s="633"/>
      <c r="G480" s="633"/>
      <c r="H480" s="633"/>
      <c r="I480" s="633"/>
      <c r="J480" s="633"/>
      <c r="K480" s="633"/>
      <c r="L480" s="633"/>
      <c r="M480" s="635"/>
      <c r="N480" s="635"/>
      <c r="O480" s="634"/>
      <c r="P480" s="633"/>
      <c r="Q480" s="633"/>
      <c r="R480" s="633"/>
      <c r="S480" s="633"/>
      <c r="T480" s="634"/>
      <c r="U480" s="633"/>
      <c r="V480" s="633"/>
      <c r="W480" s="633"/>
      <c r="X480" s="633"/>
      <c r="Y480" s="633"/>
      <c r="Z480" s="445"/>
      <c r="AA480" s="446"/>
      <c r="AB480" s="362"/>
      <c r="AC480" s="362"/>
      <c r="AD480" s="362"/>
      <c r="AE480" s="362"/>
      <c r="AF480" s="362"/>
      <c r="AG480" s="362"/>
      <c r="AH480" s="723"/>
      <c r="AI480" s="723"/>
      <c r="AJ480" s="723"/>
      <c r="AK480" s="723"/>
      <c r="AL480" s="723"/>
      <c r="AM480" s="723"/>
      <c r="AN480" s="723"/>
    </row>
    <row r="481" spans="1:40" s="9" customFormat="1" ht="13.5" customHeight="1">
      <c r="A481" s="367" t="s">
        <v>238</v>
      </c>
      <c r="B481" s="633"/>
      <c r="C481" s="633"/>
      <c r="D481" s="633"/>
      <c r="E481" s="633"/>
      <c r="F481" s="633"/>
      <c r="G481" s="633"/>
      <c r="H481" s="633"/>
      <c r="I481" s="633"/>
      <c r="J481" s="633"/>
      <c r="K481" s="633"/>
      <c r="L481" s="633"/>
      <c r="M481" s="635"/>
      <c r="N481" s="635"/>
      <c r="O481" s="634"/>
      <c r="P481" s="633"/>
      <c r="Q481" s="633"/>
      <c r="R481" s="633"/>
      <c r="S481" s="633"/>
      <c r="T481" s="634">
        <v>229</v>
      </c>
      <c r="U481" s="633">
        <v>255</v>
      </c>
      <c r="V481" s="633">
        <v>294</v>
      </c>
      <c r="W481" s="633">
        <v>307</v>
      </c>
      <c r="X481" s="633">
        <v>348</v>
      </c>
      <c r="Y481" s="633">
        <v>386</v>
      </c>
      <c r="Z481" s="445">
        <v>453</v>
      </c>
      <c r="AA481" s="446">
        <v>497</v>
      </c>
      <c r="AB481" s="362">
        <v>548.70000000000005</v>
      </c>
      <c r="AC481" s="362">
        <v>541.20000000000005</v>
      </c>
      <c r="AD481" s="362">
        <v>588.20000000000005</v>
      </c>
      <c r="AE481" s="362">
        <v>638</v>
      </c>
      <c r="AF481" s="362">
        <v>685.8</v>
      </c>
      <c r="AG481" s="362">
        <v>722.3</v>
      </c>
      <c r="AH481" s="723">
        <v>807.5</v>
      </c>
      <c r="AI481" s="723">
        <v>912.5</v>
      </c>
      <c r="AJ481" s="723">
        <v>1012.9</v>
      </c>
      <c r="AK481" s="723">
        <v>1133.2</v>
      </c>
      <c r="AL481" s="723">
        <v>1263.3</v>
      </c>
      <c r="AM481" s="723">
        <v>1405.9</v>
      </c>
      <c r="AN481" s="723">
        <v>1564.4</v>
      </c>
    </row>
    <row r="482" spans="1:40" s="9" customFormat="1" ht="13.5" customHeight="1">
      <c r="A482" s="367" t="s">
        <v>239</v>
      </c>
      <c r="B482" s="633"/>
      <c r="C482" s="633"/>
      <c r="D482" s="633"/>
      <c r="E482" s="633"/>
      <c r="F482" s="633"/>
      <c r="G482" s="633"/>
      <c r="H482" s="633"/>
      <c r="I482" s="633"/>
      <c r="J482" s="633"/>
      <c r="K482" s="633"/>
      <c r="L482" s="633"/>
      <c r="M482" s="635"/>
      <c r="N482" s="635"/>
      <c r="O482" s="634"/>
      <c r="P482" s="633"/>
      <c r="Q482" s="633"/>
      <c r="R482" s="633"/>
      <c r="S482" s="633"/>
      <c r="T482" s="634"/>
      <c r="U482" s="633"/>
      <c r="V482" s="633"/>
      <c r="W482" s="633"/>
      <c r="X482" s="633"/>
      <c r="Y482" s="633"/>
      <c r="Z482" s="445"/>
      <c r="AA482" s="446"/>
      <c r="AB482" s="362"/>
      <c r="AC482" s="362">
        <v>105.7</v>
      </c>
      <c r="AD482" s="362">
        <v>109.8</v>
      </c>
      <c r="AE482" s="362"/>
      <c r="AF482" s="362">
        <v>117.9</v>
      </c>
      <c r="AG482" s="362">
        <v>118.7</v>
      </c>
      <c r="AH482" s="723">
        <v>124.1</v>
      </c>
      <c r="AI482" s="723">
        <v>132.30000000000001</v>
      </c>
      <c r="AJ482" s="723">
        <v>139.80000000000001</v>
      </c>
      <c r="AK482" s="723">
        <v>147.6</v>
      </c>
      <c r="AL482" s="723">
        <v>155.19999999999999</v>
      </c>
      <c r="AM482" s="723">
        <v>162.9</v>
      </c>
      <c r="AN482" s="723">
        <v>171</v>
      </c>
    </row>
    <row r="483" spans="1:40" s="9" customFormat="1" ht="13.5" customHeight="1">
      <c r="A483" s="367" t="s">
        <v>240</v>
      </c>
      <c r="B483" s="633"/>
      <c r="C483" s="633"/>
      <c r="D483" s="633"/>
      <c r="E483" s="633"/>
      <c r="F483" s="633"/>
      <c r="G483" s="633"/>
      <c r="H483" s="633"/>
      <c r="I483" s="633"/>
      <c r="J483" s="633"/>
      <c r="K483" s="633"/>
      <c r="L483" s="633"/>
      <c r="M483" s="635"/>
      <c r="N483" s="635"/>
      <c r="O483" s="634"/>
      <c r="P483" s="633"/>
      <c r="Q483" s="633"/>
      <c r="R483" s="633"/>
      <c r="S483" s="633"/>
      <c r="T483" s="634"/>
      <c r="U483" s="633"/>
      <c r="V483" s="633"/>
      <c r="W483" s="633"/>
      <c r="X483" s="633"/>
      <c r="Y483" s="633"/>
      <c r="Z483" s="445"/>
      <c r="AA483" s="446"/>
      <c r="AB483" s="362"/>
      <c r="AC483" s="362">
        <v>511.9</v>
      </c>
      <c r="AD483" s="362">
        <v>535.70000000000005</v>
      </c>
      <c r="AE483" s="362"/>
      <c r="AF483" s="362">
        <v>581.5</v>
      </c>
      <c r="AG483" s="362">
        <v>608.29999999999995</v>
      </c>
      <c r="AH483" s="723">
        <v>650.9</v>
      </c>
      <c r="AI483" s="723">
        <v>690</v>
      </c>
      <c r="AJ483" s="723">
        <v>724.5</v>
      </c>
      <c r="AK483" s="723">
        <v>767.9</v>
      </c>
      <c r="AL483" s="723">
        <v>814</v>
      </c>
      <c r="AM483" s="723">
        <v>862.9</v>
      </c>
      <c r="AN483" s="723">
        <v>914.6</v>
      </c>
    </row>
    <row r="484" spans="1:40" s="9" customFormat="1" ht="13.5" customHeight="1">
      <c r="A484" s="367" t="s">
        <v>241</v>
      </c>
      <c r="B484" s="633"/>
      <c r="C484" s="633"/>
      <c r="D484" s="633"/>
      <c r="E484" s="633"/>
      <c r="F484" s="633"/>
      <c r="G484" s="633"/>
      <c r="H484" s="633"/>
      <c r="I484" s="633"/>
      <c r="J484" s="633"/>
      <c r="K484" s="633"/>
      <c r="L484" s="633"/>
      <c r="M484" s="635"/>
      <c r="N484" s="635"/>
      <c r="O484" s="634"/>
      <c r="P484" s="633"/>
      <c r="Q484" s="633"/>
      <c r="R484" s="633"/>
      <c r="S484" s="633"/>
      <c r="T484" s="634"/>
      <c r="U484" s="633"/>
      <c r="V484" s="633"/>
      <c r="W484" s="633"/>
      <c r="X484" s="633"/>
      <c r="Y484" s="633"/>
      <c r="Z484" s="445"/>
      <c r="AA484" s="446"/>
      <c r="AB484" s="362"/>
      <c r="AC484" s="362"/>
      <c r="AD484" s="362"/>
      <c r="AE484" s="362"/>
      <c r="AF484" s="362">
        <v>4</v>
      </c>
      <c r="AG484" s="362">
        <v>4.5999999999999996</v>
      </c>
      <c r="AH484" s="723">
        <v>7</v>
      </c>
      <c r="AI484" s="723">
        <v>6</v>
      </c>
      <c r="AJ484" s="723">
        <v>5</v>
      </c>
      <c r="AK484" s="723">
        <v>6</v>
      </c>
      <c r="AL484" s="723">
        <v>6</v>
      </c>
      <c r="AM484" s="723">
        <v>6</v>
      </c>
      <c r="AN484" s="723">
        <v>6</v>
      </c>
    </row>
    <row r="485" spans="1:40" s="9" customFormat="1" ht="13.5" customHeight="1">
      <c r="A485" s="367"/>
      <c r="B485" s="633"/>
      <c r="C485" s="633"/>
      <c r="D485" s="633"/>
      <c r="E485" s="633"/>
      <c r="F485" s="633"/>
      <c r="G485" s="633"/>
      <c r="H485" s="633"/>
      <c r="I485" s="633"/>
      <c r="J485" s="633"/>
      <c r="K485" s="633"/>
      <c r="L485" s="633"/>
      <c r="M485" s="635"/>
      <c r="N485" s="635"/>
      <c r="O485" s="634"/>
      <c r="P485" s="633"/>
      <c r="Q485" s="633"/>
      <c r="R485" s="633"/>
      <c r="S485" s="633"/>
      <c r="T485" s="634"/>
      <c r="U485" s="633"/>
      <c r="V485" s="633"/>
      <c r="W485" s="633"/>
      <c r="X485" s="633"/>
      <c r="Y485" s="633"/>
      <c r="Z485" s="445"/>
      <c r="AA485" s="446"/>
      <c r="AB485" s="362"/>
      <c r="AC485" s="362"/>
      <c r="AD485" s="362"/>
      <c r="AE485" s="362"/>
      <c r="AF485" s="362"/>
      <c r="AG485" s="362"/>
      <c r="AH485" s="723"/>
      <c r="AI485" s="723"/>
      <c r="AJ485" s="723"/>
      <c r="AK485" s="723"/>
      <c r="AL485" s="723"/>
      <c r="AM485" s="723"/>
      <c r="AN485" s="723"/>
    </row>
    <row r="486" spans="1:40" s="9" customFormat="1" ht="13.5" customHeight="1">
      <c r="A486" s="354" t="s">
        <v>248</v>
      </c>
      <c r="B486" s="633"/>
      <c r="C486" s="633"/>
      <c r="D486" s="633"/>
      <c r="E486" s="633"/>
      <c r="F486" s="633"/>
      <c r="G486" s="633"/>
      <c r="H486" s="633"/>
      <c r="I486" s="633"/>
      <c r="J486" s="633"/>
      <c r="K486" s="633"/>
      <c r="L486" s="633"/>
      <c r="M486" s="635"/>
      <c r="N486" s="635"/>
      <c r="O486" s="634"/>
      <c r="P486" s="633"/>
      <c r="Q486" s="633"/>
      <c r="R486" s="633"/>
      <c r="S486" s="633"/>
      <c r="T486" s="634"/>
      <c r="U486" s="633"/>
      <c r="V486" s="633"/>
      <c r="W486" s="633"/>
      <c r="X486" s="633"/>
      <c r="Y486" s="633"/>
      <c r="Z486" s="445"/>
      <c r="AA486" s="446"/>
      <c r="AB486" s="362"/>
      <c r="AC486" s="362"/>
      <c r="AD486" s="362"/>
      <c r="AE486" s="362"/>
      <c r="AF486" s="362"/>
      <c r="AG486" s="362"/>
      <c r="AH486" s="723"/>
      <c r="AI486" s="723"/>
      <c r="AJ486" s="723"/>
      <c r="AK486" s="723"/>
      <c r="AL486" s="723"/>
      <c r="AM486" s="723"/>
      <c r="AN486" s="723"/>
    </row>
    <row r="487" spans="1:40" s="9" customFormat="1" ht="13.5" customHeight="1">
      <c r="A487" s="367" t="s">
        <v>238</v>
      </c>
      <c r="B487" s="633"/>
      <c r="C487" s="633"/>
      <c r="D487" s="633"/>
      <c r="E487" s="633"/>
      <c r="F487" s="633"/>
      <c r="G487" s="633"/>
      <c r="H487" s="633"/>
      <c r="I487" s="633"/>
      <c r="J487" s="633"/>
      <c r="K487" s="633"/>
      <c r="L487" s="633"/>
      <c r="M487" s="635"/>
      <c r="N487" s="635"/>
      <c r="O487" s="634"/>
      <c r="P487" s="633"/>
      <c r="Q487" s="633"/>
      <c r="R487" s="633"/>
      <c r="S487" s="633"/>
      <c r="T487" s="634">
        <v>44</v>
      </c>
      <c r="U487" s="633">
        <v>53</v>
      </c>
      <c r="V487" s="633">
        <v>57</v>
      </c>
      <c r="W487" s="633">
        <v>61</v>
      </c>
      <c r="X487" s="633">
        <v>77</v>
      </c>
      <c r="Y487" s="633">
        <v>83</v>
      </c>
      <c r="Z487" s="445">
        <v>96</v>
      </c>
      <c r="AA487" s="446">
        <v>112</v>
      </c>
      <c r="AB487" s="362">
        <v>123</v>
      </c>
      <c r="AC487" s="362">
        <v>124.9</v>
      </c>
      <c r="AD487" s="362">
        <v>137.9</v>
      </c>
      <c r="AE487" s="362">
        <v>152.1</v>
      </c>
      <c r="AF487" s="362">
        <v>158.19999999999999</v>
      </c>
      <c r="AG487" s="362">
        <v>176.5</v>
      </c>
      <c r="AH487" s="723">
        <v>193.6</v>
      </c>
      <c r="AI487" s="723">
        <v>214.7</v>
      </c>
      <c r="AJ487" s="723">
        <v>238.3</v>
      </c>
      <c r="AK487" s="723">
        <v>265.39999999999998</v>
      </c>
      <c r="AL487" s="723">
        <v>295.3</v>
      </c>
      <c r="AM487" s="723">
        <v>328.6</v>
      </c>
      <c r="AN487" s="723">
        <v>365.6</v>
      </c>
    </row>
    <row r="488" spans="1:40" s="9" customFormat="1" ht="13.5" customHeight="1">
      <c r="A488" s="367" t="s">
        <v>239</v>
      </c>
      <c r="B488" s="633"/>
      <c r="C488" s="633"/>
      <c r="D488" s="633"/>
      <c r="E488" s="633"/>
      <c r="F488" s="633"/>
      <c r="G488" s="633"/>
      <c r="H488" s="633"/>
      <c r="I488" s="633"/>
      <c r="J488" s="633"/>
      <c r="K488" s="633"/>
      <c r="L488" s="633"/>
      <c r="M488" s="635"/>
      <c r="N488" s="635"/>
      <c r="O488" s="634"/>
      <c r="P488" s="633"/>
      <c r="Q488" s="633"/>
      <c r="R488" s="633"/>
      <c r="S488" s="633"/>
      <c r="T488" s="634"/>
      <c r="U488" s="633"/>
      <c r="V488" s="633"/>
      <c r="W488" s="633"/>
      <c r="X488" s="633"/>
      <c r="Y488" s="633"/>
      <c r="Z488" s="445"/>
      <c r="AA488" s="446"/>
      <c r="AB488" s="362"/>
      <c r="AC488" s="362">
        <v>137.6</v>
      </c>
      <c r="AD488" s="362">
        <v>144.5</v>
      </c>
      <c r="AE488" s="362"/>
      <c r="AF488" s="362">
        <v>144.80000000000001</v>
      </c>
      <c r="AG488" s="362">
        <v>151.9</v>
      </c>
      <c r="AH488" s="723">
        <v>158.80000000000001</v>
      </c>
      <c r="AI488" s="723">
        <v>169.2</v>
      </c>
      <c r="AJ488" s="723">
        <v>178.9</v>
      </c>
      <c r="AK488" s="723">
        <v>188.8</v>
      </c>
      <c r="AL488" s="723">
        <v>198.6</v>
      </c>
      <c r="AM488" s="723">
        <v>208.5</v>
      </c>
      <c r="AN488" s="723">
        <v>218.9</v>
      </c>
    </row>
    <row r="489" spans="1:40" s="9" customFormat="1" ht="13.5" customHeight="1">
      <c r="A489" s="367" t="s">
        <v>240</v>
      </c>
      <c r="B489" s="633"/>
      <c r="C489" s="633"/>
      <c r="D489" s="633"/>
      <c r="E489" s="633"/>
      <c r="F489" s="633"/>
      <c r="G489" s="633"/>
      <c r="H489" s="633"/>
      <c r="I489" s="633"/>
      <c r="J489" s="633"/>
      <c r="K489" s="633"/>
      <c r="L489" s="633"/>
      <c r="M489" s="635"/>
      <c r="N489" s="635"/>
      <c r="O489" s="634"/>
      <c r="P489" s="633"/>
      <c r="Q489" s="633"/>
      <c r="R489" s="633"/>
      <c r="S489" s="633"/>
      <c r="T489" s="634"/>
      <c r="U489" s="633"/>
      <c r="V489" s="633"/>
      <c r="W489" s="633"/>
      <c r="X489" s="633"/>
      <c r="Y489" s="633"/>
      <c r="Z489" s="445"/>
      <c r="AA489" s="446"/>
      <c r="AB489" s="362"/>
      <c r="AC489" s="362">
        <v>90.7</v>
      </c>
      <c r="AD489" s="362">
        <v>95.5</v>
      </c>
      <c r="AE489" s="362"/>
      <c r="AF489" s="362">
        <v>109.3</v>
      </c>
      <c r="AG489" s="362">
        <v>116.2</v>
      </c>
      <c r="AH489" s="723">
        <v>122</v>
      </c>
      <c r="AI489" s="723">
        <v>126.8</v>
      </c>
      <c r="AJ489" s="723">
        <v>133.19999999999999</v>
      </c>
      <c r="AK489" s="723">
        <v>140.5</v>
      </c>
      <c r="AL489" s="723">
        <v>148.69999999999999</v>
      </c>
      <c r="AM489" s="723">
        <v>157.6</v>
      </c>
      <c r="AN489" s="723">
        <v>167</v>
      </c>
    </row>
    <row r="490" spans="1:40" s="9" customFormat="1" ht="13.5" customHeight="1">
      <c r="A490" s="367" t="s">
        <v>241</v>
      </c>
      <c r="B490" s="633"/>
      <c r="C490" s="633"/>
      <c r="D490" s="633"/>
      <c r="E490" s="633"/>
      <c r="F490" s="633"/>
      <c r="G490" s="633"/>
      <c r="H490" s="633"/>
      <c r="I490" s="633"/>
      <c r="J490" s="633"/>
      <c r="K490" s="633"/>
      <c r="L490" s="633"/>
      <c r="M490" s="635"/>
      <c r="N490" s="635"/>
      <c r="O490" s="634"/>
      <c r="P490" s="633"/>
      <c r="Q490" s="633"/>
      <c r="R490" s="633"/>
      <c r="S490" s="633"/>
      <c r="T490" s="634"/>
      <c r="U490" s="633"/>
      <c r="V490" s="633"/>
      <c r="W490" s="633"/>
      <c r="X490" s="633"/>
      <c r="Y490" s="633"/>
      <c r="Z490" s="445"/>
      <c r="AA490" s="446"/>
      <c r="AB490" s="362"/>
      <c r="AC490" s="362"/>
      <c r="AD490" s="362"/>
      <c r="AE490" s="362"/>
      <c r="AF490" s="362">
        <v>4.0999999999999996</v>
      </c>
      <c r="AG490" s="362">
        <v>6.3</v>
      </c>
      <c r="AH490" s="723">
        <v>5</v>
      </c>
      <c r="AI490" s="723">
        <v>4</v>
      </c>
      <c r="AJ490" s="723">
        <v>5</v>
      </c>
      <c r="AK490" s="723">
        <v>5.5</v>
      </c>
      <c r="AL490" s="723">
        <v>5.8</v>
      </c>
      <c r="AM490" s="723">
        <v>6</v>
      </c>
      <c r="AN490" s="723">
        <v>6</v>
      </c>
    </row>
    <row r="491" spans="1:40" s="9" customFormat="1" ht="13.5" customHeight="1">
      <c r="A491" s="367"/>
      <c r="B491" s="633"/>
      <c r="C491" s="633"/>
      <c r="D491" s="633"/>
      <c r="E491" s="633"/>
      <c r="F491" s="633"/>
      <c r="G491" s="633"/>
      <c r="H491" s="633"/>
      <c r="I491" s="633"/>
      <c r="J491" s="633"/>
      <c r="K491" s="633"/>
      <c r="L491" s="633"/>
      <c r="M491" s="635"/>
      <c r="N491" s="635"/>
      <c r="O491" s="634"/>
      <c r="P491" s="633"/>
      <c r="Q491" s="633"/>
      <c r="R491" s="633"/>
      <c r="S491" s="633"/>
      <c r="T491" s="634"/>
      <c r="U491" s="633"/>
      <c r="V491" s="633"/>
      <c r="W491" s="633"/>
      <c r="X491" s="633"/>
      <c r="Y491" s="633"/>
      <c r="Z491" s="445"/>
      <c r="AA491" s="446"/>
      <c r="AB491" s="362"/>
      <c r="AC491" s="362"/>
      <c r="AD491" s="362"/>
      <c r="AE491" s="362"/>
      <c r="AF491" s="362"/>
      <c r="AG491" s="362"/>
      <c r="AH491" s="723"/>
      <c r="AI491" s="723"/>
      <c r="AJ491" s="723"/>
      <c r="AK491" s="723"/>
      <c r="AL491" s="723"/>
      <c r="AM491" s="723"/>
      <c r="AN491" s="723"/>
    </row>
    <row r="492" spans="1:40" s="9" customFormat="1" ht="13.5" customHeight="1">
      <c r="A492" s="354" t="s">
        <v>249</v>
      </c>
      <c r="B492" s="633"/>
      <c r="C492" s="633"/>
      <c r="D492" s="633"/>
      <c r="E492" s="633"/>
      <c r="F492" s="633"/>
      <c r="G492" s="633"/>
      <c r="H492" s="633"/>
      <c r="I492" s="633"/>
      <c r="J492" s="633"/>
      <c r="K492" s="633"/>
      <c r="L492" s="633"/>
      <c r="M492" s="635"/>
      <c r="N492" s="635"/>
      <c r="O492" s="634"/>
      <c r="P492" s="633"/>
      <c r="Q492" s="633"/>
      <c r="R492" s="633"/>
      <c r="S492" s="633"/>
      <c r="T492" s="634"/>
      <c r="U492" s="633"/>
      <c r="V492" s="633"/>
      <c r="W492" s="633"/>
      <c r="X492" s="633"/>
      <c r="Y492" s="633"/>
      <c r="Z492" s="633"/>
      <c r="AA492" s="446"/>
      <c r="AB492" s="362"/>
      <c r="AC492" s="362"/>
      <c r="AD492" s="362"/>
      <c r="AE492" s="362"/>
      <c r="AF492" s="362"/>
      <c r="AG492" s="362"/>
      <c r="AH492" s="723"/>
      <c r="AI492" s="723"/>
      <c r="AJ492" s="723"/>
      <c r="AK492" s="723"/>
      <c r="AL492" s="723"/>
      <c r="AM492" s="723"/>
      <c r="AN492" s="723"/>
    </row>
    <row r="493" spans="1:40" s="9" customFormat="1" ht="12.75">
      <c r="A493" s="367" t="s">
        <v>238</v>
      </c>
      <c r="B493" s="633">
        <v>161.30000000000001</v>
      </c>
      <c r="C493" s="633">
        <v>155.1</v>
      </c>
      <c r="D493" s="633">
        <v>224.1</v>
      </c>
      <c r="E493" s="633">
        <v>210.6</v>
      </c>
      <c r="F493" s="633">
        <v>189.9</v>
      </c>
      <c r="G493" s="633">
        <v>236.7</v>
      </c>
      <c r="H493" s="633">
        <v>196</v>
      </c>
      <c r="I493" s="633">
        <v>384.1</v>
      </c>
      <c r="J493" s="633">
        <v>367.2</v>
      </c>
      <c r="K493" s="633"/>
      <c r="L493" s="633">
        <v>350.3</v>
      </c>
      <c r="M493" s="635"/>
      <c r="N493" s="635"/>
      <c r="O493" s="634">
        <v>995.7</v>
      </c>
      <c r="P493" s="633">
        <v>1128.9000000000001</v>
      </c>
      <c r="Q493" s="633">
        <v>1177</v>
      </c>
      <c r="R493" s="633">
        <v>1245.8</v>
      </c>
      <c r="S493" s="633">
        <v>1437.2</v>
      </c>
      <c r="T493" s="634">
        <v>1591</v>
      </c>
      <c r="U493" s="633">
        <v>1783</v>
      </c>
      <c r="V493" s="633">
        <v>2240</v>
      </c>
      <c r="W493" s="633">
        <v>3635</v>
      </c>
      <c r="X493" s="633">
        <v>3913</v>
      </c>
      <c r="Y493" s="633">
        <v>4417</v>
      </c>
      <c r="Z493" s="633">
        <v>4473</v>
      </c>
      <c r="AA493" s="446">
        <v>4695</v>
      </c>
      <c r="AB493" s="132">
        <v>4973.5</v>
      </c>
      <c r="AC493" s="132">
        <v>5145.3999999999996</v>
      </c>
      <c r="AD493" s="132">
        <v>4849.6000000000004</v>
      </c>
      <c r="AE493" s="132">
        <v>5035.1000000000004</v>
      </c>
      <c r="AF493" s="132">
        <v>4759.5</v>
      </c>
      <c r="AG493" s="132">
        <v>4938.2</v>
      </c>
      <c r="AH493" s="724">
        <v>5211.3</v>
      </c>
      <c r="AI493" s="724">
        <v>5611.1</v>
      </c>
      <c r="AJ493" s="724">
        <v>6109.9</v>
      </c>
      <c r="AK493" s="724">
        <v>6706.6</v>
      </c>
      <c r="AL493" s="724">
        <v>7406.2</v>
      </c>
      <c r="AM493" s="724">
        <v>8164.6</v>
      </c>
      <c r="AN493" s="724">
        <v>9084.9</v>
      </c>
    </row>
    <row r="494" spans="1:40" s="9" customFormat="1" ht="12.75">
      <c r="A494" s="367" t="s">
        <v>239</v>
      </c>
      <c r="B494" s="633"/>
      <c r="C494" s="633"/>
      <c r="D494" s="633"/>
      <c r="E494" s="633"/>
      <c r="F494" s="633"/>
      <c r="G494" s="633"/>
      <c r="H494" s="633"/>
      <c r="I494" s="633"/>
      <c r="J494" s="633"/>
      <c r="K494" s="633"/>
      <c r="L494" s="633"/>
      <c r="M494" s="635"/>
      <c r="N494" s="635"/>
      <c r="O494" s="634">
        <v>123.7</v>
      </c>
      <c r="P494" s="633">
        <v>133</v>
      </c>
      <c r="Q494" s="633">
        <v>134.4</v>
      </c>
      <c r="R494" s="633">
        <v>135.80000000000001</v>
      </c>
      <c r="S494" s="633">
        <v>139.80000000000001</v>
      </c>
      <c r="T494" s="634"/>
      <c r="U494" s="633"/>
      <c r="V494" s="633"/>
      <c r="W494" s="633"/>
      <c r="X494" s="633"/>
      <c r="Y494" s="633"/>
      <c r="Z494" s="633"/>
      <c r="AA494" s="446"/>
      <c r="AB494" s="132"/>
      <c r="AC494" s="132">
        <v>123</v>
      </c>
      <c r="AD494" s="132">
        <v>129.69999999999999</v>
      </c>
      <c r="AE494" s="132"/>
      <c r="AF494" s="132">
        <v>140.5</v>
      </c>
      <c r="AG494" s="132">
        <v>146.1</v>
      </c>
      <c r="AH494" s="724">
        <v>152.6</v>
      </c>
      <c r="AI494" s="724">
        <v>162.69999999999999</v>
      </c>
      <c r="AJ494" s="724">
        <v>172</v>
      </c>
      <c r="AK494" s="724">
        <v>181.5</v>
      </c>
      <c r="AL494" s="724">
        <v>190.9</v>
      </c>
      <c r="AM494" s="724">
        <v>200.4</v>
      </c>
      <c r="AN494" s="724">
        <v>210.4</v>
      </c>
    </row>
    <row r="495" spans="1:40" s="9" customFormat="1" ht="12.75">
      <c r="A495" s="367" t="s">
        <v>240</v>
      </c>
      <c r="B495" s="633"/>
      <c r="C495" s="633"/>
      <c r="D495" s="633"/>
      <c r="E495" s="633"/>
      <c r="F495" s="633"/>
      <c r="G495" s="633"/>
      <c r="H495" s="633"/>
      <c r="I495" s="633"/>
      <c r="J495" s="633"/>
      <c r="K495" s="633"/>
      <c r="L495" s="633"/>
      <c r="M495" s="635"/>
      <c r="N495" s="635"/>
      <c r="O495" s="634">
        <v>805</v>
      </c>
      <c r="P495" s="633">
        <v>848.7</v>
      </c>
      <c r="Q495" s="633">
        <v>875.7</v>
      </c>
      <c r="R495" s="633">
        <v>917.7</v>
      </c>
      <c r="S495" s="633">
        <v>1027.9000000000001</v>
      </c>
      <c r="T495" s="634"/>
      <c r="U495" s="633"/>
      <c r="V495" s="633"/>
      <c r="W495" s="633"/>
      <c r="X495" s="633"/>
      <c r="Y495" s="633"/>
      <c r="Z495" s="633"/>
      <c r="AA495" s="446"/>
      <c r="AB495" s="132"/>
      <c r="AC495" s="132">
        <v>4181.8</v>
      </c>
      <c r="AD495" s="132">
        <v>3739.2</v>
      </c>
      <c r="AE495" s="132"/>
      <c r="AF495" s="132">
        <v>3387</v>
      </c>
      <c r="AG495" s="132">
        <v>3381</v>
      </c>
      <c r="AH495" s="724">
        <v>3414.8</v>
      </c>
      <c r="AI495" s="724">
        <v>3449</v>
      </c>
      <c r="AJ495" s="724">
        <v>3552.4</v>
      </c>
      <c r="AK495" s="724">
        <v>3694.5</v>
      </c>
      <c r="AL495" s="724">
        <v>3879.3</v>
      </c>
      <c r="AM495" s="724">
        <v>4073.2</v>
      </c>
      <c r="AN495" s="724">
        <v>4317.6000000000004</v>
      </c>
    </row>
    <row r="496" spans="1:40" s="9" customFormat="1" ht="13.5" customHeight="1">
      <c r="A496" s="367" t="s">
        <v>241</v>
      </c>
      <c r="B496" s="633"/>
      <c r="C496" s="633"/>
      <c r="D496" s="633"/>
      <c r="E496" s="633"/>
      <c r="F496" s="633"/>
      <c r="G496" s="633"/>
      <c r="H496" s="633"/>
      <c r="I496" s="633"/>
      <c r="J496" s="633"/>
      <c r="K496" s="633"/>
      <c r="L496" s="633"/>
      <c r="M496" s="635"/>
      <c r="N496" s="635"/>
      <c r="O496" s="634">
        <v>34</v>
      </c>
      <c r="P496" s="633">
        <v>5.4</v>
      </c>
      <c r="Q496" s="633">
        <v>3.2</v>
      </c>
      <c r="R496" s="633">
        <v>4.8</v>
      </c>
      <c r="S496" s="633">
        <v>12</v>
      </c>
      <c r="T496" s="634"/>
      <c r="U496" s="633"/>
      <c r="V496" s="633"/>
      <c r="W496" s="633"/>
      <c r="X496" s="633"/>
      <c r="Y496" s="633"/>
      <c r="Z496" s="633"/>
      <c r="AA496" s="446"/>
      <c r="AB496" s="132"/>
      <c r="AC496" s="132"/>
      <c r="AD496" s="132"/>
      <c r="AE496" s="132"/>
      <c r="AF496" s="132">
        <v>-8.6</v>
      </c>
      <c r="AG496" s="132">
        <v>-0.2</v>
      </c>
      <c r="AH496" s="724">
        <v>1</v>
      </c>
      <c r="AI496" s="724">
        <v>1</v>
      </c>
      <c r="AJ496" s="724">
        <v>3</v>
      </c>
      <c r="AK496" s="724">
        <v>4</v>
      </c>
      <c r="AL496" s="724">
        <v>5</v>
      </c>
      <c r="AM496" s="724">
        <v>5</v>
      </c>
      <c r="AN496" s="724">
        <v>6</v>
      </c>
    </row>
    <row r="497" spans="1:40" s="9" customFormat="1" ht="13.5" customHeight="1">
      <c r="A497" s="367"/>
      <c r="B497" s="633"/>
      <c r="C497" s="633"/>
      <c r="D497" s="633"/>
      <c r="E497" s="633"/>
      <c r="F497" s="633"/>
      <c r="G497" s="633"/>
      <c r="H497" s="633"/>
      <c r="I497" s="633"/>
      <c r="J497" s="633"/>
      <c r="K497" s="633"/>
      <c r="L497" s="633"/>
      <c r="M497" s="635"/>
      <c r="N497" s="635"/>
      <c r="O497" s="634"/>
      <c r="P497" s="633"/>
      <c r="Q497" s="633"/>
      <c r="R497" s="633"/>
      <c r="S497" s="633"/>
      <c r="T497" s="634"/>
      <c r="U497" s="633"/>
      <c r="V497" s="633"/>
      <c r="W497" s="633"/>
      <c r="X497" s="633"/>
      <c r="Y497" s="633"/>
      <c r="Z497" s="445"/>
      <c r="AA497" s="446"/>
      <c r="AB497" s="362"/>
      <c r="AC497" s="362"/>
      <c r="AD497" s="362"/>
      <c r="AE497" s="362"/>
      <c r="AF497" s="362"/>
      <c r="AG497" s="362"/>
      <c r="AH497" s="723"/>
      <c r="AI497" s="723"/>
      <c r="AJ497" s="723"/>
      <c r="AK497" s="723"/>
      <c r="AL497" s="723"/>
      <c r="AM497" s="723"/>
      <c r="AN497" s="723"/>
    </row>
    <row r="498" spans="1:40" s="9" customFormat="1" ht="12.75">
      <c r="A498" s="354" t="s">
        <v>250</v>
      </c>
      <c r="B498" s="633"/>
      <c r="C498" s="633"/>
      <c r="D498" s="633"/>
      <c r="E498" s="633"/>
      <c r="F498" s="633"/>
      <c r="G498" s="633"/>
      <c r="H498" s="633"/>
      <c r="I498" s="633"/>
      <c r="J498" s="633"/>
      <c r="K498" s="633"/>
      <c r="L498" s="633"/>
      <c r="M498" s="635"/>
      <c r="N498" s="635"/>
      <c r="O498" s="634"/>
      <c r="P498" s="633"/>
      <c r="Q498" s="633"/>
      <c r="R498" s="633"/>
      <c r="S498" s="633"/>
      <c r="T498" s="634"/>
      <c r="U498" s="633"/>
      <c r="V498" s="633"/>
      <c r="W498" s="633"/>
      <c r="X498" s="633"/>
      <c r="Y498" s="633"/>
      <c r="Z498" s="633"/>
      <c r="AA498" s="446"/>
      <c r="AB498" s="362"/>
      <c r="AC498" s="362"/>
      <c r="AD498" s="362"/>
      <c r="AE498" s="362"/>
      <c r="AF498" s="362"/>
      <c r="AG498" s="362"/>
      <c r="AH498" s="723"/>
      <c r="AI498" s="723"/>
      <c r="AJ498" s="723"/>
      <c r="AK498" s="723"/>
      <c r="AL498" s="723"/>
      <c r="AM498" s="723"/>
      <c r="AN498" s="723"/>
    </row>
    <row r="499" spans="1:40" s="9" customFormat="1" ht="12.75">
      <c r="A499" s="367" t="s">
        <v>238</v>
      </c>
      <c r="B499" s="633">
        <v>328.2</v>
      </c>
      <c r="C499" s="633">
        <v>296.8</v>
      </c>
      <c r="D499" s="633">
        <v>358.4</v>
      </c>
      <c r="E499" s="633">
        <v>387.1</v>
      </c>
      <c r="F499" s="633">
        <v>417.3</v>
      </c>
      <c r="G499" s="633">
        <v>477.4</v>
      </c>
      <c r="H499" s="633">
        <v>520.9</v>
      </c>
      <c r="I499" s="633">
        <v>607.29999999999995</v>
      </c>
      <c r="J499" s="633">
        <v>649.79999999999995</v>
      </c>
      <c r="K499" s="633"/>
      <c r="L499" s="633">
        <v>745.9</v>
      </c>
      <c r="M499" s="635"/>
      <c r="N499" s="635"/>
      <c r="O499" s="634">
        <v>745.5</v>
      </c>
      <c r="P499" s="633">
        <v>849.9</v>
      </c>
      <c r="Q499" s="633">
        <v>890.5</v>
      </c>
      <c r="R499" s="633">
        <v>942.6</v>
      </c>
      <c r="S499" s="633">
        <v>1039</v>
      </c>
      <c r="T499" s="634">
        <v>3173</v>
      </c>
      <c r="U499" s="633">
        <v>3647</v>
      </c>
      <c r="V499" s="633">
        <v>3986</v>
      </c>
      <c r="W499" s="633">
        <v>4326</v>
      </c>
      <c r="X499" s="633">
        <v>4791</v>
      </c>
      <c r="Y499" s="633">
        <v>5130</v>
      </c>
      <c r="Z499" s="633">
        <v>5543</v>
      </c>
      <c r="AA499" s="446">
        <v>5886</v>
      </c>
      <c r="AB499" s="132">
        <v>6354.7</v>
      </c>
      <c r="AC499" s="132">
        <v>6345.9</v>
      </c>
      <c r="AD499" s="132">
        <v>6844.9</v>
      </c>
      <c r="AE499" s="132">
        <v>7368.9</v>
      </c>
      <c r="AF499" s="132">
        <v>7750.1</v>
      </c>
      <c r="AG499" s="132">
        <v>8106.7</v>
      </c>
      <c r="AH499" s="724">
        <v>9232.7000000000007</v>
      </c>
      <c r="AI499" s="724">
        <v>10531.6</v>
      </c>
      <c r="AJ499" s="724">
        <v>11690.4</v>
      </c>
      <c r="AK499" s="724">
        <v>12955.5</v>
      </c>
      <c r="AL499" s="724">
        <v>14375</v>
      </c>
      <c r="AM499" s="724">
        <v>15922.6</v>
      </c>
      <c r="AN499" s="724">
        <v>17717.3</v>
      </c>
    </row>
    <row r="500" spans="1:40" s="9" customFormat="1" ht="12.75">
      <c r="A500" s="367" t="s">
        <v>239</v>
      </c>
      <c r="B500" s="633"/>
      <c r="C500" s="633"/>
      <c r="D500" s="633"/>
      <c r="E500" s="633"/>
      <c r="F500" s="633"/>
      <c r="G500" s="633"/>
      <c r="H500" s="633"/>
      <c r="I500" s="633"/>
      <c r="J500" s="633"/>
      <c r="K500" s="633"/>
      <c r="L500" s="633"/>
      <c r="M500" s="635"/>
      <c r="N500" s="635"/>
      <c r="O500" s="634">
        <v>141.9</v>
      </c>
      <c r="P500" s="633">
        <v>157.6</v>
      </c>
      <c r="Q500" s="633">
        <v>160</v>
      </c>
      <c r="R500" s="633">
        <v>163.69999999999999</v>
      </c>
      <c r="S500" s="633">
        <v>166.5</v>
      </c>
      <c r="T500" s="634"/>
      <c r="U500" s="633"/>
      <c r="V500" s="633"/>
      <c r="W500" s="633"/>
      <c r="X500" s="633"/>
      <c r="Y500" s="633"/>
      <c r="Z500" s="633"/>
      <c r="AA500" s="446"/>
      <c r="AB500" s="132"/>
      <c r="AC500" s="132">
        <v>118.3</v>
      </c>
      <c r="AD500" s="132">
        <v>126.1</v>
      </c>
      <c r="AE500" s="132"/>
      <c r="AF500" s="132">
        <v>138</v>
      </c>
      <c r="AG500" s="132">
        <v>144.5</v>
      </c>
      <c r="AH500" s="724">
        <v>151</v>
      </c>
      <c r="AI500" s="724">
        <v>161</v>
      </c>
      <c r="AJ500" s="724">
        <v>170.2</v>
      </c>
      <c r="AK500" s="724">
        <v>179.6</v>
      </c>
      <c r="AL500" s="724">
        <v>188.9</v>
      </c>
      <c r="AM500" s="724">
        <v>198.3</v>
      </c>
      <c r="AN500" s="724">
        <v>208.2</v>
      </c>
    </row>
    <row r="501" spans="1:40" s="9" customFormat="1" ht="13.5" customHeight="1">
      <c r="A501" s="367" t="s">
        <v>240</v>
      </c>
      <c r="B501" s="633"/>
      <c r="C501" s="633"/>
      <c r="D501" s="633"/>
      <c r="E501" s="633"/>
      <c r="F501" s="633"/>
      <c r="G501" s="633"/>
      <c r="H501" s="633"/>
      <c r="I501" s="633"/>
      <c r="J501" s="633"/>
      <c r="K501" s="633"/>
      <c r="L501" s="633"/>
      <c r="M501" s="635"/>
      <c r="N501" s="635"/>
      <c r="O501" s="634">
        <v>525.5</v>
      </c>
      <c r="P501" s="633">
        <v>539.4</v>
      </c>
      <c r="Q501" s="633">
        <v>556.4</v>
      </c>
      <c r="R501" s="633">
        <v>575.6</v>
      </c>
      <c r="S501" s="633">
        <v>624.1</v>
      </c>
      <c r="T501" s="634"/>
      <c r="U501" s="633"/>
      <c r="V501" s="633"/>
      <c r="W501" s="633"/>
      <c r="X501" s="633"/>
      <c r="Y501" s="633"/>
      <c r="Z501" s="633"/>
      <c r="AA501" s="446"/>
      <c r="AB501" s="132"/>
      <c r="AC501" s="132">
        <v>5363.2</v>
      </c>
      <c r="AD501" s="132">
        <v>5427.4</v>
      </c>
      <c r="AE501" s="132"/>
      <c r="AF501" s="132">
        <v>5616.3</v>
      </c>
      <c r="AG501" s="132">
        <v>5610.2</v>
      </c>
      <c r="AH501" s="724">
        <v>6155.1</v>
      </c>
      <c r="AI501" s="724">
        <v>6543.2</v>
      </c>
      <c r="AJ501" s="724">
        <v>6870.4</v>
      </c>
      <c r="AK501" s="724">
        <v>7213.9</v>
      </c>
      <c r="AL501" s="724">
        <v>7610.6</v>
      </c>
      <c r="AM501" s="724">
        <v>8029.2</v>
      </c>
      <c r="AN501" s="724">
        <v>8511</v>
      </c>
    </row>
    <row r="502" spans="1:40" s="9" customFormat="1" ht="13.5" customHeight="1">
      <c r="A502" s="367" t="s">
        <v>241</v>
      </c>
      <c r="B502" s="633"/>
      <c r="C502" s="633"/>
      <c r="D502" s="633"/>
      <c r="E502" s="633"/>
      <c r="F502" s="633"/>
      <c r="G502" s="633"/>
      <c r="H502" s="633"/>
      <c r="I502" s="633"/>
      <c r="J502" s="633"/>
      <c r="K502" s="633"/>
      <c r="L502" s="633"/>
      <c r="M502" s="635"/>
      <c r="N502" s="635"/>
      <c r="O502" s="634">
        <v>22.7</v>
      </c>
      <c r="P502" s="633">
        <v>2.6</v>
      </c>
      <c r="Q502" s="633">
        <v>3.2</v>
      </c>
      <c r="R502" s="633">
        <v>3.5</v>
      </c>
      <c r="S502" s="633">
        <v>8.4</v>
      </c>
      <c r="T502" s="634"/>
      <c r="U502" s="633"/>
      <c r="V502" s="633"/>
      <c r="W502" s="633"/>
      <c r="X502" s="633"/>
      <c r="Y502" s="633"/>
      <c r="Z502" s="633"/>
      <c r="AA502" s="446"/>
      <c r="AB502" s="132"/>
      <c r="AC502" s="132"/>
      <c r="AD502" s="132"/>
      <c r="AE502" s="132"/>
      <c r="AF502" s="132">
        <v>1.5</v>
      </c>
      <c r="AG502" s="132">
        <v>-0.1</v>
      </c>
      <c r="AH502" s="724">
        <v>9</v>
      </c>
      <c r="AI502" s="724">
        <v>7</v>
      </c>
      <c r="AJ502" s="724">
        <v>5</v>
      </c>
      <c r="AK502" s="724">
        <v>5</v>
      </c>
      <c r="AL502" s="724">
        <v>5.5</v>
      </c>
      <c r="AM502" s="724">
        <v>5.5</v>
      </c>
      <c r="AN502" s="724">
        <v>6</v>
      </c>
    </row>
    <row r="503" spans="1:40" s="9" customFormat="1" ht="12.75">
      <c r="A503" s="367"/>
      <c r="B503" s="633"/>
      <c r="C503" s="633"/>
      <c r="D503" s="633"/>
      <c r="E503" s="633"/>
      <c r="F503" s="633"/>
      <c r="G503" s="633"/>
      <c r="H503" s="633"/>
      <c r="I503" s="633"/>
      <c r="J503" s="633"/>
      <c r="K503" s="633"/>
      <c r="L503" s="633"/>
      <c r="M503" s="635"/>
      <c r="N503" s="635"/>
      <c r="O503" s="634"/>
      <c r="P503" s="633"/>
      <c r="Q503" s="633"/>
      <c r="R503" s="633"/>
      <c r="S503" s="633"/>
      <c r="T503" s="634"/>
      <c r="U503" s="633"/>
      <c r="V503" s="633"/>
      <c r="W503" s="633"/>
      <c r="X503" s="633"/>
      <c r="Y503" s="633"/>
      <c r="Z503" s="445"/>
      <c r="AA503" s="446"/>
      <c r="AB503" s="362"/>
      <c r="AC503" s="362"/>
      <c r="AD503" s="362"/>
      <c r="AE503" s="362"/>
      <c r="AF503" s="362"/>
      <c r="AG503" s="362"/>
      <c r="AH503" s="723"/>
      <c r="AI503" s="723"/>
      <c r="AJ503" s="723"/>
      <c r="AK503" s="723"/>
      <c r="AL503" s="723"/>
      <c r="AM503" s="723"/>
      <c r="AN503" s="723"/>
    </row>
    <row r="504" spans="1:40" s="9" customFormat="1" ht="12.75">
      <c r="A504" s="354" t="s">
        <v>251</v>
      </c>
      <c r="B504" s="633"/>
      <c r="C504" s="633"/>
      <c r="D504" s="633"/>
      <c r="E504" s="633"/>
      <c r="F504" s="633"/>
      <c r="G504" s="633"/>
      <c r="H504" s="633"/>
      <c r="I504" s="633"/>
      <c r="J504" s="633"/>
      <c r="K504" s="633"/>
      <c r="L504" s="633"/>
      <c r="M504" s="635"/>
      <c r="N504" s="635"/>
      <c r="O504" s="634"/>
      <c r="P504" s="633"/>
      <c r="Q504" s="633"/>
      <c r="R504" s="633"/>
      <c r="S504" s="633"/>
      <c r="T504" s="634"/>
      <c r="U504" s="633"/>
      <c r="V504" s="633"/>
      <c r="W504" s="633"/>
      <c r="X504" s="633"/>
      <c r="Y504" s="633"/>
      <c r="Z504" s="633"/>
      <c r="AA504" s="446"/>
      <c r="AB504" s="362"/>
      <c r="AC504" s="362"/>
      <c r="AD504" s="362"/>
      <c r="AE504" s="362"/>
      <c r="AF504" s="362"/>
      <c r="AG504" s="362"/>
      <c r="AH504" s="723"/>
      <c r="AI504" s="723"/>
      <c r="AJ504" s="723"/>
      <c r="AK504" s="723"/>
      <c r="AL504" s="723"/>
      <c r="AM504" s="723"/>
      <c r="AN504" s="723"/>
    </row>
    <row r="505" spans="1:40" s="9" customFormat="1" ht="12.75">
      <c r="A505" s="367" t="s">
        <v>238</v>
      </c>
      <c r="B505" s="633">
        <v>163.5</v>
      </c>
      <c r="C505" s="633">
        <v>190.9</v>
      </c>
      <c r="D505" s="633">
        <v>243</v>
      </c>
      <c r="E505" s="633">
        <v>233.7</v>
      </c>
      <c r="F505" s="633">
        <v>261.2</v>
      </c>
      <c r="G505" s="633">
        <v>285</v>
      </c>
      <c r="H505" s="633">
        <v>318.39999999999998</v>
      </c>
      <c r="I505" s="633">
        <v>350.2</v>
      </c>
      <c r="J505" s="633">
        <v>359</v>
      </c>
      <c r="K505" s="633"/>
      <c r="L505" s="633">
        <v>469.6</v>
      </c>
      <c r="M505" s="635"/>
      <c r="N505" s="635"/>
      <c r="O505" s="634">
        <v>179.9</v>
      </c>
      <c r="P505" s="633">
        <v>293.89999999999998</v>
      </c>
      <c r="Q505" s="633">
        <v>304.7</v>
      </c>
      <c r="R505" s="633">
        <v>317</v>
      </c>
      <c r="S505" s="633">
        <v>326.2</v>
      </c>
      <c r="T505" s="634">
        <v>661</v>
      </c>
      <c r="U505" s="633">
        <v>821</v>
      </c>
      <c r="V505" s="633">
        <v>843</v>
      </c>
      <c r="W505" s="633">
        <v>1092</v>
      </c>
      <c r="X505" s="633">
        <v>1256</v>
      </c>
      <c r="Y505" s="633">
        <v>1314</v>
      </c>
      <c r="Z505" s="633">
        <v>1423</v>
      </c>
      <c r="AA505" s="446">
        <v>1423</v>
      </c>
      <c r="AB505" s="362">
        <v>1397.2</v>
      </c>
      <c r="AC505" s="362">
        <v>1462.3</v>
      </c>
      <c r="AD505" s="362">
        <v>1614.7</v>
      </c>
      <c r="AE505" s="362">
        <v>1773</v>
      </c>
      <c r="AF505" s="362">
        <v>2013.4</v>
      </c>
      <c r="AG505" s="362">
        <v>1667.5</v>
      </c>
      <c r="AH505" s="723">
        <v>1759.7</v>
      </c>
      <c r="AI505" s="723">
        <v>2026</v>
      </c>
      <c r="AJ505" s="723">
        <v>2291.8000000000002</v>
      </c>
      <c r="AK505" s="723">
        <v>2539.8000000000002</v>
      </c>
      <c r="AL505" s="723">
        <v>2807.3</v>
      </c>
      <c r="AM505" s="723">
        <v>3094.8</v>
      </c>
      <c r="AN505" s="723">
        <v>3427.4</v>
      </c>
    </row>
    <row r="506" spans="1:40" s="9" customFormat="1" ht="13.5" customHeight="1">
      <c r="A506" s="367" t="s">
        <v>239</v>
      </c>
      <c r="B506" s="633"/>
      <c r="C506" s="633"/>
      <c r="D506" s="633"/>
      <c r="E506" s="633"/>
      <c r="F506" s="633"/>
      <c r="G506" s="633"/>
      <c r="H506" s="633"/>
      <c r="I506" s="633"/>
      <c r="J506" s="633"/>
      <c r="K506" s="633"/>
      <c r="L506" s="633"/>
      <c r="M506" s="635"/>
      <c r="N506" s="635"/>
      <c r="O506" s="634">
        <v>130.5</v>
      </c>
      <c r="P506" s="633">
        <v>140.1</v>
      </c>
      <c r="Q506" s="633">
        <v>141.5</v>
      </c>
      <c r="R506" s="633">
        <v>142.9</v>
      </c>
      <c r="S506" s="633">
        <v>140.1</v>
      </c>
      <c r="T506" s="634"/>
      <c r="U506" s="633"/>
      <c r="V506" s="633"/>
      <c r="W506" s="633"/>
      <c r="X506" s="633"/>
      <c r="Y506" s="633"/>
      <c r="Z506" s="633"/>
      <c r="AA506" s="446"/>
      <c r="AB506" s="132"/>
      <c r="AC506" s="132">
        <v>108.8</v>
      </c>
      <c r="AD506" s="132">
        <v>118.8</v>
      </c>
      <c r="AE506" s="132"/>
      <c r="AF506" s="132">
        <v>138.1</v>
      </c>
      <c r="AG506" s="132">
        <v>143.4</v>
      </c>
      <c r="AH506" s="724">
        <v>149.80000000000001</v>
      </c>
      <c r="AI506" s="724">
        <v>159.69999999999999</v>
      </c>
      <c r="AJ506" s="724">
        <v>168.6</v>
      </c>
      <c r="AK506" s="724">
        <v>178.2</v>
      </c>
      <c r="AL506" s="724">
        <v>187.4</v>
      </c>
      <c r="AM506" s="724">
        <v>196.7</v>
      </c>
      <c r="AN506" s="724">
        <v>206.5</v>
      </c>
    </row>
    <row r="507" spans="1:40" s="9" customFormat="1" ht="13.5" customHeight="1">
      <c r="A507" s="367" t="s">
        <v>240</v>
      </c>
      <c r="B507" s="633"/>
      <c r="C507" s="633"/>
      <c r="D507" s="633"/>
      <c r="E507" s="633"/>
      <c r="F507" s="633"/>
      <c r="G507" s="633"/>
      <c r="H507" s="633"/>
      <c r="I507" s="633"/>
      <c r="J507" s="633"/>
      <c r="K507" s="633"/>
      <c r="L507" s="633"/>
      <c r="M507" s="635"/>
      <c r="N507" s="635"/>
      <c r="O507" s="634">
        <v>137.9</v>
      </c>
      <c r="P507" s="633">
        <v>209.8</v>
      </c>
      <c r="Q507" s="633">
        <v>215.3</v>
      </c>
      <c r="R507" s="633">
        <v>221.6</v>
      </c>
      <c r="S507" s="633">
        <v>232.6</v>
      </c>
      <c r="T507" s="634"/>
      <c r="U507" s="633"/>
      <c r="V507" s="633"/>
      <c r="W507" s="633"/>
      <c r="X507" s="633"/>
      <c r="Y507" s="633"/>
      <c r="Z507" s="633"/>
      <c r="AA507" s="446"/>
      <c r="AB507" s="132"/>
      <c r="AC507" s="132">
        <v>1343.8</v>
      </c>
      <c r="AD507" s="132">
        <v>1359.5</v>
      </c>
      <c r="AE507" s="132"/>
      <c r="AF507" s="132">
        <v>1458.2</v>
      </c>
      <c r="AG507" s="132">
        <v>1163.2</v>
      </c>
      <c r="AH507" s="724">
        <v>1174.8</v>
      </c>
      <c r="AI507" s="724">
        <v>1268.8</v>
      </c>
      <c r="AJ507" s="724">
        <v>1357.6</v>
      </c>
      <c r="AK507" s="724">
        <v>1425.5</v>
      </c>
      <c r="AL507" s="724">
        <v>1498.2</v>
      </c>
      <c r="AM507" s="724">
        <v>1573.1</v>
      </c>
      <c r="AN507" s="724">
        <v>1659.6</v>
      </c>
    </row>
    <row r="508" spans="1:40" s="9" customFormat="1" ht="12.75">
      <c r="A508" s="367" t="s">
        <v>241</v>
      </c>
      <c r="B508" s="633"/>
      <c r="C508" s="633"/>
      <c r="D508" s="633"/>
      <c r="E508" s="633"/>
      <c r="F508" s="633"/>
      <c r="G508" s="633"/>
      <c r="H508" s="633"/>
      <c r="I508" s="633"/>
      <c r="J508" s="633"/>
      <c r="K508" s="633"/>
      <c r="L508" s="633"/>
      <c r="M508" s="635"/>
      <c r="N508" s="635"/>
      <c r="O508" s="634">
        <v>-34.200000000000003</v>
      </c>
      <c r="P508" s="633">
        <v>2.1</v>
      </c>
      <c r="Q508" s="633">
        <v>2.6</v>
      </c>
      <c r="R508" s="633">
        <v>3</v>
      </c>
      <c r="S508" s="633">
        <v>5</v>
      </c>
      <c r="T508" s="634"/>
      <c r="U508" s="633"/>
      <c r="V508" s="633"/>
      <c r="W508" s="633"/>
      <c r="X508" s="633"/>
      <c r="Y508" s="633"/>
      <c r="Z508" s="633"/>
      <c r="AA508" s="446"/>
      <c r="AB508" s="132"/>
      <c r="AC508" s="132"/>
      <c r="AD508" s="132"/>
      <c r="AE508" s="132"/>
      <c r="AF508" s="132">
        <v>3.6</v>
      </c>
      <c r="AG508" s="132">
        <v>-20.2</v>
      </c>
      <c r="AH508" s="724">
        <v>1</v>
      </c>
      <c r="AI508" s="724">
        <v>8</v>
      </c>
      <c r="AJ508" s="724">
        <v>7</v>
      </c>
      <c r="AK508" s="724">
        <v>5</v>
      </c>
      <c r="AL508" s="724">
        <v>5.0999999999999996</v>
      </c>
      <c r="AM508" s="724">
        <v>5</v>
      </c>
      <c r="AN508" s="724">
        <v>5.5</v>
      </c>
    </row>
    <row r="509" spans="1:40" s="9" customFormat="1" ht="12.75">
      <c r="A509" s="367"/>
      <c r="B509" s="633"/>
      <c r="C509" s="633"/>
      <c r="D509" s="633"/>
      <c r="E509" s="633"/>
      <c r="F509" s="633"/>
      <c r="G509" s="633"/>
      <c r="H509" s="633"/>
      <c r="I509" s="633"/>
      <c r="J509" s="633"/>
      <c r="K509" s="633"/>
      <c r="L509" s="633"/>
      <c r="M509" s="635"/>
      <c r="N509" s="635"/>
      <c r="O509" s="634"/>
      <c r="P509" s="633"/>
      <c r="Q509" s="633"/>
      <c r="R509" s="633"/>
      <c r="S509" s="633"/>
      <c r="T509" s="634"/>
      <c r="U509" s="633"/>
      <c r="V509" s="633"/>
      <c r="W509" s="633"/>
      <c r="X509" s="633"/>
      <c r="Y509" s="633"/>
      <c r="Z509" s="633"/>
      <c r="AA509" s="446"/>
      <c r="AB509" s="132"/>
      <c r="AC509" s="132"/>
      <c r="AD509" s="132"/>
      <c r="AE509" s="132"/>
      <c r="AF509" s="132"/>
      <c r="AG509" s="132"/>
      <c r="AH509" s="724"/>
      <c r="AI509" s="724"/>
      <c r="AJ509" s="724"/>
      <c r="AK509" s="724"/>
      <c r="AL509" s="724"/>
      <c r="AM509" s="724"/>
      <c r="AN509" s="724"/>
    </row>
    <row r="510" spans="1:40" s="9" customFormat="1" ht="12.75">
      <c r="A510" s="354" t="s">
        <v>252</v>
      </c>
      <c r="B510" s="633"/>
      <c r="C510" s="633"/>
      <c r="D510" s="633"/>
      <c r="E510" s="633"/>
      <c r="F510" s="633"/>
      <c r="G510" s="633"/>
      <c r="H510" s="633"/>
      <c r="I510" s="633"/>
      <c r="J510" s="633"/>
      <c r="K510" s="633"/>
      <c r="L510" s="633"/>
      <c r="M510" s="635"/>
      <c r="N510" s="635"/>
      <c r="O510" s="634"/>
      <c r="P510" s="633"/>
      <c r="Q510" s="633"/>
      <c r="R510" s="633"/>
      <c r="S510" s="633"/>
      <c r="T510" s="634"/>
      <c r="U510" s="633"/>
      <c r="V510" s="633"/>
      <c r="W510" s="633"/>
      <c r="X510" s="633"/>
      <c r="Y510" s="633"/>
      <c r="Z510" s="445"/>
      <c r="AA510" s="446"/>
      <c r="AB510" s="362"/>
      <c r="AC510" s="362"/>
      <c r="AD510" s="362"/>
      <c r="AE510" s="362"/>
      <c r="AF510" s="362"/>
      <c r="AG510" s="362"/>
      <c r="AH510" s="723"/>
      <c r="AI510" s="723"/>
      <c r="AJ510" s="723"/>
      <c r="AK510" s="723"/>
      <c r="AL510" s="723"/>
      <c r="AM510" s="723"/>
      <c r="AN510" s="723"/>
    </row>
    <row r="511" spans="1:40" s="9" customFormat="1" ht="12.75">
      <c r="A511" s="367" t="s">
        <v>238</v>
      </c>
      <c r="B511" s="633"/>
      <c r="C511" s="633"/>
      <c r="D511" s="633"/>
      <c r="E511" s="633"/>
      <c r="F511" s="633"/>
      <c r="G511" s="633"/>
      <c r="H511" s="633"/>
      <c r="I511" s="633"/>
      <c r="J511" s="633"/>
      <c r="K511" s="633"/>
      <c r="L511" s="633"/>
      <c r="M511" s="635"/>
      <c r="N511" s="635"/>
      <c r="O511" s="634"/>
      <c r="P511" s="633"/>
      <c r="Q511" s="633"/>
      <c r="R511" s="633"/>
      <c r="S511" s="633"/>
      <c r="T511" s="633">
        <v>580</v>
      </c>
      <c r="U511" s="633">
        <v>650</v>
      </c>
      <c r="V511" s="633">
        <v>671</v>
      </c>
      <c r="W511" s="633">
        <v>721</v>
      </c>
      <c r="X511" s="633">
        <v>810</v>
      </c>
      <c r="Y511" s="445">
        <v>879</v>
      </c>
      <c r="Z511" s="446">
        <v>949</v>
      </c>
      <c r="AA511" s="362">
        <v>1002</v>
      </c>
      <c r="AB511" s="362">
        <v>1065.0999999999999</v>
      </c>
      <c r="AC511" s="362">
        <v>1131</v>
      </c>
      <c r="AD511" s="362">
        <v>1211.5</v>
      </c>
      <c r="AE511" s="362">
        <v>1439.7</v>
      </c>
      <c r="AF511" s="362">
        <v>1416.2</v>
      </c>
      <c r="AG511" s="362">
        <v>1352</v>
      </c>
      <c r="AH511" s="723">
        <v>1483.3</v>
      </c>
      <c r="AI511" s="723">
        <v>1660.3</v>
      </c>
      <c r="AJ511" s="723">
        <v>1807.9</v>
      </c>
      <c r="AK511" s="723">
        <v>1965.4</v>
      </c>
      <c r="AL511" s="723">
        <v>2129.1</v>
      </c>
      <c r="AM511" s="723">
        <v>2313.6</v>
      </c>
      <c r="AN511" s="723">
        <v>2525.8000000000002</v>
      </c>
    </row>
    <row r="512" spans="1:40" s="9" customFormat="1" ht="12.75">
      <c r="A512" s="367" t="s">
        <v>239</v>
      </c>
      <c r="B512" s="633"/>
      <c r="C512" s="633"/>
      <c r="D512" s="633"/>
      <c r="E512" s="633"/>
      <c r="F512" s="633"/>
      <c r="G512" s="633"/>
      <c r="H512" s="633"/>
      <c r="I512" s="633"/>
      <c r="J512" s="633"/>
      <c r="K512" s="633"/>
      <c r="L512" s="633"/>
      <c r="M512" s="635"/>
      <c r="N512" s="635"/>
      <c r="O512" s="634"/>
      <c r="P512" s="633"/>
      <c r="Q512" s="633"/>
      <c r="R512" s="633"/>
      <c r="S512" s="633"/>
      <c r="T512" s="634"/>
      <c r="U512" s="633"/>
      <c r="V512" s="633"/>
      <c r="W512" s="633"/>
      <c r="X512" s="633"/>
      <c r="Y512" s="633"/>
      <c r="Z512" s="445"/>
      <c r="AA512" s="446"/>
      <c r="AB512" s="362"/>
      <c r="AC512" s="362">
        <v>116.3</v>
      </c>
      <c r="AD512" s="362">
        <v>119.5</v>
      </c>
      <c r="AE512" s="362"/>
      <c r="AF512" s="362">
        <v>128.19999999999999</v>
      </c>
      <c r="AG512" s="362">
        <v>133.6</v>
      </c>
      <c r="AH512" s="723">
        <v>139.6</v>
      </c>
      <c r="AI512" s="723">
        <v>148.80000000000001</v>
      </c>
      <c r="AJ512" s="723">
        <v>157.30000000000001</v>
      </c>
      <c r="AK512" s="723">
        <v>166.1</v>
      </c>
      <c r="AL512" s="723">
        <v>174.6</v>
      </c>
      <c r="AM512" s="723">
        <v>183.4</v>
      </c>
      <c r="AN512" s="723">
        <v>192.5</v>
      </c>
    </row>
    <row r="513" spans="1:40" s="9" customFormat="1" ht="12.75">
      <c r="A513" s="367" t="s">
        <v>240</v>
      </c>
      <c r="B513" s="633"/>
      <c r="C513" s="633"/>
      <c r="D513" s="633"/>
      <c r="E513" s="633"/>
      <c r="F513" s="633"/>
      <c r="G513" s="633"/>
      <c r="H513" s="633"/>
      <c r="I513" s="633"/>
      <c r="J513" s="633"/>
      <c r="K513" s="633"/>
      <c r="L513" s="633"/>
      <c r="M513" s="635"/>
      <c r="N513" s="635"/>
      <c r="O513" s="634"/>
      <c r="P513" s="633"/>
      <c r="Q513" s="633"/>
      <c r="R513" s="633"/>
      <c r="S513" s="633"/>
      <c r="T513" s="634"/>
      <c r="U513" s="633"/>
      <c r="V513" s="633"/>
      <c r="W513" s="633"/>
      <c r="X513" s="633"/>
      <c r="Y513" s="633"/>
      <c r="Z513" s="445"/>
      <c r="AA513" s="446"/>
      <c r="AB513" s="362"/>
      <c r="AC513" s="362">
        <v>972.1</v>
      </c>
      <c r="AD513" s="362">
        <v>1013.6</v>
      </c>
      <c r="AE513" s="362"/>
      <c r="AF513" s="362">
        <v>1104.4000000000001</v>
      </c>
      <c r="AG513" s="362">
        <v>1011.9</v>
      </c>
      <c r="AH513" s="723">
        <v>1062.5</v>
      </c>
      <c r="AI513" s="723">
        <v>1115.7</v>
      </c>
      <c r="AJ513" s="723">
        <v>1149.0999999999999</v>
      </c>
      <c r="AK513" s="723">
        <v>1183.5999999999999</v>
      </c>
      <c r="AL513" s="723">
        <v>1219.0999999999999</v>
      </c>
      <c r="AM513" s="723">
        <v>1261.8</v>
      </c>
      <c r="AN513" s="723">
        <v>1312.3</v>
      </c>
    </row>
    <row r="514" spans="1:40" s="9" customFormat="1" ht="12.75">
      <c r="A514" s="367" t="s">
        <v>241</v>
      </c>
      <c r="B514" s="633"/>
      <c r="C514" s="633"/>
      <c r="D514" s="633"/>
      <c r="E514" s="633"/>
      <c r="F514" s="633"/>
      <c r="G514" s="633"/>
      <c r="H514" s="633"/>
      <c r="I514" s="633"/>
      <c r="J514" s="633"/>
      <c r="K514" s="633"/>
      <c r="L514" s="633"/>
      <c r="M514" s="635"/>
      <c r="N514" s="635"/>
      <c r="O514" s="634"/>
      <c r="P514" s="633"/>
      <c r="Q514" s="633"/>
      <c r="R514" s="633"/>
      <c r="S514" s="633"/>
      <c r="T514" s="634"/>
      <c r="U514" s="633"/>
      <c r="V514" s="633"/>
      <c r="W514" s="633"/>
      <c r="X514" s="633"/>
      <c r="Y514" s="633"/>
      <c r="Z514" s="445"/>
      <c r="AA514" s="446"/>
      <c r="AB514" s="362"/>
      <c r="AC514" s="362"/>
      <c r="AD514" s="362"/>
      <c r="AE514" s="362"/>
      <c r="AF514" s="362">
        <v>-1.3</v>
      </c>
      <c r="AG514" s="362">
        <v>-8.4</v>
      </c>
      <c r="AH514" s="723">
        <v>5</v>
      </c>
      <c r="AI514" s="723">
        <v>5</v>
      </c>
      <c r="AJ514" s="723">
        <v>3</v>
      </c>
      <c r="AK514" s="723">
        <v>3</v>
      </c>
      <c r="AL514" s="723">
        <v>3</v>
      </c>
      <c r="AM514" s="723">
        <v>3.5</v>
      </c>
      <c r="AN514" s="723">
        <v>4</v>
      </c>
    </row>
    <row r="515" spans="1:40" s="9" customFormat="1" ht="12.75">
      <c r="A515" s="367"/>
      <c r="B515" s="633"/>
      <c r="C515" s="633"/>
      <c r="D515" s="633"/>
      <c r="E515" s="633"/>
      <c r="F515" s="633"/>
      <c r="G515" s="633"/>
      <c r="H515" s="633"/>
      <c r="I515" s="633"/>
      <c r="J515" s="633"/>
      <c r="K515" s="633"/>
      <c r="L515" s="633"/>
      <c r="M515" s="635"/>
      <c r="N515" s="635"/>
      <c r="O515" s="634"/>
      <c r="P515" s="633"/>
      <c r="Q515" s="633"/>
      <c r="R515" s="633"/>
      <c r="S515" s="633"/>
      <c r="T515" s="634"/>
      <c r="U515" s="633"/>
      <c r="V515" s="633"/>
      <c r="W515" s="633"/>
      <c r="X515" s="633"/>
      <c r="Y515" s="633"/>
      <c r="Z515" s="445"/>
      <c r="AA515" s="446"/>
      <c r="AB515" s="362"/>
      <c r="AC515" s="362"/>
      <c r="AD515" s="362"/>
      <c r="AE515" s="362"/>
      <c r="AF515" s="362"/>
      <c r="AG515" s="362"/>
      <c r="AH515" s="723"/>
      <c r="AI515" s="723"/>
      <c r="AJ515" s="723"/>
      <c r="AK515" s="723"/>
      <c r="AL515" s="723"/>
      <c r="AM515" s="723"/>
      <c r="AN515" s="723"/>
    </row>
    <row r="516" spans="1:40" s="9" customFormat="1" ht="12.75">
      <c r="A516" s="354" t="s">
        <v>253</v>
      </c>
      <c r="B516" s="633"/>
      <c r="C516" s="633"/>
      <c r="D516" s="633"/>
      <c r="E516" s="633"/>
      <c r="F516" s="633"/>
      <c r="G516" s="633"/>
      <c r="H516" s="633"/>
      <c r="I516" s="633"/>
      <c r="J516" s="633"/>
      <c r="K516" s="633"/>
      <c r="L516" s="633"/>
      <c r="M516" s="635"/>
      <c r="N516" s="635"/>
      <c r="O516" s="634"/>
      <c r="P516" s="633"/>
      <c r="Q516" s="633"/>
      <c r="R516" s="633"/>
      <c r="S516" s="633"/>
      <c r="T516" s="634"/>
      <c r="U516" s="633"/>
      <c r="V516" s="633"/>
      <c r="W516" s="633"/>
      <c r="X516" s="633"/>
      <c r="Y516" s="633"/>
      <c r="Z516" s="445"/>
      <c r="AA516" s="446"/>
      <c r="AB516" s="362"/>
      <c r="AC516" s="362"/>
      <c r="AD516" s="362"/>
      <c r="AE516" s="362"/>
      <c r="AF516" s="362"/>
      <c r="AG516" s="362"/>
      <c r="AH516" s="723"/>
      <c r="AI516" s="723"/>
      <c r="AJ516" s="723"/>
      <c r="AK516" s="723"/>
      <c r="AL516" s="723"/>
      <c r="AM516" s="723"/>
      <c r="AN516" s="723"/>
    </row>
    <row r="517" spans="1:40" s="9" customFormat="1" ht="12.75">
      <c r="A517" s="367" t="s">
        <v>238</v>
      </c>
      <c r="B517" s="633"/>
      <c r="C517" s="633"/>
      <c r="D517" s="633"/>
      <c r="E517" s="633"/>
      <c r="F517" s="633"/>
      <c r="G517" s="633"/>
      <c r="H517" s="633"/>
      <c r="I517" s="633"/>
      <c r="J517" s="633"/>
      <c r="K517" s="633"/>
      <c r="L517" s="633"/>
      <c r="M517" s="635"/>
      <c r="N517" s="635"/>
      <c r="O517" s="634"/>
      <c r="P517" s="633"/>
      <c r="Q517" s="633"/>
      <c r="R517" s="633"/>
      <c r="S517" s="633"/>
      <c r="T517" s="634">
        <v>249</v>
      </c>
      <c r="U517" s="633">
        <v>389</v>
      </c>
      <c r="V517" s="633">
        <v>550</v>
      </c>
      <c r="W517" s="633">
        <v>662</v>
      </c>
      <c r="X517" s="633">
        <v>714</v>
      </c>
      <c r="Y517" s="633">
        <v>730</v>
      </c>
      <c r="Z517" s="445">
        <v>774</v>
      </c>
      <c r="AA517" s="446">
        <v>966</v>
      </c>
      <c r="AB517" s="362">
        <v>1065</v>
      </c>
      <c r="AC517" s="362">
        <v>1048.3</v>
      </c>
      <c r="AD517" s="362">
        <v>1074.2</v>
      </c>
      <c r="AE517" s="362">
        <v>1166.9000000000001</v>
      </c>
      <c r="AF517" s="362">
        <v>1334.6</v>
      </c>
      <c r="AG517" s="362">
        <v>1406</v>
      </c>
      <c r="AH517" s="723">
        <v>1601.3</v>
      </c>
      <c r="AI517" s="723">
        <v>1843.6</v>
      </c>
      <c r="AJ517" s="723">
        <v>2085.5</v>
      </c>
      <c r="AK517" s="723">
        <v>2364</v>
      </c>
      <c r="AL517" s="723">
        <v>2670.2</v>
      </c>
      <c r="AM517" s="723">
        <v>3010.9</v>
      </c>
      <c r="AN517" s="723">
        <v>3394.6</v>
      </c>
    </row>
    <row r="518" spans="1:40" s="9" customFormat="1" ht="12.75">
      <c r="A518" s="367" t="s">
        <v>239</v>
      </c>
      <c r="B518" s="633"/>
      <c r="C518" s="633"/>
      <c r="D518" s="633"/>
      <c r="E518" s="633"/>
      <c r="F518" s="633"/>
      <c r="G518" s="633"/>
      <c r="H518" s="633"/>
      <c r="I518" s="633"/>
      <c r="J518" s="633"/>
      <c r="K518" s="633"/>
      <c r="L518" s="633"/>
      <c r="M518" s="635"/>
      <c r="N518" s="635"/>
      <c r="O518" s="634"/>
      <c r="P518" s="633"/>
      <c r="Q518" s="633"/>
      <c r="R518" s="633"/>
      <c r="S518" s="633"/>
      <c r="T518" s="634"/>
      <c r="U518" s="633"/>
      <c r="V518" s="633"/>
      <c r="W518" s="633"/>
      <c r="X518" s="633"/>
      <c r="Y518" s="633"/>
      <c r="Z518" s="445"/>
      <c r="AA518" s="446"/>
      <c r="AB518" s="362"/>
      <c r="AC518" s="362">
        <v>91</v>
      </c>
      <c r="AD518" s="362">
        <v>91</v>
      </c>
      <c r="AE518" s="362"/>
      <c r="AF518" s="362">
        <v>95.2</v>
      </c>
      <c r="AG518" s="362">
        <v>94.1</v>
      </c>
      <c r="AH518" s="723">
        <v>98.4</v>
      </c>
      <c r="AI518" s="723">
        <v>104.9</v>
      </c>
      <c r="AJ518" s="723">
        <v>110.9</v>
      </c>
      <c r="AK518" s="723">
        <v>117</v>
      </c>
      <c r="AL518" s="723">
        <v>123.1</v>
      </c>
      <c r="AM518" s="723">
        <v>129.19999999999999</v>
      </c>
      <c r="AN518" s="723">
        <v>135.6</v>
      </c>
    </row>
    <row r="519" spans="1:40" s="9" customFormat="1" ht="12.75">
      <c r="A519" s="367" t="s">
        <v>240</v>
      </c>
      <c r="B519" s="633"/>
      <c r="C519" s="633"/>
      <c r="D519" s="633"/>
      <c r="E519" s="633"/>
      <c r="F519" s="633"/>
      <c r="G519" s="633"/>
      <c r="H519" s="633"/>
      <c r="I519" s="633"/>
      <c r="J519" s="633"/>
      <c r="K519" s="633"/>
      <c r="L519" s="633"/>
      <c r="M519" s="635"/>
      <c r="N519" s="635"/>
      <c r="O519" s="634"/>
      <c r="P519" s="633"/>
      <c r="Q519" s="633"/>
      <c r="R519" s="633"/>
      <c r="S519" s="633"/>
      <c r="T519" s="634"/>
      <c r="U519" s="633"/>
      <c r="V519" s="633"/>
      <c r="W519" s="633"/>
      <c r="X519" s="633"/>
      <c r="Y519" s="633"/>
      <c r="Z519" s="445"/>
      <c r="AA519" s="446"/>
      <c r="AB519" s="362"/>
      <c r="AC519" s="362">
        <v>1151.8</v>
      </c>
      <c r="AD519" s="362">
        <v>1180.3</v>
      </c>
      <c r="AE519" s="362"/>
      <c r="AF519" s="362">
        <v>1402.1</v>
      </c>
      <c r="AG519" s="362">
        <v>1493.5</v>
      </c>
      <c r="AH519" s="723">
        <v>1627.9</v>
      </c>
      <c r="AI519" s="723">
        <v>1758.1</v>
      </c>
      <c r="AJ519" s="723">
        <v>1881.2</v>
      </c>
      <c r="AK519" s="723">
        <v>2020.4</v>
      </c>
      <c r="AL519" s="723">
        <v>2169.9</v>
      </c>
      <c r="AM519" s="723">
        <v>2330.5</v>
      </c>
      <c r="AN519" s="723">
        <v>2502.9</v>
      </c>
    </row>
    <row r="520" spans="1:40" s="9" customFormat="1" ht="12.75">
      <c r="A520" s="367" t="s">
        <v>241</v>
      </c>
      <c r="B520" s="633"/>
      <c r="C520" s="633"/>
      <c r="D520" s="633"/>
      <c r="E520" s="633"/>
      <c r="F520" s="633"/>
      <c r="G520" s="633"/>
      <c r="H520" s="633"/>
      <c r="I520" s="633"/>
      <c r="J520" s="633"/>
      <c r="K520" s="633"/>
      <c r="L520" s="633"/>
      <c r="M520" s="635"/>
      <c r="N520" s="635"/>
      <c r="O520" s="634"/>
      <c r="P520" s="633"/>
      <c r="Q520" s="633"/>
      <c r="R520" s="633"/>
      <c r="S520" s="633"/>
      <c r="T520" s="634"/>
      <c r="U520" s="633"/>
      <c r="V520" s="633"/>
      <c r="W520" s="633"/>
      <c r="X520" s="633"/>
      <c r="Y520" s="633"/>
      <c r="Z520" s="445"/>
      <c r="AA520" s="446"/>
      <c r="AB520" s="362"/>
      <c r="AC520" s="362"/>
      <c r="AD520" s="362"/>
      <c r="AE520" s="362"/>
      <c r="AF520" s="362">
        <v>15.9</v>
      </c>
      <c r="AG520" s="362">
        <v>6.5</v>
      </c>
      <c r="AH520" s="723">
        <v>9</v>
      </c>
      <c r="AI520" s="723">
        <v>8</v>
      </c>
      <c r="AJ520" s="723">
        <v>7</v>
      </c>
      <c r="AK520" s="723">
        <v>7.4</v>
      </c>
      <c r="AL520" s="723">
        <v>7.4</v>
      </c>
      <c r="AM520" s="723">
        <v>7.4</v>
      </c>
      <c r="AN520" s="723">
        <v>7.4</v>
      </c>
    </row>
    <row r="521" spans="1:40" s="9" customFormat="1" ht="12.75">
      <c r="A521" s="367"/>
      <c r="B521" s="633"/>
      <c r="C521" s="633"/>
      <c r="D521" s="633"/>
      <c r="E521" s="633"/>
      <c r="F521" s="633"/>
      <c r="G521" s="633"/>
      <c r="H521" s="633"/>
      <c r="I521" s="633"/>
      <c r="J521" s="633"/>
      <c r="K521" s="633"/>
      <c r="L521" s="633"/>
      <c r="M521" s="635"/>
      <c r="N521" s="635"/>
      <c r="O521" s="634"/>
      <c r="P521" s="633"/>
      <c r="Q521" s="633"/>
      <c r="R521" s="633"/>
      <c r="S521" s="633"/>
      <c r="T521" s="634"/>
      <c r="U521" s="633"/>
      <c r="V521" s="633"/>
      <c r="W521" s="633"/>
      <c r="X521" s="633"/>
      <c r="Y521" s="633"/>
      <c r="Z521" s="445"/>
      <c r="AA521" s="446"/>
      <c r="AB521" s="362"/>
      <c r="AC521" s="362"/>
      <c r="AD521" s="362"/>
      <c r="AE521" s="362"/>
      <c r="AF521" s="362"/>
      <c r="AG521" s="362"/>
      <c r="AH521" s="723"/>
      <c r="AI521" s="723"/>
      <c r="AJ521" s="723"/>
      <c r="AK521" s="723"/>
      <c r="AL521" s="723"/>
      <c r="AM521" s="723"/>
      <c r="AN521" s="723"/>
    </row>
    <row r="522" spans="1:40" s="9" customFormat="1" ht="12.75">
      <c r="A522" s="354" t="s">
        <v>254</v>
      </c>
      <c r="B522" s="633"/>
      <c r="C522" s="633"/>
      <c r="D522" s="633"/>
      <c r="E522" s="633"/>
      <c r="F522" s="633"/>
      <c r="G522" s="633"/>
      <c r="H522" s="633"/>
      <c r="I522" s="633"/>
      <c r="J522" s="633"/>
      <c r="K522" s="633"/>
      <c r="L522" s="633"/>
      <c r="M522" s="635"/>
      <c r="N522" s="635"/>
      <c r="O522" s="634"/>
      <c r="P522" s="633"/>
      <c r="Q522" s="633"/>
      <c r="R522" s="633"/>
      <c r="S522" s="633"/>
      <c r="T522" s="634"/>
      <c r="U522" s="633"/>
      <c r="V522" s="633"/>
      <c r="W522" s="633"/>
      <c r="X522" s="633"/>
      <c r="Y522" s="633"/>
      <c r="Z522" s="633"/>
      <c r="AA522" s="446"/>
      <c r="AB522" s="362"/>
      <c r="AC522" s="362"/>
      <c r="AD522" s="362"/>
      <c r="AE522" s="362"/>
      <c r="AF522" s="362"/>
      <c r="AG522" s="362"/>
      <c r="AH522" s="723"/>
      <c r="AI522" s="723"/>
      <c r="AJ522" s="723"/>
      <c r="AK522" s="723"/>
      <c r="AL522" s="723"/>
      <c r="AM522" s="723"/>
      <c r="AN522" s="723"/>
    </row>
    <row r="523" spans="1:40" s="9" customFormat="1" ht="12.75">
      <c r="A523" s="367" t="s">
        <v>238</v>
      </c>
      <c r="B523" s="633">
        <v>172.9</v>
      </c>
      <c r="C523" s="633">
        <v>22.6</v>
      </c>
      <c r="D523" s="633">
        <v>37.1</v>
      </c>
      <c r="E523" s="633">
        <v>44.6</v>
      </c>
      <c r="F523" s="633">
        <v>46.1</v>
      </c>
      <c r="G523" s="633">
        <v>51.3</v>
      </c>
      <c r="H523" s="633">
        <v>57.3</v>
      </c>
      <c r="I523" s="633">
        <v>70.3</v>
      </c>
      <c r="J523" s="633">
        <v>76.599999999999994</v>
      </c>
      <c r="K523" s="633"/>
      <c r="L523" s="633">
        <v>294.3</v>
      </c>
      <c r="M523" s="635"/>
      <c r="N523" s="635"/>
      <c r="O523" s="634">
        <v>407</v>
      </c>
      <c r="P523" s="633">
        <v>422.9</v>
      </c>
      <c r="Q523" s="633">
        <v>415.2</v>
      </c>
      <c r="R523" s="633">
        <v>488.7</v>
      </c>
      <c r="S523" s="633">
        <v>579.4</v>
      </c>
      <c r="T523" s="634">
        <v>879</v>
      </c>
      <c r="U523" s="633">
        <v>927</v>
      </c>
      <c r="V523" s="633">
        <v>969</v>
      </c>
      <c r="W523" s="633">
        <v>1389</v>
      </c>
      <c r="X523" s="633">
        <v>1648</v>
      </c>
      <c r="Y523" s="633">
        <v>1999</v>
      </c>
      <c r="Z523" s="633">
        <v>2340</v>
      </c>
      <c r="AA523" s="446">
        <v>2073</v>
      </c>
      <c r="AB523" s="132">
        <v>1813.9</v>
      </c>
      <c r="AC523" s="132">
        <v>1881.4</v>
      </c>
      <c r="AD523" s="132">
        <v>1951.4</v>
      </c>
      <c r="AE523" s="132">
        <v>2076</v>
      </c>
      <c r="AF523" s="132">
        <v>2055.4</v>
      </c>
      <c r="AG523" s="132">
        <v>1919.5</v>
      </c>
      <c r="AH523" s="724">
        <v>1965.4</v>
      </c>
      <c r="AI523" s="724">
        <v>2141.4</v>
      </c>
      <c r="AJ523" s="724">
        <v>2320.4</v>
      </c>
      <c r="AK523" s="724">
        <v>2559.3000000000002</v>
      </c>
      <c r="AL523" s="724">
        <v>2812.8</v>
      </c>
      <c r="AM523" s="724">
        <v>3086</v>
      </c>
      <c r="AN523" s="724">
        <v>3385.3</v>
      </c>
    </row>
    <row r="524" spans="1:40" s="9" customFormat="1" ht="12.75">
      <c r="A524" s="367" t="s">
        <v>239</v>
      </c>
      <c r="B524" s="633"/>
      <c r="C524" s="633"/>
      <c r="D524" s="633"/>
      <c r="E524" s="633"/>
      <c r="F524" s="633"/>
      <c r="G524" s="633"/>
      <c r="H524" s="633"/>
      <c r="I524" s="633"/>
      <c r="J524" s="633"/>
      <c r="K524" s="633"/>
      <c r="L524" s="633"/>
      <c r="M524" s="635"/>
      <c r="N524" s="635"/>
      <c r="O524" s="634">
        <v>125.5</v>
      </c>
      <c r="P524" s="633">
        <v>135</v>
      </c>
      <c r="Q524" s="633">
        <v>137.30000000000001</v>
      </c>
      <c r="R524" s="633">
        <v>146.6</v>
      </c>
      <c r="S524" s="633">
        <v>158.4</v>
      </c>
      <c r="T524" s="634"/>
      <c r="U524" s="633"/>
      <c r="V524" s="633"/>
      <c r="W524" s="633"/>
      <c r="X524" s="633"/>
      <c r="Y524" s="633"/>
      <c r="Z524" s="633"/>
      <c r="AA524" s="446"/>
      <c r="AB524" s="132"/>
      <c r="AC524" s="132">
        <v>119</v>
      </c>
      <c r="AD524" s="132">
        <v>125.4</v>
      </c>
      <c r="AE524" s="132"/>
      <c r="AF524" s="132">
        <v>136.1</v>
      </c>
      <c r="AG524" s="132">
        <v>142.69999999999999</v>
      </c>
      <c r="AH524" s="724">
        <v>149.1</v>
      </c>
      <c r="AI524" s="724">
        <v>159</v>
      </c>
      <c r="AJ524" s="724">
        <v>168</v>
      </c>
      <c r="AK524" s="724">
        <v>177.4</v>
      </c>
      <c r="AL524" s="724">
        <v>186.5</v>
      </c>
      <c r="AM524" s="724">
        <v>195.8</v>
      </c>
      <c r="AN524" s="724">
        <v>205.6</v>
      </c>
    </row>
    <row r="525" spans="1:40" s="9" customFormat="1" ht="12.75">
      <c r="A525" s="367" t="s">
        <v>240</v>
      </c>
      <c r="B525" s="633"/>
      <c r="C525" s="633"/>
      <c r="D525" s="633"/>
      <c r="E525" s="633"/>
      <c r="F525" s="633"/>
      <c r="G525" s="633"/>
      <c r="H525" s="633"/>
      <c r="I525" s="633"/>
      <c r="J525" s="633"/>
      <c r="K525" s="633"/>
      <c r="L525" s="633"/>
      <c r="M525" s="635"/>
      <c r="N525" s="635"/>
      <c r="O525" s="634">
        <v>324.2</v>
      </c>
      <c r="P525" s="633">
        <v>313.3</v>
      </c>
      <c r="Q525" s="633">
        <v>302.5</v>
      </c>
      <c r="R525" s="633">
        <v>333.3</v>
      </c>
      <c r="S525" s="633">
        <v>365.7</v>
      </c>
      <c r="T525" s="634"/>
      <c r="U525" s="633"/>
      <c r="V525" s="633"/>
      <c r="W525" s="633"/>
      <c r="X525" s="633"/>
      <c r="Y525" s="633"/>
      <c r="Z525" s="633"/>
      <c r="AA525" s="446"/>
      <c r="AB525" s="132"/>
      <c r="AC525" s="132">
        <v>1581.4</v>
      </c>
      <c r="AD525" s="132">
        <v>1555.8</v>
      </c>
      <c r="AE525" s="132"/>
      <c r="AF525" s="132">
        <v>1510</v>
      </c>
      <c r="AG525" s="132">
        <v>1345.1</v>
      </c>
      <c r="AH525" s="724">
        <v>1318.2</v>
      </c>
      <c r="AI525" s="724">
        <v>1347.2</v>
      </c>
      <c r="AJ525" s="724">
        <v>1380.8</v>
      </c>
      <c r="AK525" s="724">
        <v>1443</v>
      </c>
      <c r="AL525" s="724">
        <v>1507.9</v>
      </c>
      <c r="AM525" s="724">
        <v>1575.8</v>
      </c>
      <c r="AN525" s="724">
        <v>1646.7</v>
      </c>
    </row>
    <row r="526" spans="1:40" s="9" customFormat="1" ht="12.75">
      <c r="A526" s="367" t="s">
        <v>241</v>
      </c>
      <c r="B526" s="633"/>
      <c r="C526" s="633"/>
      <c r="D526" s="633"/>
      <c r="E526" s="633"/>
      <c r="F526" s="633"/>
      <c r="G526" s="633"/>
      <c r="H526" s="633"/>
      <c r="I526" s="633"/>
      <c r="J526" s="633"/>
      <c r="K526" s="633"/>
      <c r="L526" s="633"/>
      <c r="M526" s="635"/>
      <c r="N526" s="635"/>
      <c r="O526" s="634">
        <v>-5.5</v>
      </c>
      <c r="P526" s="633">
        <v>-3.4</v>
      </c>
      <c r="Q526" s="633">
        <v>-3.4</v>
      </c>
      <c r="R526" s="633">
        <v>10.199999999999999</v>
      </c>
      <c r="S526" s="633">
        <v>9.6999999999999993</v>
      </c>
      <c r="T526" s="634"/>
      <c r="U526" s="633"/>
      <c r="V526" s="633"/>
      <c r="W526" s="633"/>
      <c r="X526" s="633"/>
      <c r="Y526" s="633"/>
      <c r="Z526" s="633"/>
      <c r="AA526" s="446"/>
      <c r="AB526" s="132"/>
      <c r="AC526" s="132"/>
      <c r="AD526" s="132"/>
      <c r="AE526" s="132"/>
      <c r="AF526" s="132">
        <v>-4.5999999999999996</v>
      </c>
      <c r="AG526" s="132">
        <v>-10.9</v>
      </c>
      <c r="AH526" s="724">
        <v>-2</v>
      </c>
      <c r="AI526" s="724">
        <v>2.2000000000000002</v>
      </c>
      <c r="AJ526" s="724">
        <v>2.5</v>
      </c>
      <c r="AK526" s="724">
        <v>4.5</v>
      </c>
      <c r="AL526" s="724">
        <v>4.5</v>
      </c>
      <c r="AM526" s="724">
        <v>4.5</v>
      </c>
      <c r="AN526" s="724">
        <v>4.5</v>
      </c>
    </row>
    <row r="527" spans="1:40" s="9" customFormat="1" ht="12.75">
      <c r="A527" s="367"/>
      <c r="B527" s="633"/>
      <c r="C527" s="633"/>
      <c r="D527" s="633"/>
      <c r="E527" s="633"/>
      <c r="F527" s="633"/>
      <c r="G527" s="633"/>
      <c r="H527" s="633"/>
      <c r="I527" s="633"/>
      <c r="J527" s="633"/>
      <c r="K527" s="633"/>
      <c r="L527" s="633"/>
      <c r="M527" s="635"/>
      <c r="N527" s="635"/>
      <c r="O527" s="634"/>
      <c r="P527" s="633"/>
      <c r="Q527" s="633"/>
      <c r="R527" s="633"/>
      <c r="S527" s="633"/>
      <c r="T527" s="634"/>
      <c r="U527" s="633"/>
      <c r="V527" s="633"/>
      <c r="W527" s="633"/>
      <c r="X527" s="633"/>
      <c r="Y527" s="633"/>
      <c r="Z527" s="445"/>
      <c r="AA527" s="446"/>
      <c r="AB527" s="362"/>
      <c r="AC527" s="362"/>
      <c r="AD527" s="362"/>
      <c r="AE527" s="362"/>
      <c r="AF527" s="362"/>
      <c r="AG527" s="362"/>
      <c r="AH527" s="723"/>
      <c r="AI527" s="723"/>
      <c r="AJ527" s="723"/>
      <c r="AK527" s="723"/>
      <c r="AL527" s="723"/>
      <c r="AM527" s="723"/>
      <c r="AN527" s="723"/>
    </row>
    <row r="528" spans="1:40" s="9" customFormat="1" ht="12.75">
      <c r="A528" s="354" t="s">
        <v>255</v>
      </c>
      <c r="B528" s="633"/>
      <c r="C528" s="633"/>
      <c r="D528" s="633"/>
      <c r="E528" s="633"/>
      <c r="F528" s="633"/>
      <c r="G528" s="633"/>
      <c r="H528" s="633"/>
      <c r="I528" s="633"/>
      <c r="J528" s="633"/>
      <c r="K528" s="633"/>
      <c r="L528" s="633"/>
      <c r="M528" s="635"/>
      <c r="N528" s="635"/>
      <c r="O528" s="634"/>
      <c r="P528" s="633"/>
      <c r="Q528" s="633"/>
      <c r="R528" s="633"/>
      <c r="S528" s="633"/>
      <c r="T528" s="634"/>
      <c r="U528" s="633"/>
      <c r="V528" s="633"/>
      <c r="W528" s="633"/>
      <c r="X528" s="633"/>
      <c r="Y528" s="633"/>
      <c r="Z528" s="445"/>
      <c r="AA528" s="446"/>
      <c r="AB528" s="362"/>
      <c r="AC528" s="362"/>
      <c r="AD528" s="362"/>
      <c r="AE528" s="362"/>
      <c r="AF528" s="362"/>
      <c r="AG528" s="362"/>
      <c r="AH528" s="723"/>
      <c r="AI528" s="723"/>
      <c r="AJ528" s="723"/>
      <c r="AK528" s="723"/>
      <c r="AL528" s="723"/>
      <c r="AM528" s="723"/>
      <c r="AN528" s="723"/>
    </row>
    <row r="529" spans="1:40" s="9" customFormat="1" ht="12.75">
      <c r="A529" s="367" t="s">
        <v>238</v>
      </c>
      <c r="B529" s="633"/>
      <c r="C529" s="633"/>
      <c r="D529" s="633"/>
      <c r="E529" s="633"/>
      <c r="F529" s="633"/>
      <c r="G529" s="633"/>
      <c r="H529" s="633"/>
      <c r="I529" s="633"/>
      <c r="J529" s="633"/>
      <c r="K529" s="633"/>
      <c r="L529" s="633"/>
      <c r="M529" s="635"/>
      <c r="N529" s="635"/>
      <c r="O529" s="634"/>
      <c r="P529" s="633"/>
      <c r="Q529" s="633"/>
      <c r="R529" s="633"/>
      <c r="S529" s="633"/>
      <c r="T529" s="634">
        <v>1683</v>
      </c>
      <c r="U529" s="633">
        <v>1948</v>
      </c>
      <c r="V529" s="633">
        <v>2111</v>
      </c>
      <c r="W529" s="633">
        <v>2356</v>
      </c>
      <c r="X529" s="633">
        <v>2571</v>
      </c>
      <c r="Y529" s="633">
        <v>2753</v>
      </c>
      <c r="Z529" s="445">
        <v>3057</v>
      </c>
      <c r="AA529" s="446">
        <v>3307</v>
      </c>
      <c r="AB529" s="362">
        <v>3594.8</v>
      </c>
      <c r="AC529" s="362">
        <v>4080.3</v>
      </c>
      <c r="AD529" s="362">
        <v>4453.6000000000004</v>
      </c>
      <c r="AE529" s="362">
        <v>4741.3999999999996</v>
      </c>
      <c r="AF529" s="362">
        <v>5054.8999999999996</v>
      </c>
      <c r="AG529" s="362">
        <v>5425.9</v>
      </c>
      <c r="AH529" s="723">
        <v>5793.3</v>
      </c>
      <c r="AI529" s="723">
        <v>6330.4</v>
      </c>
      <c r="AJ529" s="723">
        <v>6946.7</v>
      </c>
      <c r="AK529" s="723">
        <v>7610.4</v>
      </c>
      <c r="AL529" s="723">
        <v>8308.2000000000007</v>
      </c>
      <c r="AM529" s="723">
        <v>9054.2999999999993</v>
      </c>
      <c r="AN529" s="723">
        <v>9865.7999999999993</v>
      </c>
    </row>
    <row r="530" spans="1:40" s="9" customFormat="1" ht="12.75">
      <c r="A530" s="367" t="s">
        <v>239</v>
      </c>
      <c r="B530" s="633"/>
      <c r="C530" s="633"/>
      <c r="D530" s="633"/>
      <c r="E530" s="633"/>
      <c r="F530" s="633"/>
      <c r="G530" s="633"/>
      <c r="H530" s="633"/>
      <c r="I530" s="633"/>
      <c r="J530" s="633"/>
      <c r="K530" s="633"/>
      <c r="L530" s="633"/>
      <c r="M530" s="635"/>
      <c r="N530" s="635"/>
      <c r="O530" s="634"/>
      <c r="P530" s="633"/>
      <c r="Q530" s="633"/>
      <c r="R530" s="633"/>
      <c r="S530" s="633"/>
      <c r="T530" s="634"/>
      <c r="U530" s="633"/>
      <c r="V530" s="633"/>
      <c r="W530" s="633"/>
      <c r="X530" s="633"/>
      <c r="Y530" s="633"/>
      <c r="Z530" s="445"/>
      <c r="AA530" s="446"/>
      <c r="AB530" s="362"/>
      <c r="AC530" s="362">
        <v>120.3</v>
      </c>
      <c r="AD530" s="362">
        <v>126.8</v>
      </c>
      <c r="AE530" s="362"/>
      <c r="AF530" s="362">
        <v>137.4</v>
      </c>
      <c r="AG530" s="362">
        <v>144</v>
      </c>
      <c r="AH530" s="723">
        <v>150.5</v>
      </c>
      <c r="AI530" s="723">
        <v>160.4</v>
      </c>
      <c r="AJ530" s="723">
        <v>169.6</v>
      </c>
      <c r="AK530" s="723">
        <v>179</v>
      </c>
      <c r="AL530" s="723">
        <v>188.2</v>
      </c>
      <c r="AM530" s="723">
        <v>197.6</v>
      </c>
      <c r="AN530" s="723">
        <v>207.4</v>
      </c>
    </row>
    <row r="531" spans="1:40" s="9" customFormat="1" ht="12.75">
      <c r="A531" s="367" t="s">
        <v>240</v>
      </c>
      <c r="B531" s="633"/>
      <c r="C531" s="633"/>
      <c r="D531" s="633"/>
      <c r="E531" s="633"/>
      <c r="F531" s="633"/>
      <c r="G531" s="633"/>
      <c r="H531" s="633"/>
      <c r="I531" s="633"/>
      <c r="J531" s="633"/>
      <c r="K531" s="633"/>
      <c r="L531" s="633"/>
      <c r="M531" s="635"/>
      <c r="N531" s="635"/>
      <c r="O531" s="634"/>
      <c r="P531" s="633"/>
      <c r="Q531" s="633"/>
      <c r="R531" s="633"/>
      <c r="S531" s="633"/>
      <c r="T531" s="634"/>
      <c r="U531" s="633"/>
      <c r="V531" s="633"/>
      <c r="W531" s="633"/>
      <c r="X531" s="633"/>
      <c r="Y531" s="633"/>
      <c r="Z531" s="445"/>
      <c r="AA531" s="446"/>
      <c r="AB531" s="362"/>
      <c r="AC531" s="362">
        <v>3392.4</v>
      </c>
      <c r="AD531" s="362">
        <v>3511.6</v>
      </c>
      <c r="AE531" s="362"/>
      <c r="AF531" s="362">
        <v>3679.6</v>
      </c>
      <c r="AG531" s="362">
        <v>3774.9</v>
      </c>
      <c r="AH531" s="723">
        <v>3850.4</v>
      </c>
      <c r="AI531" s="723">
        <v>3946.7</v>
      </c>
      <c r="AJ531" s="723">
        <v>4096.7</v>
      </c>
      <c r="AK531" s="723">
        <v>4252.3999999999996</v>
      </c>
      <c r="AL531" s="723">
        <v>4413.8999999999996</v>
      </c>
      <c r="AM531" s="723">
        <v>4581.7</v>
      </c>
      <c r="AN531" s="723">
        <v>4755.8</v>
      </c>
    </row>
    <row r="532" spans="1:40" s="9" customFormat="1" ht="12.75">
      <c r="A532" s="367" t="s">
        <v>241</v>
      </c>
      <c r="B532" s="633"/>
      <c r="C532" s="633"/>
      <c r="D532" s="633"/>
      <c r="E532" s="633"/>
      <c r="F532" s="633"/>
      <c r="G532" s="633"/>
      <c r="H532" s="633"/>
      <c r="I532" s="633"/>
      <c r="J532" s="633"/>
      <c r="K532" s="633"/>
      <c r="L532" s="633"/>
      <c r="M532" s="635"/>
      <c r="N532" s="635"/>
      <c r="O532" s="634"/>
      <c r="P532" s="633"/>
      <c r="Q532" s="633"/>
      <c r="R532" s="633"/>
      <c r="S532" s="633"/>
      <c r="T532" s="634"/>
      <c r="U532" s="633"/>
      <c r="V532" s="633"/>
      <c r="W532" s="633"/>
      <c r="X532" s="633"/>
      <c r="Y532" s="633"/>
      <c r="Z532" s="445"/>
      <c r="AA532" s="446"/>
      <c r="AB532" s="362"/>
      <c r="AC532" s="362"/>
      <c r="AD532" s="362"/>
      <c r="AE532" s="362"/>
      <c r="AF532" s="362">
        <v>2.7</v>
      </c>
      <c r="AG532" s="362">
        <v>2.6</v>
      </c>
      <c r="AH532" s="723">
        <v>2</v>
      </c>
      <c r="AI532" s="723">
        <v>2.5</v>
      </c>
      <c r="AJ532" s="723">
        <v>3.8</v>
      </c>
      <c r="AK532" s="723">
        <v>3.8</v>
      </c>
      <c r="AL532" s="723">
        <v>3.8</v>
      </c>
      <c r="AM532" s="723">
        <v>3.8</v>
      </c>
      <c r="AN532" s="723">
        <v>3.8</v>
      </c>
    </row>
    <row r="533" spans="1:40" s="9" customFormat="1" ht="12.75">
      <c r="A533" s="367"/>
      <c r="B533" s="633"/>
      <c r="C533" s="633"/>
      <c r="D533" s="633"/>
      <c r="E533" s="633"/>
      <c r="F533" s="633"/>
      <c r="G533" s="633"/>
      <c r="H533" s="633"/>
      <c r="I533" s="633"/>
      <c r="J533" s="633"/>
      <c r="K533" s="633"/>
      <c r="L533" s="633"/>
      <c r="M533" s="635"/>
      <c r="N533" s="635"/>
      <c r="O533" s="634"/>
      <c r="P533" s="633"/>
      <c r="Q533" s="633"/>
      <c r="R533" s="633"/>
      <c r="S533" s="633"/>
      <c r="T533" s="634"/>
      <c r="U533" s="633"/>
      <c r="V533" s="633"/>
      <c r="W533" s="633"/>
      <c r="X533" s="633"/>
      <c r="Y533" s="633"/>
      <c r="Z533" s="445"/>
      <c r="AA533" s="446"/>
      <c r="AB533" s="362"/>
      <c r="AC533" s="362"/>
      <c r="AD533" s="362"/>
      <c r="AE533" s="362"/>
      <c r="AF533" s="362"/>
      <c r="AG533" s="362"/>
      <c r="AH533" s="723"/>
      <c r="AI533" s="723"/>
      <c r="AJ533" s="723"/>
      <c r="AK533" s="723"/>
      <c r="AL533" s="723"/>
      <c r="AM533" s="723"/>
      <c r="AN533" s="723"/>
    </row>
    <row r="534" spans="1:40" s="9" customFormat="1" ht="12.75">
      <c r="A534" s="354" t="s">
        <v>256</v>
      </c>
      <c r="B534" s="633"/>
      <c r="C534" s="633"/>
      <c r="D534" s="633"/>
      <c r="E534" s="633"/>
      <c r="F534" s="633"/>
      <c r="G534" s="633"/>
      <c r="H534" s="633"/>
      <c r="I534" s="633"/>
      <c r="J534" s="633"/>
      <c r="K534" s="633"/>
      <c r="L534" s="633"/>
      <c r="M534" s="635"/>
      <c r="N534" s="635"/>
      <c r="O534" s="634"/>
      <c r="P534" s="633"/>
      <c r="Q534" s="633"/>
      <c r="R534" s="633"/>
      <c r="S534" s="633"/>
      <c r="T534" s="634"/>
      <c r="U534" s="633"/>
      <c r="V534" s="633"/>
      <c r="W534" s="633"/>
      <c r="X534" s="633"/>
      <c r="Y534" s="633"/>
      <c r="Z534" s="445"/>
      <c r="AA534" s="446"/>
      <c r="AB534" s="362"/>
      <c r="AC534" s="362"/>
      <c r="AD534" s="362"/>
      <c r="AE534" s="362"/>
      <c r="AF534" s="362"/>
      <c r="AG534" s="362"/>
      <c r="AH534" s="723"/>
      <c r="AI534" s="723"/>
      <c r="AJ534" s="723"/>
      <c r="AK534" s="723"/>
      <c r="AL534" s="723"/>
      <c r="AM534" s="723"/>
      <c r="AN534" s="723"/>
    </row>
    <row r="535" spans="1:40" s="9" customFormat="1" ht="12.75">
      <c r="A535" s="367" t="s">
        <v>238</v>
      </c>
      <c r="B535" s="633"/>
      <c r="C535" s="633"/>
      <c r="D535" s="633"/>
      <c r="E535" s="633"/>
      <c r="F535" s="633"/>
      <c r="G535" s="633"/>
      <c r="H535" s="633"/>
      <c r="I535" s="633"/>
      <c r="J535" s="633"/>
      <c r="K535" s="633"/>
      <c r="L535" s="633"/>
      <c r="M535" s="635"/>
      <c r="N535" s="635"/>
      <c r="O535" s="634"/>
      <c r="P535" s="633"/>
      <c r="Q535" s="633"/>
      <c r="R535" s="633"/>
      <c r="S535" s="633"/>
      <c r="T535" s="633">
        <v>227</v>
      </c>
      <c r="U535" s="633">
        <v>262</v>
      </c>
      <c r="V535" s="633">
        <v>268</v>
      </c>
      <c r="W535" s="633">
        <v>400</v>
      </c>
      <c r="X535" s="633">
        <v>790</v>
      </c>
      <c r="Y535" s="9">
        <v>853</v>
      </c>
      <c r="Z535" s="445">
        <v>863</v>
      </c>
      <c r="AA535" s="446">
        <v>835</v>
      </c>
      <c r="AB535" s="362">
        <v>850.3</v>
      </c>
      <c r="AC535" s="362">
        <v>695.6</v>
      </c>
      <c r="AD535" s="362">
        <v>682.4</v>
      </c>
      <c r="AE535" s="362">
        <v>647.1</v>
      </c>
      <c r="AF535" s="362">
        <v>793.1</v>
      </c>
      <c r="AG535" s="362">
        <v>833.4</v>
      </c>
      <c r="AH535" s="723">
        <v>896.9</v>
      </c>
      <c r="AI535" s="723">
        <v>984.9</v>
      </c>
      <c r="AJ535" s="723">
        <v>1082.8</v>
      </c>
      <c r="AK535" s="723">
        <v>1194.3</v>
      </c>
      <c r="AL535" s="723">
        <v>1312.6</v>
      </c>
      <c r="AM535" s="723">
        <v>1440.1</v>
      </c>
      <c r="AN535" s="723">
        <v>1579.8</v>
      </c>
    </row>
    <row r="536" spans="1:40" s="9" customFormat="1" ht="12.75">
      <c r="A536" s="367" t="s">
        <v>239</v>
      </c>
      <c r="B536" s="633"/>
      <c r="C536" s="633"/>
      <c r="D536" s="633"/>
      <c r="E536" s="633"/>
      <c r="F536" s="633"/>
      <c r="G536" s="633"/>
      <c r="H536" s="633"/>
      <c r="I536" s="633"/>
      <c r="J536" s="633"/>
      <c r="K536" s="633"/>
      <c r="L536" s="633"/>
      <c r="M536" s="635"/>
      <c r="N536" s="635"/>
      <c r="O536" s="634"/>
      <c r="P536" s="633"/>
      <c r="Q536" s="633"/>
      <c r="R536" s="633"/>
      <c r="S536" s="633"/>
      <c r="T536" s="634"/>
      <c r="U536" s="633"/>
      <c r="V536" s="633"/>
      <c r="W536" s="633"/>
      <c r="X536" s="633"/>
      <c r="Y536" s="633"/>
      <c r="Z536" s="445"/>
      <c r="AA536" s="446"/>
      <c r="AB536" s="362"/>
      <c r="AC536" s="362">
        <v>108.7</v>
      </c>
      <c r="AD536" s="362">
        <v>112.3</v>
      </c>
      <c r="AE536" s="362"/>
      <c r="AF536" s="362">
        <v>128.9</v>
      </c>
      <c r="AG536" s="362">
        <v>135.19999999999999</v>
      </c>
      <c r="AH536" s="723">
        <v>141.19999999999999</v>
      </c>
      <c r="AI536" s="723">
        <v>150.5</v>
      </c>
      <c r="AJ536" s="723">
        <v>159.19999999999999</v>
      </c>
      <c r="AK536" s="723">
        <v>168</v>
      </c>
      <c r="AL536" s="723">
        <v>176.7</v>
      </c>
      <c r="AM536" s="723">
        <v>185.5</v>
      </c>
      <c r="AN536" s="723">
        <v>194.7</v>
      </c>
    </row>
    <row r="537" spans="1:40" s="9" customFormat="1" ht="12.75">
      <c r="A537" s="367" t="s">
        <v>240</v>
      </c>
      <c r="B537" s="633"/>
      <c r="C537" s="633"/>
      <c r="D537" s="633"/>
      <c r="E537" s="633"/>
      <c r="F537" s="633"/>
      <c r="G537" s="633"/>
      <c r="H537" s="633"/>
      <c r="I537" s="633"/>
      <c r="J537" s="633"/>
      <c r="K537" s="633"/>
      <c r="L537" s="633"/>
      <c r="M537" s="635"/>
      <c r="N537" s="635"/>
      <c r="O537" s="634"/>
      <c r="P537" s="633"/>
      <c r="Q537" s="633"/>
      <c r="R537" s="633"/>
      <c r="S537" s="633"/>
      <c r="T537" s="634"/>
      <c r="U537" s="633"/>
      <c r="V537" s="633"/>
      <c r="W537" s="633"/>
      <c r="X537" s="633"/>
      <c r="Y537" s="633"/>
      <c r="Z537" s="445"/>
      <c r="AA537" s="446"/>
      <c r="AB537" s="362"/>
      <c r="AC537" s="362">
        <v>639.9</v>
      </c>
      <c r="AD537" s="362">
        <v>607.6</v>
      </c>
      <c r="AE537" s="362"/>
      <c r="AF537" s="362">
        <v>615.20000000000005</v>
      </c>
      <c r="AG537" s="362">
        <v>616.6</v>
      </c>
      <c r="AH537" s="723">
        <v>635.1</v>
      </c>
      <c r="AI537" s="723">
        <v>654.20000000000005</v>
      </c>
      <c r="AJ537" s="723">
        <v>680.4</v>
      </c>
      <c r="AK537" s="723">
        <v>711</v>
      </c>
      <c r="AL537" s="723">
        <v>743</v>
      </c>
      <c r="AM537" s="723">
        <v>776.4</v>
      </c>
      <c r="AN537" s="723">
        <v>811.4</v>
      </c>
    </row>
    <row r="538" spans="1:40" s="9" customFormat="1" ht="12.75">
      <c r="A538" s="367" t="s">
        <v>241</v>
      </c>
      <c r="B538" s="633"/>
      <c r="C538" s="633"/>
      <c r="D538" s="633"/>
      <c r="E538" s="633"/>
      <c r="F538" s="633"/>
      <c r="G538" s="633"/>
      <c r="H538" s="633"/>
      <c r="I538" s="633"/>
      <c r="J538" s="633"/>
      <c r="K538" s="633"/>
      <c r="L538" s="633"/>
      <c r="M538" s="635"/>
      <c r="N538" s="635"/>
      <c r="O538" s="634"/>
      <c r="P538" s="633"/>
      <c r="Q538" s="633"/>
      <c r="R538" s="633"/>
      <c r="S538" s="633"/>
      <c r="T538" s="634"/>
      <c r="U538" s="633"/>
      <c r="V538" s="633"/>
      <c r="W538" s="633"/>
      <c r="X538" s="633"/>
      <c r="Y538" s="633"/>
      <c r="Z538" s="445"/>
      <c r="AA538" s="446"/>
      <c r="AB538" s="362"/>
      <c r="AC538" s="362"/>
      <c r="AD538" s="362"/>
      <c r="AE538" s="362"/>
      <c r="AF538" s="362">
        <v>11.6</v>
      </c>
      <c r="AG538" s="362">
        <v>0.2</v>
      </c>
      <c r="AH538" s="723">
        <v>3</v>
      </c>
      <c r="AI538" s="723">
        <v>3</v>
      </c>
      <c r="AJ538" s="723">
        <v>4</v>
      </c>
      <c r="AK538" s="723">
        <v>4.5</v>
      </c>
      <c r="AL538" s="723">
        <v>4.5</v>
      </c>
      <c r="AM538" s="723">
        <v>4.5</v>
      </c>
      <c r="AN538" s="723">
        <v>4.5</v>
      </c>
    </row>
    <row r="539" spans="1:40" s="9" customFormat="1" ht="12.75">
      <c r="A539" s="367"/>
      <c r="B539" s="633"/>
      <c r="C539" s="633"/>
      <c r="D539" s="633"/>
      <c r="E539" s="633"/>
      <c r="F539" s="633"/>
      <c r="G539" s="633"/>
      <c r="H539" s="633"/>
      <c r="I539" s="633"/>
      <c r="J539" s="633"/>
      <c r="K539" s="633"/>
      <c r="L539" s="633"/>
      <c r="M539" s="635"/>
      <c r="N539" s="635"/>
      <c r="O539" s="634"/>
      <c r="P539" s="633"/>
      <c r="Q539" s="633"/>
      <c r="R539" s="633"/>
      <c r="S539" s="633"/>
      <c r="T539" s="634"/>
      <c r="U539" s="633"/>
      <c r="V539" s="633"/>
      <c r="W539" s="633"/>
      <c r="X539" s="633"/>
      <c r="Y539" s="633"/>
      <c r="Z539" s="445"/>
      <c r="AA539" s="446"/>
      <c r="AB539" s="362"/>
      <c r="AC539" s="362"/>
      <c r="AD539" s="362"/>
      <c r="AE539" s="362"/>
      <c r="AF539" s="362"/>
      <c r="AG539" s="362"/>
      <c r="AH539" s="723"/>
      <c r="AI539" s="723"/>
      <c r="AJ539" s="723"/>
      <c r="AK539" s="723"/>
      <c r="AL539" s="723"/>
      <c r="AM539" s="723"/>
      <c r="AN539" s="723"/>
    </row>
    <row r="540" spans="1:40" s="9" customFormat="1" ht="12.75">
      <c r="A540" s="354" t="s">
        <v>257</v>
      </c>
      <c r="B540" s="633"/>
      <c r="C540" s="633"/>
      <c r="D540" s="633"/>
      <c r="E540" s="633"/>
      <c r="F540" s="633"/>
      <c r="G540" s="633"/>
      <c r="H540" s="633"/>
      <c r="I540" s="633"/>
      <c r="J540" s="633"/>
      <c r="K540" s="633"/>
      <c r="L540" s="633"/>
      <c r="M540" s="635"/>
      <c r="N540" s="635"/>
      <c r="O540" s="634"/>
      <c r="P540" s="633"/>
      <c r="Q540" s="633"/>
      <c r="R540" s="633"/>
      <c r="S540" s="633"/>
      <c r="T540" s="634"/>
      <c r="U540" s="633"/>
      <c r="V540" s="633"/>
      <c r="W540" s="633"/>
      <c r="X540" s="633"/>
      <c r="Y540" s="633"/>
      <c r="Z540" s="445"/>
      <c r="AA540" s="446"/>
      <c r="AB540" s="362"/>
      <c r="AC540" s="362"/>
      <c r="AD540" s="362"/>
      <c r="AE540" s="362"/>
      <c r="AF540" s="362"/>
      <c r="AG540" s="362"/>
      <c r="AH540" s="723"/>
      <c r="AI540" s="723"/>
      <c r="AJ540" s="723"/>
      <c r="AK540" s="723"/>
      <c r="AL540" s="723"/>
      <c r="AM540" s="723"/>
      <c r="AN540" s="723"/>
    </row>
    <row r="541" spans="1:40" s="9" customFormat="1" ht="12.75">
      <c r="A541" s="367" t="s">
        <v>238</v>
      </c>
      <c r="B541" s="633"/>
      <c r="C541" s="633"/>
      <c r="D541" s="633"/>
      <c r="E541" s="633"/>
      <c r="F541" s="633"/>
      <c r="G541" s="633"/>
      <c r="H541" s="633"/>
      <c r="I541" s="633"/>
      <c r="J541" s="633"/>
      <c r="K541" s="633"/>
      <c r="L541" s="633"/>
      <c r="M541" s="635"/>
      <c r="N541" s="635"/>
      <c r="O541" s="634"/>
      <c r="P541" s="633"/>
      <c r="Q541" s="633"/>
      <c r="R541" s="633"/>
      <c r="S541" s="633"/>
      <c r="T541" s="633">
        <v>1814</v>
      </c>
      <c r="U541" s="633">
        <v>2031</v>
      </c>
      <c r="V541" s="633">
        <v>2139</v>
      </c>
      <c r="W541" s="633">
        <v>2735</v>
      </c>
      <c r="X541" s="633">
        <v>3398</v>
      </c>
      <c r="Y541" s="445">
        <v>3888</v>
      </c>
      <c r="Z541" s="446">
        <v>3949</v>
      </c>
      <c r="AA541" s="362">
        <v>4166</v>
      </c>
      <c r="AB541" s="362">
        <v>4430.6000000000004</v>
      </c>
      <c r="AC541" s="362">
        <v>4704.8</v>
      </c>
      <c r="AD541" s="362">
        <v>5030.8999999999996</v>
      </c>
      <c r="AE541" s="362">
        <v>5924.2</v>
      </c>
      <c r="AF541" s="362">
        <v>6430.8</v>
      </c>
      <c r="AG541" s="362">
        <v>6686.7</v>
      </c>
      <c r="AH541" s="723">
        <v>7405.8</v>
      </c>
      <c r="AI541" s="723">
        <v>8092.4</v>
      </c>
      <c r="AJ541" s="723">
        <v>8811.7999999999993</v>
      </c>
      <c r="AK541" s="723">
        <v>9690.9</v>
      </c>
      <c r="AL541" s="723">
        <v>10620.2</v>
      </c>
      <c r="AM541" s="723">
        <v>11640.9</v>
      </c>
      <c r="AN541" s="723">
        <v>12892</v>
      </c>
    </row>
    <row r="542" spans="1:40" s="9" customFormat="1" ht="12.75">
      <c r="A542" s="367" t="s">
        <v>239</v>
      </c>
      <c r="B542" s="633"/>
      <c r="C542" s="633"/>
      <c r="D542" s="633"/>
      <c r="E542" s="633"/>
      <c r="F542" s="633"/>
      <c r="G542" s="633"/>
      <c r="H542" s="633"/>
      <c r="I542" s="633"/>
      <c r="J542" s="633"/>
      <c r="K542" s="633"/>
      <c r="L542" s="633"/>
      <c r="M542" s="635"/>
      <c r="N542" s="635"/>
      <c r="O542" s="634"/>
      <c r="P542" s="633"/>
      <c r="Q542" s="633"/>
      <c r="R542" s="633"/>
      <c r="S542" s="633"/>
      <c r="T542" s="634"/>
      <c r="U542" s="633"/>
      <c r="V542" s="633"/>
      <c r="W542" s="633"/>
      <c r="X542" s="633"/>
      <c r="Y542" s="633"/>
      <c r="Z542" s="445"/>
      <c r="AA542" s="446"/>
      <c r="AB542" s="362"/>
      <c r="AC542" s="362">
        <v>119.1</v>
      </c>
      <c r="AD542" s="362">
        <v>126.7</v>
      </c>
      <c r="AE542" s="362"/>
      <c r="AF542" s="362">
        <v>137.69999999999999</v>
      </c>
      <c r="AG542" s="362">
        <v>144.30000000000001</v>
      </c>
      <c r="AH542" s="723">
        <v>150.80000000000001</v>
      </c>
      <c r="AI542" s="723">
        <v>160.80000000000001</v>
      </c>
      <c r="AJ542" s="723">
        <v>170</v>
      </c>
      <c r="AK542" s="723">
        <v>179.4</v>
      </c>
      <c r="AL542" s="723">
        <v>188.7</v>
      </c>
      <c r="AM542" s="723">
        <v>198.1</v>
      </c>
      <c r="AN542" s="723">
        <v>207.9</v>
      </c>
    </row>
    <row r="543" spans="1:40" s="9" customFormat="1" ht="12.75">
      <c r="A543" s="367" t="s">
        <v>240</v>
      </c>
      <c r="B543" s="633"/>
      <c r="C543" s="633"/>
      <c r="D543" s="633"/>
      <c r="E543" s="633"/>
      <c r="F543" s="633"/>
      <c r="G543" s="633"/>
      <c r="H543" s="633"/>
      <c r="I543" s="633"/>
      <c r="J543" s="633"/>
      <c r="K543" s="633"/>
      <c r="L543" s="633"/>
      <c r="M543" s="635"/>
      <c r="N543" s="635"/>
      <c r="O543" s="634"/>
      <c r="P543" s="633"/>
      <c r="Q543" s="633"/>
      <c r="R543" s="633"/>
      <c r="S543" s="633"/>
      <c r="T543" s="634"/>
      <c r="U543" s="633"/>
      <c r="V543" s="633"/>
      <c r="W543" s="633"/>
      <c r="X543" s="633"/>
      <c r="Y543" s="633"/>
      <c r="Z543" s="445"/>
      <c r="AA543" s="446"/>
      <c r="AB543" s="362"/>
      <c r="AC543" s="362">
        <v>3948.9</v>
      </c>
      <c r="AD543" s="362">
        <v>3969.3</v>
      </c>
      <c r="AE543" s="362"/>
      <c r="AF543" s="362">
        <v>4670.8</v>
      </c>
      <c r="AG543" s="362">
        <v>4632.7</v>
      </c>
      <c r="AH543" s="723">
        <v>4910.6000000000004</v>
      </c>
      <c r="AI543" s="723">
        <v>5033.3999999999996</v>
      </c>
      <c r="AJ543" s="723">
        <v>5184.3999999999996</v>
      </c>
      <c r="AK543" s="723">
        <v>5402.1</v>
      </c>
      <c r="AL543" s="723">
        <v>5629</v>
      </c>
      <c r="AM543" s="723">
        <v>5876.7</v>
      </c>
      <c r="AN543" s="723">
        <v>6199.9</v>
      </c>
    </row>
    <row r="544" spans="1:40" s="9" customFormat="1" ht="12.75">
      <c r="A544" s="367" t="s">
        <v>241</v>
      </c>
      <c r="B544" s="633"/>
      <c r="C544" s="633"/>
      <c r="D544" s="633"/>
      <c r="E544" s="633"/>
      <c r="F544" s="633"/>
      <c r="G544" s="633"/>
      <c r="H544" s="633"/>
      <c r="I544" s="633"/>
      <c r="J544" s="633"/>
      <c r="K544" s="633"/>
      <c r="L544" s="633"/>
      <c r="M544" s="635"/>
      <c r="N544" s="635"/>
      <c r="O544" s="634"/>
      <c r="P544" s="633"/>
      <c r="Q544" s="633"/>
      <c r="R544" s="633"/>
      <c r="S544" s="633"/>
      <c r="T544" s="634"/>
      <c r="U544" s="633"/>
      <c r="V544" s="633"/>
      <c r="W544" s="633"/>
      <c r="X544" s="633"/>
      <c r="Y544" s="633"/>
      <c r="Z544" s="445"/>
      <c r="AA544" s="446"/>
      <c r="AB544" s="362"/>
      <c r="AC544" s="362"/>
      <c r="AD544" s="362"/>
      <c r="AE544" s="362"/>
      <c r="AF544" s="362">
        <v>4.0999999999999996</v>
      </c>
      <c r="AG544" s="362">
        <v>-0.8</v>
      </c>
      <c r="AH544" s="723">
        <v>6</v>
      </c>
      <c r="AI544" s="723">
        <v>2.5</v>
      </c>
      <c r="AJ544" s="723">
        <v>3</v>
      </c>
      <c r="AK544" s="723">
        <v>4.2</v>
      </c>
      <c r="AL544" s="723">
        <v>4.2</v>
      </c>
      <c r="AM544" s="723">
        <v>4.4000000000000004</v>
      </c>
      <c r="AN544" s="723">
        <v>5.5</v>
      </c>
    </row>
    <row r="545" spans="1:40" s="9" customFormat="1" ht="12.75">
      <c r="A545" s="367"/>
      <c r="B545" s="633"/>
      <c r="C545" s="633"/>
      <c r="D545" s="633"/>
      <c r="E545" s="633"/>
      <c r="F545" s="633"/>
      <c r="G545" s="633"/>
      <c r="H545" s="633"/>
      <c r="I545" s="633"/>
      <c r="J545" s="633"/>
      <c r="K545" s="633"/>
      <c r="L545" s="633"/>
      <c r="M545" s="635"/>
      <c r="N545" s="635"/>
      <c r="O545" s="634"/>
      <c r="P545" s="633"/>
      <c r="Q545" s="633"/>
      <c r="R545" s="633"/>
      <c r="S545" s="633"/>
      <c r="T545" s="634"/>
      <c r="U545" s="633"/>
      <c r="V545" s="633"/>
      <c r="W545" s="633"/>
      <c r="X545" s="633"/>
      <c r="Y545" s="633"/>
      <c r="Z545" s="445"/>
      <c r="AA545" s="446"/>
      <c r="AB545" s="362"/>
      <c r="AC545" s="362"/>
      <c r="AD545" s="362"/>
      <c r="AE545" s="362"/>
      <c r="AF545" s="362"/>
      <c r="AG545" s="362"/>
      <c r="AH545" s="723"/>
      <c r="AI545" s="723"/>
      <c r="AJ545" s="723"/>
      <c r="AK545" s="723"/>
      <c r="AL545" s="723"/>
      <c r="AM545" s="723"/>
      <c r="AN545" s="723"/>
    </row>
    <row r="546" spans="1:40" s="9" customFormat="1" ht="12.75">
      <c r="A546" s="354" t="s">
        <v>258</v>
      </c>
      <c r="B546" s="633"/>
      <c r="C546" s="633"/>
      <c r="D546" s="633"/>
      <c r="E546" s="633"/>
      <c r="F546" s="633"/>
      <c r="G546" s="633"/>
      <c r="H546" s="633"/>
      <c r="I546" s="633"/>
      <c r="J546" s="633"/>
      <c r="K546" s="633"/>
      <c r="L546" s="633"/>
      <c r="M546" s="635"/>
      <c r="N546" s="635"/>
      <c r="O546" s="634"/>
      <c r="P546" s="633"/>
      <c r="Q546" s="633"/>
      <c r="R546" s="633"/>
      <c r="S546" s="633"/>
      <c r="T546" s="634"/>
      <c r="U546" s="633"/>
      <c r="V546" s="633"/>
      <c r="W546" s="633"/>
      <c r="X546" s="633"/>
      <c r="Y546" s="633"/>
      <c r="Z546" s="445"/>
      <c r="AA546" s="446"/>
      <c r="AB546" s="362"/>
      <c r="AC546" s="362"/>
      <c r="AD546" s="362"/>
      <c r="AE546" s="362"/>
      <c r="AF546" s="362"/>
      <c r="AG546" s="362"/>
      <c r="AH546" s="723"/>
      <c r="AI546" s="723"/>
      <c r="AJ546" s="723"/>
      <c r="AK546" s="723"/>
      <c r="AL546" s="723"/>
      <c r="AM546" s="723"/>
      <c r="AN546" s="723"/>
    </row>
    <row r="547" spans="1:40" s="9" customFormat="1" ht="12.75">
      <c r="A547" s="367" t="s">
        <v>238</v>
      </c>
      <c r="B547" s="633"/>
      <c r="C547" s="633"/>
      <c r="D547" s="633"/>
      <c r="E547" s="633"/>
      <c r="F547" s="633"/>
      <c r="G547" s="633"/>
      <c r="H547" s="633"/>
      <c r="I547" s="633"/>
      <c r="J547" s="633"/>
      <c r="K547" s="633"/>
      <c r="L547" s="633"/>
      <c r="M547" s="635"/>
      <c r="N547" s="635"/>
      <c r="O547" s="634"/>
      <c r="P547" s="633"/>
      <c r="Q547" s="633"/>
      <c r="R547" s="633"/>
      <c r="S547" s="633"/>
      <c r="T547" s="634">
        <v>1405</v>
      </c>
      <c r="U547" s="633">
        <v>1285</v>
      </c>
      <c r="V547" s="633">
        <v>1442</v>
      </c>
      <c r="W547" s="633">
        <v>1686</v>
      </c>
      <c r="X547" s="633">
        <v>1953</v>
      </c>
      <c r="Y547" s="633">
        <v>2003</v>
      </c>
      <c r="Z547" s="445">
        <v>2334</v>
      </c>
      <c r="AA547" s="446">
        <v>2737</v>
      </c>
      <c r="AB547" s="362">
        <v>2985.6</v>
      </c>
      <c r="AC547" s="362">
        <v>3193</v>
      </c>
      <c r="AD547" s="362">
        <v>3358</v>
      </c>
      <c r="AE547" s="362">
        <v>3801</v>
      </c>
      <c r="AF547" s="362">
        <v>3928.9</v>
      </c>
      <c r="AG547" s="362">
        <v>4390.3</v>
      </c>
      <c r="AH547" s="723">
        <v>4862.3999999999996</v>
      </c>
      <c r="AI547" s="723">
        <v>5494.7</v>
      </c>
      <c r="AJ547" s="723">
        <v>6099.3</v>
      </c>
      <c r="AK547" s="723">
        <v>6823.7</v>
      </c>
      <c r="AL547" s="723">
        <v>7535.4</v>
      </c>
      <c r="AM547" s="723">
        <v>8307.1</v>
      </c>
      <c r="AN547" s="723">
        <v>9243.5</v>
      </c>
    </row>
    <row r="548" spans="1:40" s="9" customFormat="1" ht="12.75">
      <c r="A548" s="367" t="s">
        <v>239</v>
      </c>
      <c r="B548" s="633"/>
      <c r="C548" s="633"/>
      <c r="D548" s="633"/>
      <c r="E548" s="633"/>
      <c r="F548" s="633"/>
      <c r="G548" s="633"/>
      <c r="H548" s="633"/>
      <c r="I548" s="633"/>
      <c r="J548" s="633"/>
      <c r="K548" s="633"/>
      <c r="L548" s="633"/>
      <c r="M548" s="635"/>
      <c r="N548" s="635"/>
      <c r="O548" s="634"/>
      <c r="P548" s="633"/>
      <c r="Q548" s="633"/>
      <c r="R548" s="633"/>
      <c r="S548" s="633"/>
      <c r="T548" s="634"/>
      <c r="U548" s="633"/>
      <c r="V548" s="633"/>
      <c r="W548" s="633"/>
      <c r="X548" s="633"/>
      <c r="Y548" s="633"/>
      <c r="Z548" s="445"/>
      <c r="AA548" s="446"/>
      <c r="AB548" s="362"/>
      <c r="AC548" s="362">
        <v>116.2</v>
      </c>
      <c r="AD548" s="362">
        <v>119.9</v>
      </c>
      <c r="AE548" s="362"/>
      <c r="AF548" s="362">
        <v>126.9</v>
      </c>
      <c r="AG548" s="362">
        <v>130.30000000000001</v>
      </c>
      <c r="AH548" s="723">
        <v>136.1</v>
      </c>
      <c r="AI548" s="723">
        <v>145.1</v>
      </c>
      <c r="AJ548" s="723">
        <v>153.4</v>
      </c>
      <c r="AK548" s="723">
        <v>161.9</v>
      </c>
      <c r="AL548" s="723">
        <v>170.3</v>
      </c>
      <c r="AM548" s="723">
        <v>178.7</v>
      </c>
      <c r="AN548" s="723">
        <v>187.7</v>
      </c>
    </row>
    <row r="549" spans="1:40" s="9" customFormat="1" ht="12.75">
      <c r="A549" s="367" t="s">
        <v>240</v>
      </c>
      <c r="B549" s="633"/>
      <c r="C549" s="633"/>
      <c r="D549" s="633"/>
      <c r="E549" s="633"/>
      <c r="F549" s="633"/>
      <c r="G549" s="633"/>
      <c r="H549" s="633"/>
      <c r="I549" s="633"/>
      <c r="J549" s="633"/>
      <c r="K549" s="633"/>
      <c r="L549" s="633"/>
      <c r="M549" s="635"/>
      <c r="N549" s="635"/>
      <c r="O549" s="634"/>
      <c r="P549" s="633"/>
      <c r="Q549" s="633"/>
      <c r="R549" s="633"/>
      <c r="S549" s="633"/>
      <c r="T549" s="634"/>
      <c r="U549" s="633"/>
      <c r="V549" s="633"/>
      <c r="W549" s="633"/>
      <c r="X549" s="633"/>
      <c r="Y549" s="633"/>
      <c r="Z549" s="445"/>
      <c r="AA549" s="446"/>
      <c r="AB549" s="362"/>
      <c r="AC549" s="362"/>
      <c r="AD549" s="362"/>
      <c r="AE549" s="362"/>
      <c r="AF549" s="362">
        <v>3095.1</v>
      </c>
      <c r="AG549" s="362">
        <v>3370.1</v>
      </c>
      <c r="AH549" s="723">
        <v>3572.3</v>
      </c>
      <c r="AI549" s="723">
        <v>3786.7</v>
      </c>
      <c r="AJ549" s="723">
        <v>3976</v>
      </c>
      <c r="AK549" s="723">
        <v>4214.5</v>
      </c>
      <c r="AL549" s="723">
        <v>4425.3</v>
      </c>
      <c r="AM549" s="723">
        <v>4646.5</v>
      </c>
      <c r="AN549" s="723">
        <v>4925.3</v>
      </c>
    </row>
    <row r="550" spans="1:40" s="9" customFormat="1" ht="12.75">
      <c r="A550" s="367" t="s">
        <v>241</v>
      </c>
      <c r="B550" s="633"/>
      <c r="C550" s="633"/>
      <c r="D550" s="633"/>
      <c r="E550" s="633"/>
      <c r="F550" s="633"/>
      <c r="G550" s="633"/>
      <c r="H550" s="633"/>
      <c r="I550" s="633"/>
      <c r="J550" s="633"/>
      <c r="K550" s="633"/>
      <c r="L550" s="633"/>
      <c r="M550" s="635"/>
      <c r="N550" s="635"/>
      <c r="O550" s="634"/>
      <c r="P550" s="633"/>
      <c r="Q550" s="633"/>
      <c r="R550" s="633"/>
      <c r="S550" s="633"/>
      <c r="T550" s="634"/>
      <c r="U550" s="633"/>
      <c r="V550" s="633"/>
      <c r="W550" s="633"/>
      <c r="X550" s="633"/>
      <c r="Y550" s="633"/>
      <c r="Z550" s="445"/>
      <c r="AA550" s="446"/>
      <c r="AB550" s="362"/>
      <c r="AC550" s="362"/>
      <c r="AD550" s="362"/>
      <c r="AE550" s="362"/>
      <c r="AF550" s="362">
        <v>0.5</v>
      </c>
      <c r="AG550" s="362">
        <v>8.9</v>
      </c>
      <c r="AH550" s="723">
        <v>6</v>
      </c>
      <c r="AI550" s="723">
        <v>6</v>
      </c>
      <c r="AJ550" s="723">
        <v>5</v>
      </c>
      <c r="AK550" s="723">
        <v>6</v>
      </c>
      <c r="AL550" s="723">
        <v>5</v>
      </c>
      <c r="AM550" s="723">
        <v>5</v>
      </c>
      <c r="AN550" s="723">
        <v>6</v>
      </c>
    </row>
    <row r="551" spans="1:40" s="9" customFormat="1" ht="12.75">
      <c r="A551" s="367"/>
      <c r="B551" s="633"/>
      <c r="C551" s="633"/>
      <c r="D551" s="633"/>
      <c r="E551" s="633"/>
      <c r="F551" s="633"/>
      <c r="G551" s="633"/>
      <c r="H551" s="633"/>
      <c r="I551" s="633"/>
      <c r="J551" s="633"/>
      <c r="K551" s="633"/>
      <c r="L551" s="633"/>
      <c r="M551" s="635"/>
      <c r="N551" s="635"/>
      <c r="O551" s="634"/>
      <c r="P551" s="633"/>
      <c r="Q551" s="633"/>
      <c r="R551" s="633"/>
      <c r="S551" s="633"/>
      <c r="T551" s="634"/>
      <c r="U551" s="633"/>
      <c r="V551" s="633"/>
      <c r="W551" s="633"/>
      <c r="X551" s="633"/>
      <c r="Y551" s="633"/>
      <c r="Z551" s="445"/>
      <c r="AA551" s="446"/>
      <c r="AB551" s="362"/>
      <c r="AC551" s="362"/>
      <c r="AD551" s="362"/>
      <c r="AE551" s="362"/>
      <c r="AF551" s="362"/>
      <c r="AG551" s="362"/>
      <c r="AH551" s="723"/>
      <c r="AI551" s="723"/>
      <c r="AJ551" s="723"/>
      <c r="AK551" s="723"/>
      <c r="AL551" s="723"/>
      <c r="AM551" s="723"/>
      <c r="AN551" s="723"/>
    </row>
    <row r="552" spans="1:40" s="9" customFormat="1" ht="12.75">
      <c r="A552" s="354" t="s">
        <v>259</v>
      </c>
      <c r="B552" s="633"/>
      <c r="C552" s="633"/>
      <c r="D552" s="633"/>
      <c r="E552" s="633"/>
      <c r="F552" s="633"/>
      <c r="G552" s="633"/>
      <c r="H552" s="633"/>
      <c r="I552" s="633"/>
      <c r="J552" s="633"/>
      <c r="K552" s="633"/>
      <c r="L552" s="633"/>
      <c r="M552" s="635"/>
      <c r="N552" s="635"/>
      <c r="O552" s="634"/>
      <c r="P552" s="633"/>
      <c r="Q552" s="633"/>
      <c r="R552" s="633"/>
      <c r="S552" s="633"/>
      <c r="T552" s="634"/>
      <c r="U552" s="633"/>
      <c r="V552" s="633"/>
      <c r="W552" s="633"/>
      <c r="X552" s="633"/>
      <c r="Y552" s="633"/>
      <c r="Z552" s="445"/>
      <c r="AA552" s="446"/>
      <c r="AB552" s="362"/>
      <c r="AC552" s="362"/>
      <c r="AD552" s="362"/>
      <c r="AE552" s="362"/>
      <c r="AF552" s="362"/>
      <c r="AG552" s="362"/>
      <c r="AH552" s="723"/>
      <c r="AI552" s="723"/>
      <c r="AJ552" s="723"/>
      <c r="AK552" s="723"/>
      <c r="AL552" s="723"/>
      <c r="AM552" s="723"/>
      <c r="AN552" s="723"/>
    </row>
    <row r="553" spans="1:40" s="9" customFormat="1" ht="12.75">
      <c r="A553" s="367" t="s">
        <v>238</v>
      </c>
      <c r="B553" s="633"/>
      <c r="C553" s="633"/>
      <c r="D553" s="633"/>
      <c r="E553" s="633"/>
      <c r="F553" s="633"/>
      <c r="G553" s="633"/>
      <c r="H553" s="633"/>
      <c r="I553" s="633"/>
      <c r="J553" s="633"/>
      <c r="K553" s="633"/>
      <c r="L553" s="633"/>
      <c r="M553" s="635"/>
      <c r="N553" s="635"/>
      <c r="O553" s="634"/>
      <c r="P553" s="633"/>
      <c r="Q553" s="633"/>
      <c r="R553" s="633"/>
      <c r="S553" s="633"/>
      <c r="T553" s="634">
        <v>726</v>
      </c>
      <c r="U553" s="633">
        <v>702</v>
      </c>
      <c r="V553" s="633">
        <v>776</v>
      </c>
      <c r="W553" s="633">
        <v>799</v>
      </c>
      <c r="X553" s="633">
        <v>994</v>
      </c>
      <c r="Y553" s="633">
        <v>1124</v>
      </c>
      <c r="Z553" s="445">
        <v>1392</v>
      </c>
      <c r="AA553" s="446">
        <v>1572</v>
      </c>
      <c r="AB553" s="362">
        <v>1698.4</v>
      </c>
      <c r="AC553" s="362">
        <v>1875.2</v>
      </c>
      <c r="AD553" s="362">
        <v>1968.7</v>
      </c>
      <c r="AE553" s="362">
        <v>2112.9</v>
      </c>
      <c r="AF553" s="362">
        <v>2187.4</v>
      </c>
      <c r="AG553" s="362">
        <v>2275.6</v>
      </c>
      <c r="AH553" s="723">
        <v>2472.8000000000002</v>
      </c>
      <c r="AI553" s="723">
        <v>2767.9</v>
      </c>
      <c r="AJ553" s="723">
        <v>3057.9</v>
      </c>
      <c r="AK553" s="723">
        <v>3388.8</v>
      </c>
      <c r="AL553" s="723">
        <v>3735.1</v>
      </c>
      <c r="AM553" s="723">
        <v>4109.8</v>
      </c>
      <c r="AN553" s="723">
        <v>4573</v>
      </c>
    </row>
    <row r="554" spans="1:40" s="9" customFormat="1" ht="12.75">
      <c r="A554" s="367" t="s">
        <v>239</v>
      </c>
      <c r="B554" s="633"/>
      <c r="C554" s="633"/>
      <c r="D554" s="633"/>
      <c r="E554" s="633"/>
      <c r="F554" s="633"/>
      <c r="G554" s="633"/>
      <c r="H554" s="633"/>
      <c r="I554" s="633"/>
      <c r="J554" s="633"/>
      <c r="K554" s="633"/>
      <c r="L554" s="633"/>
      <c r="M554" s="635"/>
      <c r="N554" s="635"/>
      <c r="O554" s="634"/>
      <c r="P554" s="633"/>
      <c r="Q554" s="633"/>
      <c r="R554" s="633"/>
      <c r="S554" s="633"/>
      <c r="T554" s="634"/>
      <c r="U554" s="633"/>
      <c r="V554" s="633"/>
      <c r="W554" s="633"/>
      <c r="X554" s="633"/>
      <c r="Y554" s="633"/>
      <c r="Z554" s="445"/>
      <c r="AA554" s="446"/>
      <c r="AB554" s="362"/>
      <c r="AC554" s="362">
        <v>114.3</v>
      </c>
      <c r="AD554" s="362">
        <v>117.6</v>
      </c>
      <c r="AE554" s="362"/>
      <c r="AF554" s="362">
        <v>125.8</v>
      </c>
      <c r="AG554" s="362">
        <v>129.19999999999999</v>
      </c>
      <c r="AH554" s="723">
        <v>135</v>
      </c>
      <c r="AI554" s="723">
        <v>143.9</v>
      </c>
      <c r="AJ554" s="723">
        <v>152.1</v>
      </c>
      <c r="AK554" s="723">
        <v>160.5</v>
      </c>
      <c r="AL554" s="723">
        <v>168.8</v>
      </c>
      <c r="AM554" s="723">
        <v>177.3</v>
      </c>
      <c r="AN554" s="723">
        <v>186.1</v>
      </c>
    </row>
    <row r="555" spans="1:40" s="9" customFormat="1" ht="12.75">
      <c r="A555" s="367" t="s">
        <v>240</v>
      </c>
      <c r="B555" s="633"/>
      <c r="C555" s="633"/>
      <c r="D555" s="633"/>
      <c r="E555" s="633"/>
      <c r="F555" s="633"/>
      <c r="G555" s="633"/>
      <c r="H555" s="633"/>
      <c r="I555" s="633"/>
      <c r="J555" s="633"/>
      <c r="K555" s="633"/>
      <c r="L555" s="633"/>
      <c r="M555" s="635"/>
      <c r="N555" s="635"/>
      <c r="O555" s="634"/>
      <c r="P555" s="633"/>
      <c r="Q555" s="633"/>
      <c r="R555" s="633"/>
      <c r="S555" s="633"/>
      <c r="T555" s="634"/>
      <c r="U555" s="633"/>
      <c r="V555" s="633"/>
      <c r="W555" s="633"/>
      <c r="X555" s="633"/>
      <c r="Y555" s="633"/>
      <c r="Z555" s="445"/>
      <c r="AA555" s="446"/>
      <c r="AB555" s="362"/>
      <c r="AC555" s="362">
        <v>1640</v>
      </c>
      <c r="AD555" s="362">
        <v>1674.6</v>
      </c>
      <c r="AE555" s="362"/>
      <c r="AF555" s="362">
        <v>1738.3</v>
      </c>
      <c r="AG555" s="362">
        <v>1761.9</v>
      </c>
      <c r="AH555" s="723">
        <v>1832.4</v>
      </c>
      <c r="AI555" s="723">
        <v>1924</v>
      </c>
      <c r="AJ555" s="723">
        <v>2010.6</v>
      </c>
      <c r="AK555" s="723">
        <v>2111.1</v>
      </c>
      <c r="AL555" s="723">
        <v>2212.4</v>
      </c>
      <c r="AM555" s="723">
        <v>2318.6</v>
      </c>
      <c r="AN555" s="723">
        <v>2457.6999999999998</v>
      </c>
    </row>
    <row r="556" spans="1:40" s="9" customFormat="1" ht="12.75">
      <c r="A556" s="367" t="s">
        <v>241</v>
      </c>
      <c r="B556" s="633"/>
      <c r="C556" s="633"/>
      <c r="D556" s="633"/>
      <c r="E556" s="633"/>
      <c r="F556" s="633"/>
      <c r="G556" s="633"/>
      <c r="H556" s="633"/>
      <c r="I556" s="633"/>
      <c r="J556" s="633"/>
      <c r="K556" s="633"/>
      <c r="L556" s="633"/>
      <c r="M556" s="635"/>
      <c r="N556" s="635"/>
      <c r="O556" s="634"/>
      <c r="P556" s="633"/>
      <c r="Q556" s="633"/>
      <c r="R556" s="633"/>
      <c r="S556" s="633"/>
      <c r="T556" s="634"/>
      <c r="U556" s="633"/>
      <c r="V556" s="633"/>
      <c r="W556" s="633"/>
      <c r="X556" s="633"/>
      <c r="Y556" s="633"/>
      <c r="Z556" s="445"/>
      <c r="AA556" s="446"/>
      <c r="AB556" s="362"/>
      <c r="AC556" s="362"/>
      <c r="AD556" s="362"/>
      <c r="AE556" s="362"/>
      <c r="AF556" s="362">
        <v>0.7</v>
      </c>
      <c r="AG556" s="362">
        <v>1.4</v>
      </c>
      <c r="AH556" s="723">
        <v>4</v>
      </c>
      <c r="AI556" s="723">
        <v>5</v>
      </c>
      <c r="AJ556" s="723">
        <v>4.5</v>
      </c>
      <c r="AK556" s="723">
        <v>5</v>
      </c>
      <c r="AL556" s="723">
        <v>4.8</v>
      </c>
      <c r="AM556" s="723">
        <v>4.8</v>
      </c>
      <c r="AN556" s="723">
        <v>6</v>
      </c>
    </row>
    <row r="557" spans="1:40" s="9" customFormat="1" ht="12.75">
      <c r="A557" s="367"/>
      <c r="B557" s="633"/>
      <c r="C557" s="633"/>
      <c r="D557" s="633"/>
      <c r="E557" s="633"/>
      <c r="F557" s="633"/>
      <c r="G557" s="633"/>
      <c r="H557" s="633"/>
      <c r="I557" s="633"/>
      <c r="J557" s="633"/>
      <c r="K557" s="633"/>
      <c r="L557" s="633"/>
      <c r="M557" s="635"/>
      <c r="N557" s="635"/>
      <c r="O557" s="634"/>
      <c r="P557" s="633"/>
      <c r="Q557" s="633"/>
      <c r="R557" s="633"/>
      <c r="S557" s="633"/>
      <c r="T557" s="634"/>
      <c r="U557" s="633"/>
      <c r="V557" s="633"/>
      <c r="W557" s="633"/>
      <c r="X557" s="633"/>
      <c r="Y557" s="633"/>
      <c r="Z557" s="445"/>
      <c r="AA557" s="446"/>
      <c r="AB557" s="362"/>
      <c r="AC557" s="362"/>
      <c r="AD557" s="362"/>
      <c r="AE557" s="362"/>
      <c r="AF557" s="362"/>
      <c r="AG557" s="362"/>
      <c r="AH557" s="723"/>
      <c r="AI557" s="723"/>
      <c r="AJ557" s="723"/>
      <c r="AK557" s="723"/>
      <c r="AL557" s="723"/>
      <c r="AM557" s="723"/>
      <c r="AN557" s="723"/>
    </row>
    <row r="558" spans="1:40" s="9" customFormat="1" ht="12.75">
      <c r="A558" s="354" t="s">
        <v>260</v>
      </c>
      <c r="B558" s="633"/>
      <c r="C558" s="633"/>
      <c r="D558" s="633"/>
      <c r="E558" s="633"/>
      <c r="F558" s="633"/>
      <c r="G558" s="633"/>
      <c r="H558" s="633"/>
      <c r="I558" s="633"/>
      <c r="J558" s="633"/>
      <c r="K558" s="633"/>
      <c r="L558" s="633"/>
      <c r="M558" s="635"/>
      <c r="N558" s="635"/>
      <c r="O558" s="634"/>
      <c r="P558" s="633"/>
      <c r="Q558" s="633"/>
      <c r="R558" s="633"/>
      <c r="S558" s="633"/>
      <c r="T558" s="634"/>
      <c r="U558" s="633"/>
      <c r="V558" s="633"/>
      <c r="W558" s="633"/>
      <c r="X558" s="633"/>
      <c r="Y558" s="633"/>
      <c r="Z558" s="633"/>
      <c r="AA558" s="446"/>
      <c r="AB558" s="132"/>
      <c r="AC558" s="132"/>
      <c r="AD558" s="132"/>
      <c r="AE558" s="132"/>
      <c r="AF558" s="132"/>
      <c r="AG558" s="132"/>
      <c r="AH558" s="724"/>
      <c r="AI558" s="724"/>
      <c r="AJ558" s="724"/>
      <c r="AK558" s="724"/>
      <c r="AL558" s="724"/>
      <c r="AM558" s="724"/>
      <c r="AN558" s="724"/>
    </row>
    <row r="559" spans="1:40" s="9" customFormat="1" ht="12.75">
      <c r="A559" s="367" t="s">
        <v>246</v>
      </c>
      <c r="B559" s="633">
        <v>421.9</v>
      </c>
      <c r="C559" s="633">
        <v>551.29999999999995</v>
      </c>
      <c r="D559" s="633">
        <v>588.1</v>
      </c>
      <c r="E559" s="633">
        <v>649.6</v>
      </c>
      <c r="F559" s="633">
        <v>711.4</v>
      </c>
      <c r="G559" s="633">
        <v>807.4</v>
      </c>
      <c r="H559" s="633">
        <v>859</v>
      </c>
      <c r="I559" s="633">
        <v>883.5</v>
      </c>
      <c r="J559" s="633">
        <v>963.4</v>
      </c>
      <c r="K559" s="633"/>
      <c r="L559" s="633">
        <v>1225.0999999999999</v>
      </c>
      <c r="M559" s="635"/>
      <c r="N559" s="635"/>
      <c r="O559" s="634">
        <v>1351.8</v>
      </c>
      <c r="P559" s="633">
        <v>1403.1</v>
      </c>
      <c r="Q559" s="633">
        <v>1395</v>
      </c>
      <c r="R559" s="633">
        <v>1447.9</v>
      </c>
      <c r="S559" s="633">
        <v>1526.8</v>
      </c>
      <c r="T559" s="634"/>
      <c r="U559" s="633"/>
      <c r="V559" s="633"/>
      <c r="W559" s="633"/>
      <c r="X559" s="633"/>
      <c r="Y559" s="633"/>
      <c r="Z559" s="633"/>
      <c r="AA559" s="446"/>
      <c r="AB559" s="132"/>
      <c r="AC559" s="132"/>
      <c r="AD559" s="132"/>
      <c r="AE559" s="132"/>
      <c r="AF559" s="132"/>
      <c r="AG559" s="132"/>
      <c r="AH559" s="724"/>
      <c r="AI559" s="724"/>
      <c r="AJ559" s="724"/>
      <c r="AK559" s="724"/>
      <c r="AL559" s="724"/>
      <c r="AM559" s="724"/>
      <c r="AN559" s="724"/>
    </row>
    <row r="560" spans="1:40" s="9" customFormat="1" ht="12.75">
      <c r="A560" s="367" t="s">
        <v>239</v>
      </c>
      <c r="B560" s="367"/>
      <c r="C560" s="367"/>
      <c r="D560" s="367"/>
      <c r="E560" s="367"/>
      <c r="F560" s="367"/>
      <c r="G560" s="635"/>
      <c r="H560" s="635"/>
      <c r="I560" s="635"/>
      <c r="J560" s="635"/>
      <c r="K560" s="635"/>
      <c r="L560" s="635"/>
      <c r="M560" s="635"/>
      <c r="N560" s="635"/>
      <c r="O560" s="634">
        <v>115.2</v>
      </c>
      <c r="P560" s="633">
        <v>123.9</v>
      </c>
      <c r="Q560" s="633">
        <v>126.2</v>
      </c>
      <c r="R560" s="633">
        <v>128.5</v>
      </c>
      <c r="S560" s="633">
        <v>131.5</v>
      </c>
      <c r="T560" s="634"/>
      <c r="U560" s="633"/>
      <c r="V560" s="633"/>
      <c r="W560" s="633"/>
      <c r="X560" s="633"/>
      <c r="Y560" s="633"/>
      <c r="Z560" s="633"/>
      <c r="AA560" s="446"/>
      <c r="AB560" s="132"/>
      <c r="AC560" s="132"/>
      <c r="AD560" s="132"/>
      <c r="AE560" s="132"/>
      <c r="AF560" s="132"/>
      <c r="AG560" s="132"/>
      <c r="AH560" s="724"/>
      <c r="AI560" s="724"/>
      <c r="AJ560" s="724"/>
      <c r="AK560" s="724"/>
      <c r="AL560" s="724"/>
      <c r="AM560" s="724"/>
      <c r="AN560" s="724"/>
    </row>
    <row r="561" spans="1:40" s="9" customFormat="1" ht="12.75">
      <c r="A561" s="367" t="s">
        <v>240</v>
      </c>
      <c r="B561" s="367"/>
      <c r="C561" s="367"/>
      <c r="D561" s="367"/>
      <c r="E561" s="367"/>
      <c r="F561" s="367"/>
      <c r="G561" s="635"/>
      <c r="H561" s="635"/>
      <c r="I561" s="635"/>
      <c r="J561" s="635"/>
      <c r="K561" s="635"/>
      <c r="L561" s="635"/>
      <c r="M561" s="635"/>
      <c r="N561" s="635"/>
      <c r="O561" s="634">
        <v>1173.7</v>
      </c>
      <c r="P561" s="633">
        <v>1132.9000000000001</v>
      </c>
      <c r="Q561" s="633">
        <v>105.5</v>
      </c>
      <c r="R561" s="633">
        <v>1127.0999999999999</v>
      </c>
      <c r="S561" s="633">
        <v>1160.7</v>
      </c>
      <c r="T561" s="634"/>
      <c r="U561" s="633"/>
      <c r="V561" s="633"/>
      <c r="W561" s="633"/>
      <c r="X561" s="633"/>
      <c r="Y561" s="633"/>
      <c r="Z561" s="633"/>
      <c r="AA561" s="446"/>
      <c r="AB561" s="132"/>
      <c r="AC561" s="132"/>
      <c r="AD561" s="132"/>
      <c r="AE561" s="132"/>
      <c r="AF561" s="132"/>
      <c r="AG561" s="132"/>
      <c r="AH561" s="724"/>
      <c r="AI561" s="724"/>
      <c r="AJ561" s="724"/>
      <c r="AK561" s="724"/>
      <c r="AL561" s="724"/>
      <c r="AM561" s="724"/>
      <c r="AN561" s="724"/>
    </row>
    <row r="562" spans="1:40" s="9" customFormat="1" ht="12.75">
      <c r="A562" s="367" t="s">
        <v>241</v>
      </c>
      <c r="B562" s="367"/>
      <c r="C562" s="367"/>
      <c r="D562" s="367"/>
      <c r="E562" s="367"/>
      <c r="F562" s="367"/>
      <c r="G562" s="635"/>
      <c r="H562" s="635"/>
      <c r="I562" s="635"/>
      <c r="J562" s="635"/>
      <c r="K562" s="635"/>
      <c r="L562" s="635"/>
      <c r="M562" s="635"/>
      <c r="N562" s="635"/>
      <c r="O562" s="634">
        <v>2.9</v>
      </c>
      <c r="P562" s="633">
        <v>-3.5</v>
      </c>
      <c r="Q562" s="633">
        <v>-2.4</v>
      </c>
      <c r="R562" s="633">
        <v>2</v>
      </c>
      <c r="S562" s="633">
        <v>3</v>
      </c>
      <c r="T562" s="634"/>
      <c r="U562" s="633"/>
      <c r="V562" s="633"/>
      <c r="W562" s="633"/>
      <c r="X562" s="633"/>
      <c r="Y562" s="633"/>
      <c r="Z562" s="633"/>
      <c r="AA562" s="446"/>
      <c r="AB562" s="132"/>
      <c r="AC562" s="132"/>
      <c r="AD562" s="132"/>
      <c r="AE562" s="132"/>
      <c r="AF562" s="132"/>
      <c r="AG562" s="132"/>
      <c r="AH562" s="724"/>
      <c r="AI562" s="724"/>
      <c r="AJ562" s="724"/>
      <c r="AK562" s="724"/>
      <c r="AL562" s="724"/>
      <c r="AM562" s="724"/>
      <c r="AN562" s="724"/>
    </row>
    <row r="563" spans="1:40" s="9" customFormat="1" ht="12.75">
      <c r="A563" s="367"/>
      <c r="B563" s="367"/>
      <c r="C563" s="367"/>
      <c r="D563" s="367"/>
      <c r="E563" s="367"/>
      <c r="F563" s="367"/>
      <c r="G563" s="635"/>
      <c r="H563" s="635"/>
      <c r="I563" s="635"/>
      <c r="J563" s="635"/>
      <c r="K563" s="635"/>
      <c r="L563" s="635"/>
      <c r="M563" s="635"/>
      <c r="N563" s="635"/>
      <c r="O563" s="634"/>
      <c r="P563" s="633"/>
      <c r="Q563" s="633"/>
      <c r="R563" s="633"/>
      <c r="S563" s="633"/>
      <c r="T563" s="634"/>
      <c r="U563" s="633"/>
      <c r="V563" s="633"/>
      <c r="W563" s="633"/>
      <c r="X563" s="633"/>
      <c r="Y563" s="633"/>
      <c r="Z563" s="633"/>
      <c r="AA563" s="446"/>
      <c r="AB563" s="132"/>
      <c r="AC563" s="132"/>
      <c r="AD563" s="132"/>
      <c r="AE563" s="132"/>
      <c r="AF563" s="132"/>
      <c r="AG563" s="132"/>
      <c r="AH563" s="724"/>
      <c r="AI563" s="724"/>
      <c r="AJ563" s="724"/>
      <c r="AK563" s="724"/>
      <c r="AL563" s="724"/>
      <c r="AM563" s="724"/>
      <c r="AN563" s="724"/>
    </row>
    <row r="564" spans="1:40" s="9" customFormat="1" ht="12.75">
      <c r="A564" s="354" t="s">
        <v>261</v>
      </c>
      <c r="B564" s="367"/>
      <c r="C564" s="367"/>
      <c r="D564" s="367"/>
      <c r="E564" s="367"/>
      <c r="F564" s="367"/>
      <c r="G564" s="635"/>
      <c r="H564" s="635"/>
      <c r="I564" s="635"/>
      <c r="J564" s="635"/>
      <c r="K564" s="635"/>
      <c r="L564" s="635"/>
      <c r="M564" s="635"/>
      <c r="N564" s="635"/>
      <c r="O564" s="634"/>
      <c r="P564" s="633"/>
      <c r="Q564" s="633"/>
      <c r="R564" s="633"/>
      <c r="S564" s="633"/>
      <c r="T564" s="634"/>
      <c r="U564" s="633"/>
      <c r="V564" s="633"/>
      <c r="W564" s="633"/>
      <c r="X564" s="633"/>
      <c r="Y564" s="633"/>
      <c r="Z564" s="633"/>
      <c r="AA564" s="446"/>
      <c r="AB564" s="132"/>
      <c r="AC564" s="132"/>
      <c r="AD564" s="132"/>
      <c r="AE564" s="132"/>
      <c r="AF564" s="132"/>
      <c r="AG564" s="132"/>
      <c r="AH564" s="724"/>
      <c r="AI564" s="724"/>
      <c r="AJ564" s="724"/>
      <c r="AK564" s="724"/>
      <c r="AL564" s="724"/>
      <c r="AM564" s="724"/>
      <c r="AN564" s="724"/>
    </row>
    <row r="565" spans="1:40" s="9" customFormat="1" ht="12.75">
      <c r="A565" s="367" t="s">
        <v>238</v>
      </c>
      <c r="B565" s="367"/>
      <c r="C565" s="367"/>
      <c r="D565" s="367"/>
      <c r="E565" s="367"/>
      <c r="F565" s="367"/>
      <c r="G565" s="635"/>
      <c r="H565" s="635"/>
      <c r="I565" s="635"/>
      <c r="J565" s="635"/>
      <c r="K565" s="635"/>
      <c r="L565" s="635"/>
      <c r="M565" s="635"/>
      <c r="N565" s="635"/>
      <c r="O565" s="634"/>
      <c r="P565" s="633"/>
      <c r="Q565" s="633"/>
      <c r="R565" s="633"/>
      <c r="S565" s="633"/>
      <c r="T565" s="634">
        <v>507</v>
      </c>
      <c r="U565" s="633">
        <v>531</v>
      </c>
      <c r="V565" s="633">
        <v>590</v>
      </c>
      <c r="W565" s="633">
        <v>676</v>
      </c>
      <c r="X565" s="633">
        <v>773</v>
      </c>
      <c r="Y565" s="633">
        <v>869</v>
      </c>
      <c r="Z565" s="633">
        <v>974</v>
      </c>
      <c r="AA565" s="446">
        <v>1069</v>
      </c>
      <c r="AB565" s="132">
        <v>1150.0999999999999</v>
      </c>
      <c r="AC565" s="132">
        <v>1374.8</v>
      </c>
      <c r="AD565" s="132">
        <v>1436</v>
      </c>
      <c r="AE565" s="132">
        <v>1515.7</v>
      </c>
      <c r="AF565" s="132">
        <v>1573.5</v>
      </c>
      <c r="AG565" s="132">
        <v>1771.3</v>
      </c>
      <c r="AH565" s="724">
        <v>1998.8</v>
      </c>
      <c r="AI565" s="724">
        <v>2258.6999999999998</v>
      </c>
      <c r="AJ565" s="724">
        <v>2507.1999999999998</v>
      </c>
      <c r="AK565" s="724">
        <v>2778.5</v>
      </c>
      <c r="AL565" s="724">
        <v>3068.3</v>
      </c>
      <c r="AM565" s="724">
        <v>3382.6</v>
      </c>
      <c r="AN565" s="724">
        <v>3763.8</v>
      </c>
    </row>
    <row r="566" spans="1:40" s="9" customFormat="1" ht="12.75">
      <c r="A566" s="367" t="s">
        <v>239</v>
      </c>
      <c r="B566" s="367"/>
      <c r="C566" s="367"/>
      <c r="D566" s="367"/>
      <c r="E566" s="367"/>
      <c r="F566" s="367"/>
      <c r="G566" s="635"/>
      <c r="H566" s="635"/>
      <c r="I566" s="635"/>
      <c r="J566" s="635"/>
      <c r="K566" s="635"/>
      <c r="L566" s="635"/>
      <c r="M566" s="635"/>
      <c r="N566" s="635"/>
      <c r="O566" s="634"/>
      <c r="P566" s="633"/>
      <c r="Q566" s="633"/>
      <c r="R566" s="633"/>
      <c r="S566" s="633"/>
      <c r="T566" s="634"/>
      <c r="U566" s="633"/>
      <c r="V566" s="633"/>
      <c r="W566" s="633"/>
      <c r="X566" s="633"/>
      <c r="Y566" s="633"/>
      <c r="Z566" s="633"/>
      <c r="AA566" s="446"/>
      <c r="AB566" s="132"/>
      <c r="AC566" s="132">
        <v>123.1</v>
      </c>
      <c r="AD566" s="132">
        <v>124.8</v>
      </c>
      <c r="AE566" s="132"/>
      <c r="AF566" s="132">
        <v>128.6</v>
      </c>
      <c r="AG566" s="132">
        <v>131.9</v>
      </c>
      <c r="AH566" s="724">
        <v>137.80000000000001</v>
      </c>
      <c r="AI566" s="724">
        <v>146.9</v>
      </c>
      <c r="AJ566" s="724">
        <v>155.30000000000001</v>
      </c>
      <c r="AK566" s="724">
        <v>163.9</v>
      </c>
      <c r="AL566" s="724">
        <v>172.4</v>
      </c>
      <c r="AM566" s="724">
        <v>181</v>
      </c>
      <c r="AN566" s="724">
        <v>190</v>
      </c>
    </row>
    <row r="567" spans="1:40" s="9" customFormat="1" ht="12.75">
      <c r="A567" s="367" t="s">
        <v>240</v>
      </c>
      <c r="B567" s="367"/>
      <c r="C567" s="367"/>
      <c r="D567" s="367"/>
      <c r="E567" s="367"/>
      <c r="F567" s="367"/>
      <c r="G567" s="635"/>
      <c r="H567" s="635"/>
      <c r="I567" s="635"/>
      <c r="J567" s="635"/>
      <c r="K567" s="635"/>
      <c r="L567" s="635"/>
      <c r="M567" s="635"/>
      <c r="N567" s="635"/>
      <c r="O567" s="634"/>
      <c r="P567" s="633"/>
      <c r="Q567" s="633"/>
      <c r="R567" s="633"/>
      <c r="S567" s="633"/>
      <c r="T567" s="634"/>
      <c r="U567" s="633"/>
      <c r="V567" s="633"/>
      <c r="W567" s="633"/>
      <c r="X567" s="633"/>
      <c r="Y567" s="633"/>
      <c r="Z567" s="633"/>
      <c r="AA567" s="446"/>
      <c r="AB567" s="132"/>
      <c r="AC567" s="132">
        <v>1116.8</v>
      </c>
      <c r="AD567" s="132">
        <v>1150.3</v>
      </c>
      <c r="AE567" s="132"/>
      <c r="AF567" s="132">
        <v>1223.3</v>
      </c>
      <c r="AG567" s="132">
        <v>1343.3</v>
      </c>
      <c r="AH567" s="724">
        <v>1450.8</v>
      </c>
      <c r="AI567" s="724">
        <v>1537.8</v>
      </c>
      <c r="AJ567" s="724">
        <v>1614.7</v>
      </c>
      <c r="AK567" s="724">
        <v>1695.5</v>
      </c>
      <c r="AL567" s="724">
        <v>1780.2</v>
      </c>
      <c r="AM567" s="724">
        <v>1869.2</v>
      </c>
      <c r="AN567" s="724">
        <v>1981.4</v>
      </c>
    </row>
    <row r="568" spans="1:40" s="9" customFormat="1" ht="12.75">
      <c r="A568" s="367" t="s">
        <v>241</v>
      </c>
      <c r="B568" s="367"/>
      <c r="C568" s="367"/>
      <c r="D568" s="367"/>
      <c r="E568" s="367"/>
      <c r="F568" s="367"/>
      <c r="G568" s="635"/>
      <c r="H568" s="635"/>
      <c r="I568" s="635"/>
      <c r="J568" s="635"/>
      <c r="K568" s="635"/>
      <c r="L568" s="635"/>
      <c r="M568" s="635"/>
      <c r="N568" s="635"/>
      <c r="O568" s="634"/>
      <c r="P568" s="633"/>
      <c r="Q568" s="633"/>
      <c r="R568" s="633"/>
      <c r="S568" s="633"/>
      <c r="T568" s="634"/>
      <c r="U568" s="633"/>
      <c r="V568" s="633"/>
      <c r="W568" s="633"/>
      <c r="X568" s="633"/>
      <c r="Y568" s="633"/>
      <c r="Z568" s="633"/>
      <c r="AA568" s="446"/>
      <c r="AB568" s="132"/>
      <c r="AC568" s="132"/>
      <c r="AD568" s="132"/>
      <c r="AE568" s="132"/>
      <c r="AF568" s="132">
        <v>0.7</v>
      </c>
      <c r="AG568" s="132">
        <v>9.8000000000000007</v>
      </c>
      <c r="AH568" s="724">
        <v>8</v>
      </c>
      <c r="AI568" s="724">
        <v>6</v>
      </c>
      <c r="AJ568" s="724">
        <v>5</v>
      </c>
      <c r="AK568" s="724">
        <v>5</v>
      </c>
      <c r="AL568" s="724">
        <v>5</v>
      </c>
      <c r="AM568" s="724">
        <v>5</v>
      </c>
      <c r="AN568" s="724">
        <v>6</v>
      </c>
    </row>
    <row r="569" spans="1:40" s="9" customFormat="1" ht="12.75">
      <c r="A569" s="367"/>
      <c r="B569" s="367"/>
      <c r="C569" s="367"/>
      <c r="D569" s="367"/>
      <c r="E569" s="367"/>
      <c r="F569" s="367"/>
      <c r="G569" s="635"/>
      <c r="H569" s="635"/>
      <c r="I569" s="635"/>
      <c r="J569" s="635"/>
      <c r="K569" s="635"/>
      <c r="L569" s="635"/>
      <c r="M569" s="635"/>
      <c r="N569" s="635"/>
      <c r="O569" s="634"/>
      <c r="P569" s="633"/>
      <c r="Q569" s="633"/>
      <c r="R569" s="633"/>
      <c r="S569" s="633"/>
      <c r="T569" s="634"/>
      <c r="U569" s="633"/>
      <c r="V569" s="633"/>
      <c r="W569" s="633"/>
      <c r="X569" s="633"/>
      <c r="Y569" s="633"/>
      <c r="Z569" s="633"/>
      <c r="AA569" s="446"/>
      <c r="AB569" s="132"/>
      <c r="AC569" s="132"/>
      <c r="AD569" s="132"/>
      <c r="AE569" s="132"/>
      <c r="AF569" s="132"/>
      <c r="AG569" s="132"/>
      <c r="AH569" s="724"/>
      <c r="AI569" s="724"/>
      <c r="AJ569" s="724"/>
      <c r="AK569" s="724"/>
      <c r="AL569" s="724"/>
      <c r="AM569" s="724"/>
      <c r="AN569" s="724"/>
    </row>
    <row r="570" spans="1:40" s="9" customFormat="1" ht="12.75">
      <c r="A570" s="354" t="s">
        <v>262</v>
      </c>
      <c r="B570" s="367"/>
      <c r="C570" s="367"/>
      <c r="D570" s="367"/>
      <c r="E570" s="367"/>
      <c r="F570" s="367"/>
      <c r="G570" s="635"/>
      <c r="H570" s="635"/>
      <c r="I570" s="635"/>
      <c r="J570" s="635"/>
      <c r="K570" s="635"/>
      <c r="L570" s="635"/>
      <c r="M570" s="635"/>
      <c r="N570" s="635"/>
      <c r="O570" s="634"/>
      <c r="P570" s="633"/>
      <c r="Q570" s="633"/>
      <c r="R570" s="633"/>
      <c r="S570" s="633"/>
      <c r="T570" s="634"/>
      <c r="U570" s="633"/>
      <c r="V570" s="633"/>
      <c r="W570" s="633"/>
      <c r="X570" s="633"/>
      <c r="Y570" s="633"/>
      <c r="Z570" s="633"/>
      <c r="AA570" s="446"/>
      <c r="AB570" s="132"/>
      <c r="AC570" s="132"/>
      <c r="AD570" s="132"/>
      <c r="AE570" s="132"/>
      <c r="AF570" s="132"/>
      <c r="AG570" s="132"/>
      <c r="AH570" s="724"/>
      <c r="AI570" s="724"/>
      <c r="AJ570" s="724"/>
      <c r="AK570" s="724"/>
      <c r="AL570" s="724"/>
      <c r="AM570" s="724"/>
      <c r="AN570" s="724"/>
    </row>
    <row r="571" spans="1:40" s="9" customFormat="1" ht="12.75">
      <c r="A571" s="367" t="s">
        <v>238</v>
      </c>
      <c r="B571" s="367"/>
      <c r="C571" s="367"/>
      <c r="D571" s="367"/>
      <c r="E571" s="367"/>
      <c r="F571" s="367"/>
      <c r="G571" s="635"/>
      <c r="H571" s="635"/>
      <c r="I571" s="635"/>
      <c r="J571" s="635"/>
      <c r="K571" s="635"/>
      <c r="L571" s="635"/>
      <c r="M571" s="635"/>
      <c r="N571" s="635"/>
      <c r="O571" s="634"/>
      <c r="P571" s="633"/>
      <c r="Q571" s="633"/>
      <c r="R571" s="633"/>
      <c r="S571" s="633"/>
      <c r="T571" s="634">
        <v>116</v>
      </c>
      <c r="U571" s="633">
        <v>134</v>
      </c>
      <c r="V571" s="633">
        <v>146</v>
      </c>
      <c r="W571" s="633">
        <v>265</v>
      </c>
      <c r="X571" s="633">
        <v>353</v>
      </c>
      <c r="Y571" s="633">
        <v>468</v>
      </c>
      <c r="Z571" s="633">
        <v>501</v>
      </c>
      <c r="AA571" s="446">
        <v>493</v>
      </c>
      <c r="AB571" s="132">
        <v>502.2</v>
      </c>
      <c r="AC571" s="132">
        <v>453.9</v>
      </c>
      <c r="AD571" s="132">
        <v>471.7</v>
      </c>
      <c r="AE571" s="132">
        <v>503.1</v>
      </c>
      <c r="AF571" s="132">
        <v>540</v>
      </c>
      <c r="AG571" s="132">
        <v>487.5</v>
      </c>
      <c r="AH571" s="724">
        <v>534.79999999999995</v>
      </c>
      <c r="AI571" s="724">
        <v>595.79999999999995</v>
      </c>
      <c r="AJ571" s="724">
        <v>661.4</v>
      </c>
      <c r="AK571" s="724">
        <v>726</v>
      </c>
      <c r="AL571" s="724">
        <v>794.1</v>
      </c>
      <c r="AM571" s="724">
        <v>872.9</v>
      </c>
      <c r="AN571" s="724">
        <v>959.4</v>
      </c>
    </row>
    <row r="572" spans="1:40" s="9" customFormat="1" ht="12.75">
      <c r="A572" s="367" t="s">
        <v>239</v>
      </c>
      <c r="B572" s="367"/>
      <c r="C572" s="367"/>
      <c r="D572" s="367"/>
      <c r="E572" s="367"/>
      <c r="F572" s="367"/>
      <c r="G572" s="635"/>
      <c r="H572" s="635"/>
      <c r="I572" s="635"/>
      <c r="J572" s="635"/>
      <c r="K572" s="635"/>
      <c r="L572" s="635"/>
      <c r="M572" s="635"/>
      <c r="N572" s="635"/>
      <c r="O572" s="634"/>
      <c r="P572" s="633"/>
      <c r="Q572" s="633"/>
      <c r="R572" s="633"/>
      <c r="S572" s="633"/>
      <c r="T572" s="634"/>
      <c r="U572" s="633"/>
      <c r="V572" s="633"/>
      <c r="W572" s="633"/>
      <c r="X572" s="633"/>
      <c r="Y572" s="633"/>
      <c r="Z572" s="633"/>
      <c r="AA572" s="446"/>
      <c r="AB572" s="132"/>
      <c r="AC572" s="132">
        <v>113.5</v>
      </c>
      <c r="AD572" s="132">
        <v>121.9</v>
      </c>
      <c r="AE572" s="132"/>
      <c r="AF572" s="132">
        <v>133.4</v>
      </c>
      <c r="AG572" s="132">
        <v>140</v>
      </c>
      <c r="AH572" s="724">
        <v>146.30000000000001</v>
      </c>
      <c r="AI572" s="724">
        <v>156</v>
      </c>
      <c r="AJ572" s="724">
        <v>164.9</v>
      </c>
      <c r="AK572" s="724">
        <v>174.1</v>
      </c>
      <c r="AL572" s="724">
        <v>183.1</v>
      </c>
      <c r="AM572" s="724">
        <v>192.2</v>
      </c>
      <c r="AN572" s="724">
        <v>201.8</v>
      </c>
    </row>
    <row r="573" spans="1:40" s="9" customFormat="1" ht="12.75">
      <c r="A573" s="367" t="s">
        <v>240</v>
      </c>
      <c r="B573" s="367"/>
      <c r="C573" s="367"/>
      <c r="D573" s="367"/>
      <c r="E573" s="367"/>
      <c r="F573" s="367"/>
      <c r="G573" s="635"/>
      <c r="H573" s="635"/>
      <c r="I573" s="635"/>
      <c r="J573" s="635"/>
      <c r="K573" s="635"/>
      <c r="L573" s="635"/>
      <c r="M573" s="635"/>
      <c r="N573" s="635"/>
      <c r="O573" s="634"/>
      <c r="P573" s="633"/>
      <c r="Q573" s="633"/>
      <c r="R573" s="633"/>
      <c r="S573" s="633"/>
      <c r="T573" s="634"/>
      <c r="U573" s="633"/>
      <c r="V573" s="633"/>
      <c r="W573" s="633"/>
      <c r="X573" s="633"/>
      <c r="Y573" s="633"/>
      <c r="Z573" s="633"/>
      <c r="AA573" s="446"/>
      <c r="AB573" s="132"/>
      <c r="AC573" s="132">
        <v>399.8</v>
      </c>
      <c r="AD573" s="132">
        <v>387</v>
      </c>
      <c r="AE573" s="132"/>
      <c r="AF573" s="132">
        <v>404.7</v>
      </c>
      <c r="AG573" s="132">
        <v>348.1</v>
      </c>
      <c r="AH573" s="724">
        <v>365.5</v>
      </c>
      <c r="AI573" s="724">
        <v>381.9</v>
      </c>
      <c r="AJ573" s="724">
        <v>401</v>
      </c>
      <c r="AK573" s="724">
        <v>417.1</v>
      </c>
      <c r="AL573" s="724">
        <v>433.8</v>
      </c>
      <c r="AM573" s="724">
        <v>454.1</v>
      </c>
      <c r="AN573" s="724">
        <v>475.5</v>
      </c>
    </row>
    <row r="574" spans="1:40" s="9" customFormat="1" ht="12.75">
      <c r="A574" s="367" t="s">
        <v>241</v>
      </c>
      <c r="B574" s="367"/>
      <c r="C574" s="367"/>
      <c r="D574" s="367"/>
      <c r="E574" s="367"/>
      <c r="F574" s="367"/>
      <c r="G574" s="635"/>
      <c r="H574" s="635"/>
      <c r="I574" s="635"/>
      <c r="J574" s="635"/>
      <c r="K574" s="635"/>
      <c r="L574" s="635"/>
      <c r="M574" s="635"/>
      <c r="N574" s="635"/>
      <c r="O574" s="634"/>
      <c r="P574" s="633"/>
      <c r="Q574" s="633"/>
      <c r="R574" s="633"/>
      <c r="S574" s="633"/>
      <c r="T574" s="634"/>
      <c r="U574" s="633"/>
      <c r="V574" s="633"/>
      <c r="W574" s="633"/>
      <c r="X574" s="633"/>
      <c r="Y574" s="633"/>
      <c r="Z574" s="633"/>
      <c r="AA574" s="446"/>
      <c r="AB574" s="132"/>
      <c r="AC574" s="132"/>
      <c r="AD574" s="132"/>
      <c r="AE574" s="132"/>
      <c r="AF574" s="132">
        <v>3.4</v>
      </c>
      <c r="AG574" s="132">
        <v>-14</v>
      </c>
      <c r="AH574" s="724">
        <v>5</v>
      </c>
      <c r="AI574" s="724">
        <v>4.5</v>
      </c>
      <c r="AJ574" s="724">
        <v>5</v>
      </c>
      <c r="AK574" s="724">
        <v>4</v>
      </c>
      <c r="AL574" s="724">
        <v>4</v>
      </c>
      <c r="AM574" s="724">
        <v>4.7</v>
      </c>
      <c r="AN574" s="724">
        <v>4.7</v>
      </c>
    </row>
    <row r="575" spans="1:40" s="9" customFormat="1" ht="12.75">
      <c r="A575" s="367"/>
      <c r="B575" s="367"/>
      <c r="C575" s="367"/>
      <c r="D575" s="367"/>
      <c r="E575" s="367"/>
      <c r="F575" s="367"/>
      <c r="G575" s="635"/>
      <c r="H575" s="635"/>
      <c r="I575" s="635"/>
      <c r="J575" s="635"/>
      <c r="K575" s="635"/>
      <c r="L575" s="635"/>
      <c r="M575" s="635"/>
      <c r="N575" s="635"/>
      <c r="O575" s="634"/>
      <c r="P575" s="633"/>
      <c r="Q575" s="633"/>
      <c r="R575" s="633"/>
      <c r="S575" s="633"/>
      <c r="T575" s="634"/>
      <c r="U575" s="633"/>
      <c r="V575" s="633"/>
      <c r="W575" s="633"/>
      <c r="X575" s="633"/>
      <c r="Y575" s="633"/>
      <c r="Z575" s="633"/>
      <c r="AA575" s="446"/>
      <c r="AB575" s="132"/>
      <c r="AC575" s="132"/>
      <c r="AD575" s="132"/>
      <c r="AE575" s="132"/>
      <c r="AF575" s="132"/>
      <c r="AG575" s="132"/>
      <c r="AH575" s="724"/>
      <c r="AI575" s="724"/>
      <c r="AJ575" s="724"/>
      <c r="AK575" s="724"/>
      <c r="AL575" s="724"/>
      <c r="AM575" s="724"/>
      <c r="AN575" s="724"/>
    </row>
    <row r="576" spans="1:40" s="9" customFormat="1" ht="12.75">
      <c r="A576" s="367"/>
      <c r="B576" s="367"/>
      <c r="C576" s="367"/>
      <c r="D576" s="367"/>
      <c r="E576" s="367"/>
      <c r="F576" s="367"/>
      <c r="G576" s="635"/>
      <c r="H576" s="635"/>
      <c r="I576" s="635"/>
      <c r="J576" s="635"/>
      <c r="K576" s="635"/>
      <c r="L576" s="635"/>
      <c r="M576" s="635"/>
      <c r="N576" s="635"/>
      <c r="O576" s="634"/>
      <c r="P576" s="633"/>
      <c r="Q576" s="633"/>
      <c r="R576" s="633"/>
      <c r="S576" s="633"/>
      <c r="T576" s="634"/>
      <c r="U576" s="633"/>
      <c r="V576" s="633"/>
      <c r="W576" s="633"/>
      <c r="X576" s="633"/>
      <c r="Y576" s="633"/>
      <c r="Z576" s="445"/>
      <c r="AA576" s="633"/>
      <c r="AB576" s="362"/>
      <c r="AC576" s="362"/>
      <c r="AD576" s="362"/>
      <c r="AE576" s="362"/>
      <c r="AF576" s="362"/>
      <c r="AG576" s="362"/>
      <c r="AH576" s="723"/>
      <c r="AI576" s="723"/>
      <c r="AJ576" s="723"/>
      <c r="AK576" s="723"/>
      <c r="AL576" s="723"/>
      <c r="AM576" s="723"/>
      <c r="AN576" s="723"/>
    </row>
    <row r="577" spans="1:40" s="9" customFormat="1" ht="20.25" customHeight="1">
      <c r="A577" s="636" t="s">
        <v>263</v>
      </c>
      <c r="B577" s="636"/>
      <c r="C577" s="636"/>
      <c r="D577" s="636"/>
      <c r="E577" s="636"/>
      <c r="F577" s="636"/>
      <c r="G577" s="637"/>
      <c r="H577" s="637"/>
      <c r="I577" s="637"/>
      <c r="J577" s="637"/>
      <c r="K577" s="637"/>
      <c r="L577" s="637"/>
      <c r="M577" s="637"/>
      <c r="N577" s="637"/>
      <c r="O577" s="638"/>
      <c r="P577" s="637"/>
      <c r="Q577" s="637"/>
      <c r="R577" s="637"/>
      <c r="S577" s="637"/>
      <c r="T577" s="638"/>
      <c r="U577" s="637"/>
      <c r="V577" s="637"/>
      <c r="W577" s="637"/>
      <c r="X577" s="637"/>
      <c r="Y577" s="637"/>
      <c r="Z577" s="639"/>
      <c r="AA577" s="639"/>
      <c r="AB577" s="640"/>
      <c r="AC577" s="640"/>
      <c r="AD577" s="640"/>
      <c r="AE577" s="640"/>
      <c r="AF577" s="640"/>
      <c r="AG577" s="640"/>
      <c r="AH577" s="727"/>
      <c r="AI577" s="727"/>
      <c r="AJ577" s="727"/>
      <c r="AK577" s="727"/>
      <c r="AL577" s="727"/>
      <c r="AM577" s="727"/>
      <c r="AN577" s="727"/>
    </row>
    <row r="578" spans="1:40" s="9" customFormat="1" ht="12.75">
      <c r="A578" s="367" t="s">
        <v>238</v>
      </c>
      <c r="B578" s="132">
        <v>3045.7</v>
      </c>
      <c r="C578" s="132">
        <v>3076.1</v>
      </c>
      <c r="D578" s="132">
        <v>3605.5</v>
      </c>
      <c r="E578" s="132">
        <v>4223</v>
      </c>
      <c r="F578" s="132">
        <v>4867.1000000000004</v>
      </c>
      <c r="G578" s="132">
        <v>5530.2103703592356</v>
      </c>
      <c r="H578" s="132">
        <v>6194.7652283638399</v>
      </c>
      <c r="I578" s="132">
        <v>6794.7336339524136</v>
      </c>
      <c r="J578" s="132">
        <v>7079.6110145337952</v>
      </c>
      <c r="K578" s="132">
        <v>7803.5855116358662</v>
      </c>
      <c r="L578" s="132">
        <v>8828.2526411261788</v>
      </c>
      <c r="M578" s="132">
        <v>9735.8993883195981</v>
      </c>
      <c r="N578" s="132">
        <v>10396.289593878231</v>
      </c>
      <c r="O578" s="634">
        <v>11871.9</v>
      </c>
      <c r="P578" s="633">
        <v>13241.4</v>
      </c>
      <c r="Q578" s="633">
        <v>13459.3</v>
      </c>
      <c r="R578" s="633">
        <v>15094.7</v>
      </c>
      <c r="S578" s="633">
        <v>16896.5</v>
      </c>
      <c r="T578" s="634">
        <v>28305</v>
      </c>
      <c r="U578" s="633">
        <v>31515</v>
      </c>
      <c r="V578" s="633">
        <v>32014</v>
      </c>
      <c r="W578" s="633">
        <v>38753</v>
      </c>
      <c r="X578" s="633">
        <v>42642</v>
      </c>
      <c r="Y578" s="633">
        <v>44373</v>
      </c>
      <c r="Z578" s="633">
        <v>47721</v>
      </c>
      <c r="AA578" s="633">
        <v>56621</v>
      </c>
      <c r="AB578" s="132">
        <v>62157.5</v>
      </c>
      <c r="AC578" s="132">
        <v>65038.2</v>
      </c>
      <c r="AD578" s="132">
        <v>72521.600000000006</v>
      </c>
      <c r="AE578" s="132">
        <v>79404.7</v>
      </c>
      <c r="AF578" s="132">
        <v>83846</v>
      </c>
      <c r="AG578" s="132">
        <v>82515</v>
      </c>
      <c r="AH578" s="724">
        <v>92321.600000000006</v>
      </c>
      <c r="AI578" s="724">
        <v>107807.3</v>
      </c>
      <c r="AJ578" s="724">
        <v>113108.2</v>
      </c>
      <c r="AK578" s="724">
        <v>120993.7</v>
      </c>
      <c r="AL578" s="724">
        <v>129799.5</v>
      </c>
      <c r="AM578" s="724">
        <v>138858.29999999999</v>
      </c>
      <c r="AN578" s="724">
        <v>145828.79999999999</v>
      </c>
    </row>
    <row r="579" spans="1:40" s="9" customFormat="1" ht="12.75">
      <c r="A579" s="367" t="s">
        <v>264</v>
      </c>
      <c r="B579" s="367"/>
      <c r="C579" s="367"/>
      <c r="D579" s="367"/>
      <c r="E579" s="367"/>
      <c r="F579" s="367"/>
      <c r="G579" s="635"/>
      <c r="H579" s="633">
        <f t="shared" ref="H579" si="110">(H578/G578-1)*100</f>
        <v>12.016809732347223</v>
      </c>
      <c r="I579" s="633">
        <f t="shared" ref="I579" si="111">(I578/H578-1)*100</f>
        <v>9.6850870609512576</v>
      </c>
      <c r="J579" s="633">
        <f t="shared" ref="J579" si="112">(J578/I578-1)*100</f>
        <v>4.1926202840076865</v>
      </c>
      <c r="K579" s="633">
        <f t="shared" ref="K579" si="113">(K578/J578-1)*100</f>
        <v>10.226190331867357</v>
      </c>
      <c r="L579" s="633">
        <f t="shared" ref="L579" si="114">(L578/K578-1)*100</f>
        <v>13.130722127186779</v>
      </c>
      <c r="M579" s="633">
        <f t="shared" ref="M579" si="115">(M578/L578-1)*100</f>
        <v>10.281159637017767</v>
      </c>
      <c r="N579" s="633">
        <f t="shared" ref="N579" si="116">(N578/M578-1)*100</f>
        <v>6.7830426262510457</v>
      </c>
      <c r="O579" s="634"/>
      <c r="P579" s="633">
        <f>(P578/O578-1)*100</f>
        <v>11.53564298890657</v>
      </c>
      <c r="Q579" s="633">
        <f>(Q578/P578-1)*100</f>
        <v>1.6455963870889656</v>
      </c>
      <c r="R579" s="633">
        <v>12.1</v>
      </c>
      <c r="S579" s="633">
        <v>11.9</v>
      </c>
      <c r="T579" s="634">
        <v>10.8</v>
      </c>
      <c r="U579" s="633">
        <f t="shared" ref="U579" si="117">(U578/T578-1)*100</f>
        <v>11.340752517223107</v>
      </c>
      <c r="V579" s="633">
        <f t="shared" ref="V579" si="118">(V578/U578-1)*100</f>
        <v>1.5833729969855659</v>
      </c>
      <c r="W579" s="633">
        <f t="shared" ref="W579" si="119">(W578/V578-1)*100</f>
        <v>21.050165552570753</v>
      </c>
      <c r="X579" s="633">
        <f t="shared" ref="X579" si="120">(X578/W578-1)*100</f>
        <v>10.035352101772776</v>
      </c>
      <c r="Y579" s="633">
        <f t="shared" ref="Y579" si="121">(Y578/X578-1)*100</f>
        <v>4.0593780779513144</v>
      </c>
      <c r="Z579" s="633">
        <f t="shared" ref="Z579" si="122">(Z578/Y578-1)*100</f>
        <v>7.5451287945372147</v>
      </c>
      <c r="AA579" s="633">
        <f t="shared" ref="AA579" si="123">(AA578/Z578-1)*100</f>
        <v>18.650070199702441</v>
      </c>
      <c r="AB579" s="633">
        <f t="shared" ref="AB579" si="124">(AB578/AA578-1)*100</f>
        <v>9.7781741756592044</v>
      </c>
      <c r="AC579" s="633">
        <v>8.1</v>
      </c>
      <c r="AD579" s="633">
        <v>11.5</v>
      </c>
      <c r="AE579" s="633">
        <v>9.5</v>
      </c>
      <c r="AF579" s="633">
        <v>5.6</v>
      </c>
      <c r="AG579" s="633">
        <v>-1.6</v>
      </c>
      <c r="AH579" s="726">
        <v>11.9</v>
      </c>
      <c r="AI579" s="726">
        <v>16.8</v>
      </c>
      <c r="AJ579" s="726">
        <v>4.9000000000000004</v>
      </c>
      <c r="AK579" s="726">
        <v>7</v>
      </c>
      <c r="AL579" s="726">
        <v>7.3</v>
      </c>
      <c r="AM579" s="726">
        <v>7</v>
      </c>
      <c r="AN579" s="726">
        <v>5</v>
      </c>
    </row>
    <row r="580" spans="1:40" s="9" customFormat="1" ht="12.75">
      <c r="A580" s="367" t="s">
        <v>239</v>
      </c>
      <c r="B580" s="367"/>
      <c r="C580" s="367"/>
      <c r="D580" s="367"/>
      <c r="E580" s="367"/>
      <c r="F580" s="367"/>
      <c r="G580" s="633">
        <f t="shared" ref="G580:Q580" si="125">100*G578/G581</f>
        <v>71.511841254825754</v>
      </c>
      <c r="H580" s="633">
        <f t="shared" si="125"/>
        <v>82.965111806105526</v>
      </c>
      <c r="I580" s="633">
        <f t="shared" si="125"/>
        <v>85.366186057069115</v>
      </c>
      <c r="J580" s="633">
        <f t="shared" si="125"/>
        <v>94.970442093807122</v>
      </c>
      <c r="K580" s="633">
        <f t="shared" si="125"/>
        <v>100.00005204416911</v>
      </c>
      <c r="L580" s="633">
        <f t="shared" si="125"/>
        <v>111.07010831846996</v>
      </c>
      <c r="M580" s="633">
        <f t="shared" si="125"/>
        <v>125.57208238320486</v>
      </c>
      <c r="N580" s="633">
        <f t="shared" si="125"/>
        <v>134.15187256028415</v>
      </c>
      <c r="O580" s="634">
        <f t="shared" si="125"/>
        <v>150.17456422192427</v>
      </c>
      <c r="P580" s="633">
        <f t="shared" si="125"/>
        <v>160.4551403228152</v>
      </c>
      <c r="Q580" s="633">
        <f t="shared" si="125"/>
        <v>162.17782651130844</v>
      </c>
      <c r="R580" s="633">
        <f t="shared" ref="R580:S580" si="126">(R578/R581)*100</f>
        <v>175.00695636043221</v>
      </c>
      <c r="S580" s="633">
        <f t="shared" si="126"/>
        <v>191.50515697608523</v>
      </c>
      <c r="T580" s="634">
        <v>76.400000000000006</v>
      </c>
      <c r="U580" s="633">
        <v>85.3</v>
      </c>
      <c r="V580" s="633">
        <v>81.2</v>
      </c>
      <c r="W580" s="633">
        <v>89.2</v>
      </c>
      <c r="X580" s="633">
        <v>97.1</v>
      </c>
      <c r="Y580" s="633">
        <v>96.5</v>
      </c>
      <c r="Z580" s="633">
        <v>100</v>
      </c>
      <c r="AA580" s="633">
        <v>105.4</v>
      </c>
      <c r="AB580" s="132">
        <v>104.7</v>
      </c>
      <c r="AC580" s="132">
        <v>105.3</v>
      </c>
      <c r="AD580" s="132">
        <v>113.4</v>
      </c>
      <c r="AE580" s="132">
        <v>126.2</v>
      </c>
      <c r="AF580" s="132">
        <v>127.6</v>
      </c>
      <c r="AG580" s="132">
        <v>129.69999999999999</v>
      </c>
      <c r="AH580" s="724">
        <v>145</v>
      </c>
      <c r="AI580" s="724">
        <v>161.80000000000001</v>
      </c>
      <c r="AJ580" s="724">
        <v>163.19999999999999</v>
      </c>
      <c r="AK580" s="724">
        <v>168.5</v>
      </c>
      <c r="AL580" s="724">
        <v>174.3</v>
      </c>
      <c r="AM580" s="724">
        <v>179.9</v>
      </c>
      <c r="AN580" s="724">
        <v>182</v>
      </c>
    </row>
    <row r="581" spans="1:40" s="9" customFormat="1" ht="12.75">
      <c r="A581" s="367" t="s">
        <v>240</v>
      </c>
      <c r="B581" s="367"/>
      <c r="C581" s="367"/>
      <c r="D581" s="367"/>
      <c r="E581" s="367"/>
      <c r="F581" s="367"/>
      <c r="G581" s="132">
        <v>7733.2792350470309</v>
      </c>
      <c r="H581" s="132">
        <v>7466.7111192972061</v>
      </c>
      <c r="I581" s="132">
        <v>7959.5141212118679</v>
      </c>
      <c r="J581" s="132">
        <v>7454.5414957012663</v>
      </c>
      <c r="K581" s="132">
        <v>7803.5814503267402</v>
      </c>
      <c r="L581" s="132">
        <v>7948.3605218183793</v>
      </c>
      <c r="M581" s="132">
        <v>7753.2355946832377</v>
      </c>
      <c r="N581" s="132">
        <v>7749.6418018365157</v>
      </c>
      <c r="O581" s="634">
        <v>7905.4</v>
      </c>
      <c r="P581" s="633">
        <v>8252.4</v>
      </c>
      <c r="Q581" s="633">
        <v>8299.1</v>
      </c>
      <c r="R581" s="633">
        <v>8625.2000000000007</v>
      </c>
      <c r="S581" s="633">
        <v>8823</v>
      </c>
      <c r="T581" s="634">
        <v>37041</v>
      </c>
      <c r="U581" s="633">
        <v>36931</v>
      </c>
      <c r="V581" s="633">
        <v>39444</v>
      </c>
      <c r="W581" s="633">
        <v>43438</v>
      </c>
      <c r="X581" s="633">
        <v>43919</v>
      </c>
      <c r="Y581" s="633">
        <v>45961</v>
      </c>
      <c r="Z581" s="633">
        <v>47721</v>
      </c>
      <c r="AA581" s="633">
        <v>53700</v>
      </c>
      <c r="AB581" s="132">
        <v>59349</v>
      </c>
      <c r="AC581" s="132">
        <v>61742.2</v>
      </c>
      <c r="AD581" s="132">
        <v>63926.6</v>
      </c>
      <c r="AE581" s="132">
        <v>62896.3</v>
      </c>
      <c r="AF581" s="132">
        <v>65714.3</v>
      </c>
      <c r="AG581" s="132">
        <v>63632.9</v>
      </c>
      <c r="AH581" s="724">
        <v>63677.2</v>
      </c>
      <c r="AI581" s="724">
        <v>66622</v>
      </c>
      <c r="AJ581" s="724">
        <v>69290.7</v>
      </c>
      <c r="AK581" s="724">
        <v>71787.899999999994</v>
      </c>
      <c r="AL581" s="724">
        <v>74460.399999999994</v>
      </c>
      <c r="AM581" s="724">
        <v>77190.100000000006</v>
      </c>
      <c r="AN581" s="724">
        <v>80105</v>
      </c>
    </row>
    <row r="582" spans="1:40" s="9" customFormat="1" ht="12.75">
      <c r="A582" s="367" t="s">
        <v>265</v>
      </c>
      <c r="B582" s="367"/>
      <c r="C582" s="367"/>
      <c r="D582" s="367"/>
      <c r="E582" s="367"/>
      <c r="F582" s="367"/>
      <c r="G582" s="633"/>
      <c r="H582" s="633">
        <f>(H581/G581-1)*100</f>
        <v>-3.4470256103225183</v>
      </c>
      <c r="I582" s="633">
        <f t="shared" ref="I582" si="127">(I581/H581-1)*100</f>
        <v>6.6000009112585856</v>
      </c>
      <c r="J582" s="633">
        <f t="shared" ref="J582" si="128">(J581/I581-1)*100</f>
        <v>-6.3442644591189872</v>
      </c>
      <c r="K582" s="633">
        <f t="shared" ref="K582" si="129">(K581/J581-1)*100</f>
        <v>4.682245780330696</v>
      </c>
      <c r="L582" s="633">
        <f t="shared" ref="L582" si="130">(L581/K581-1)*100</f>
        <v>1.8552900666600536</v>
      </c>
      <c r="M582" s="633">
        <f t="shared" ref="M582" si="131">(M581/L581-1)*100</f>
        <v>-2.4549078592940088</v>
      </c>
      <c r="N582" s="633">
        <f t="shared" ref="N582" si="132">(N581/M581-1)*100</f>
        <v>-4.6352168753727163E-2</v>
      </c>
      <c r="O582" s="634">
        <f t="shared" ref="O582" si="133">(O581/N581-1)*100</f>
        <v>2.0098760968096929</v>
      </c>
      <c r="P582" s="633">
        <f t="shared" ref="P582" si="134">(P581/O581-1)*100</f>
        <v>4.3894047107040812</v>
      </c>
      <c r="Q582" s="633">
        <f t="shared" ref="Q582" si="135">(Q581/P581-1)*100</f>
        <v>0.56589598177501088</v>
      </c>
      <c r="R582" s="633">
        <v>3.9</v>
      </c>
      <c r="S582" s="633">
        <v>2.2999999999999998</v>
      </c>
      <c r="T582" s="634">
        <v>7.8</v>
      </c>
      <c r="U582" s="633">
        <f>(U581/T581-1)*100</f>
        <v>-0.29696822439998494</v>
      </c>
      <c r="V582" s="633">
        <f t="shared" ref="V582" si="136">(V581/U581-1)*100</f>
        <v>6.804581516882835</v>
      </c>
      <c r="W582" s="633">
        <f t="shared" ref="W582" si="137">(W581/V581-1)*100</f>
        <v>10.125747895750937</v>
      </c>
      <c r="X582" s="633">
        <f t="shared" ref="X582" si="138">(X581/W581-1)*100</f>
        <v>1.1073253833049357</v>
      </c>
      <c r="Y582" s="633">
        <f t="shared" ref="Y582" si="139">(Y581/X581-1)*100</f>
        <v>4.6494683394430636</v>
      </c>
      <c r="Z582" s="633">
        <f t="shared" ref="Z582" si="140">(Z581/Y581-1)*100</f>
        <v>3.8293335654141503</v>
      </c>
      <c r="AA582" s="633">
        <f t="shared" ref="AA582" si="141">(AA581/Z581-1)*100</f>
        <v>12.529075249889976</v>
      </c>
      <c r="AB582" s="633">
        <f t="shared" ref="AB582" si="142">(AB581/AA581-1)*100</f>
        <v>10.519553072625708</v>
      </c>
      <c r="AC582" s="633">
        <v>4.0999999999999996</v>
      </c>
      <c r="AD582" s="633">
        <v>3.5</v>
      </c>
      <c r="AE582" s="633"/>
      <c r="AF582" s="633">
        <v>4.5</v>
      </c>
      <c r="AG582" s="633">
        <v>-3.2</v>
      </c>
      <c r="AH582" s="726">
        <v>0.1</v>
      </c>
      <c r="AI582" s="726">
        <v>4.5999999999999996</v>
      </c>
      <c r="AJ582" s="726">
        <v>4</v>
      </c>
      <c r="AK582" s="726">
        <v>3.6</v>
      </c>
      <c r="AL582" s="726">
        <v>3.7</v>
      </c>
      <c r="AM582" s="726">
        <v>3.7</v>
      </c>
      <c r="AN582" s="726">
        <v>3.8</v>
      </c>
    </row>
    <row r="583" spans="1:40" s="9" customFormat="1" ht="12.75">
      <c r="A583" s="367"/>
      <c r="B583" s="367"/>
      <c r="C583" s="367"/>
      <c r="D583" s="367"/>
      <c r="E583" s="367"/>
      <c r="F583" s="367"/>
      <c r="G583" s="132"/>
      <c r="H583" s="132"/>
      <c r="I583" s="132"/>
      <c r="J583" s="132"/>
      <c r="K583" s="132"/>
      <c r="L583" s="132"/>
      <c r="M583" s="132"/>
      <c r="N583" s="132"/>
      <c r="O583" s="634"/>
      <c r="P583" s="633"/>
      <c r="Q583" s="633"/>
      <c r="R583" s="633"/>
      <c r="S583" s="633"/>
      <c r="T583" s="634"/>
      <c r="U583" s="633"/>
      <c r="V583" s="633"/>
      <c r="W583" s="633"/>
      <c r="X583" s="633"/>
      <c r="Y583" s="633"/>
      <c r="Z583" s="445"/>
      <c r="AA583" s="633"/>
      <c r="AB583" s="362"/>
      <c r="AC583" s="362"/>
      <c r="AD583" s="362"/>
      <c r="AE583" s="362"/>
      <c r="AF583" s="362"/>
      <c r="AG583" s="362"/>
      <c r="AH583" s="723"/>
      <c r="AI583" s="723"/>
      <c r="AJ583" s="723"/>
      <c r="AK583" s="723"/>
      <c r="AL583" s="723"/>
      <c r="AM583" s="723"/>
      <c r="AN583" s="723"/>
    </row>
    <row r="584" spans="1:40" s="9" customFormat="1" ht="12.75">
      <c r="A584" s="354" t="s">
        <v>266</v>
      </c>
      <c r="B584" s="354"/>
      <c r="C584" s="354"/>
      <c r="D584" s="354"/>
      <c r="E584" s="354"/>
      <c r="F584" s="354"/>
      <c r="G584" s="132"/>
      <c r="H584" s="132"/>
      <c r="I584" s="132"/>
      <c r="J584" s="132"/>
      <c r="K584" s="132"/>
      <c r="L584" s="132"/>
      <c r="M584" s="132"/>
      <c r="N584" s="132"/>
      <c r="O584" s="634"/>
      <c r="P584" s="633"/>
      <c r="Q584" s="633"/>
      <c r="R584" s="633"/>
      <c r="S584" s="633"/>
      <c r="T584" s="634"/>
      <c r="U584" s="633"/>
      <c r="V584" s="633"/>
      <c r="W584" s="633"/>
      <c r="X584" s="633"/>
      <c r="Y584" s="633"/>
      <c r="Z584" s="633"/>
      <c r="AA584" s="633"/>
      <c r="AB584" s="362"/>
      <c r="AC584" s="362"/>
      <c r="AD584" s="362"/>
      <c r="AE584" s="362"/>
      <c r="AF584" s="362"/>
      <c r="AG584" s="362"/>
      <c r="AH584" s="723"/>
      <c r="AI584" s="723"/>
      <c r="AJ584" s="723"/>
      <c r="AK584" s="723"/>
      <c r="AL584" s="723"/>
      <c r="AM584" s="723"/>
      <c r="AN584" s="723"/>
    </row>
    <row r="585" spans="1:40" s="9" customFormat="1" ht="12.75">
      <c r="A585" s="367" t="s">
        <v>238</v>
      </c>
      <c r="B585" s="367"/>
      <c r="C585" s="367"/>
      <c r="D585" s="367"/>
      <c r="E585" s="367"/>
      <c r="F585" s="367"/>
      <c r="G585" s="635"/>
      <c r="H585" s="635"/>
      <c r="I585" s="635"/>
      <c r="J585" s="635"/>
      <c r="K585" s="633">
        <v>7032.9</v>
      </c>
      <c r="L585" s="633">
        <v>6987.8</v>
      </c>
      <c r="M585" s="633">
        <v>7332.7</v>
      </c>
      <c r="N585" s="633">
        <v>7887.3</v>
      </c>
      <c r="O585" s="634">
        <v>9417.7999999999993</v>
      </c>
      <c r="P585" s="633">
        <v>10315.5</v>
      </c>
      <c r="Q585" s="633">
        <v>10261</v>
      </c>
      <c r="R585" s="633">
        <v>11033.1</v>
      </c>
      <c r="S585" s="633">
        <v>11853.8</v>
      </c>
      <c r="T585" s="634">
        <v>21075</v>
      </c>
      <c r="U585" s="633">
        <v>23561</v>
      </c>
      <c r="V585" s="633">
        <v>25904</v>
      </c>
      <c r="W585" s="633">
        <v>30848</v>
      </c>
      <c r="X585" s="633">
        <v>34687</v>
      </c>
      <c r="Y585" s="633">
        <v>38118</v>
      </c>
      <c r="Z585" s="633">
        <v>41243</v>
      </c>
      <c r="AA585" s="633">
        <v>45039</v>
      </c>
      <c r="AB585" s="132">
        <v>47640.2</v>
      </c>
      <c r="AC585" s="132">
        <v>49518.1</v>
      </c>
      <c r="AD585" s="132">
        <v>53139.3</v>
      </c>
      <c r="AE585" s="132">
        <v>57279.5</v>
      </c>
      <c r="AF585" s="132">
        <v>60087.6</v>
      </c>
      <c r="AG585" s="132">
        <v>62473.7</v>
      </c>
      <c r="AH585" s="724">
        <v>69813.600000000006</v>
      </c>
      <c r="AI585" s="724">
        <v>77817.5</v>
      </c>
      <c r="AJ585" s="724">
        <v>85280.8</v>
      </c>
      <c r="AK585" s="724">
        <v>93596</v>
      </c>
      <c r="AL585" s="724">
        <v>102888</v>
      </c>
      <c r="AM585" s="724">
        <v>112975.6</v>
      </c>
      <c r="AN585" s="724">
        <v>124198.39999999999</v>
      </c>
    </row>
    <row r="586" spans="1:40" s="9" customFormat="1" ht="12.75">
      <c r="A586" s="367" t="s">
        <v>264</v>
      </c>
      <c r="B586" s="367"/>
      <c r="C586" s="367"/>
      <c r="D586" s="367"/>
      <c r="E586" s="367"/>
      <c r="F586" s="367"/>
      <c r="G586" s="635"/>
      <c r="H586" s="635"/>
      <c r="I586" s="635"/>
      <c r="J586" s="635"/>
      <c r="K586" s="635"/>
      <c r="L586" s="635"/>
      <c r="M586" s="635"/>
      <c r="N586" s="635"/>
      <c r="O586" s="634">
        <v>17.8</v>
      </c>
      <c r="P586" s="633">
        <v>8.5</v>
      </c>
      <c r="Q586" s="633">
        <v>-0.5</v>
      </c>
      <c r="R586" s="633">
        <v>7.5</v>
      </c>
      <c r="S586" s="633">
        <v>7.4</v>
      </c>
      <c r="T586" s="634">
        <v>12.4</v>
      </c>
      <c r="U586" s="633">
        <f t="shared" ref="U586" si="143">(U585/T585-1)*100</f>
        <v>11.795966785290624</v>
      </c>
      <c r="V586" s="633">
        <f t="shared" ref="V586" si="144">(V585/U585-1)*100</f>
        <v>9.9443996434786399</v>
      </c>
      <c r="W586" s="633">
        <f t="shared" ref="W586" si="145">(W585/V585-1)*100</f>
        <v>19.085855466337254</v>
      </c>
      <c r="X586" s="633">
        <f t="shared" ref="X586" si="146">(X585/W585-1)*100</f>
        <v>12.444891078838172</v>
      </c>
      <c r="Y586" s="633">
        <f t="shared" ref="Y586" si="147">(Y585/X585-1)*100</f>
        <v>9.8913137486666525</v>
      </c>
      <c r="Z586" s="633">
        <f t="shared" ref="Z586" si="148">(Z585/Y585-1)*100</f>
        <v>8.1982265596306281</v>
      </c>
      <c r="AA586" s="633">
        <f t="shared" ref="AA586" si="149">(AA585/Z585-1)*100</f>
        <v>9.2039861309798141</v>
      </c>
      <c r="AB586" s="633">
        <f t="shared" ref="AB586" si="150">(AB585/AA585-1)*100</f>
        <v>5.7754390639223718</v>
      </c>
      <c r="AC586" s="633">
        <v>8.5</v>
      </c>
      <c r="AD586" s="633">
        <v>7.3</v>
      </c>
      <c r="AE586" s="633">
        <v>7.8</v>
      </c>
      <c r="AF586" s="633">
        <v>4.9000000000000004</v>
      </c>
      <c r="AG586" s="633">
        <v>4</v>
      </c>
      <c r="AH586" s="726">
        <v>11.7</v>
      </c>
      <c r="AI586" s="726">
        <v>11.5</v>
      </c>
      <c r="AJ586" s="726">
        <v>9.6</v>
      </c>
      <c r="AK586" s="726">
        <v>9.8000000000000007</v>
      </c>
      <c r="AL586" s="726">
        <v>9.9</v>
      </c>
      <c r="AM586" s="726">
        <v>9.8000000000000007</v>
      </c>
      <c r="AN586" s="726">
        <v>9.9</v>
      </c>
    </row>
    <row r="587" spans="1:40" s="9" customFormat="1" ht="12.75">
      <c r="A587" s="367" t="s">
        <v>239</v>
      </c>
      <c r="B587" s="367"/>
      <c r="C587" s="367"/>
      <c r="D587" s="367"/>
      <c r="E587" s="367"/>
      <c r="F587" s="367"/>
      <c r="G587" s="635"/>
      <c r="H587" s="635"/>
      <c r="I587" s="635"/>
      <c r="J587" s="635"/>
      <c r="K587" s="635"/>
      <c r="L587" s="635"/>
      <c r="M587" s="635"/>
      <c r="N587" s="635"/>
      <c r="O587" s="634">
        <v>140.19999999999999</v>
      </c>
      <c r="P587" s="633">
        <v>148.9</v>
      </c>
      <c r="Q587" s="633">
        <v>143.69999999999999</v>
      </c>
      <c r="R587" s="633">
        <v>147.1</v>
      </c>
      <c r="S587" s="633">
        <v>152.1</v>
      </c>
      <c r="T587" s="633">
        <f t="shared" ref="T587:X587" si="151">T585/T588*100</f>
        <v>71.129636504775732</v>
      </c>
      <c r="U587" s="633">
        <f t="shared" si="151"/>
        <v>78.610036033631388</v>
      </c>
      <c r="V587" s="633">
        <f t="shared" si="151"/>
        <v>82.821242446526199</v>
      </c>
      <c r="W587" s="633">
        <f t="shared" si="151"/>
        <v>87.333673064945359</v>
      </c>
      <c r="X587" s="633">
        <f t="shared" si="151"/>
        <v>93.6701682374227</v>
      </c>
      <c r="Y587" s="633">
        <f>Y585/Y588*100</f>
        <v>95.785902751601952</v>
      </c>
      <c r="Z587" s="633">
        <v>100</v>
      </c>
      <c r="AA587" s="633">
        <f>AA585/AA588*100</f>
        <v>105.75265913733594</v>
      </c>
      <c r="AB587" s="633">
        <f t="shared" ref="AB587" si="152">AB585/AB588*100</f>
        <v>111.12013005945509</v>
      </c>
      <c r="AC587" s="633">
        <v>118.5</v>
      </c>
      <c r="AD587" s="633">
        <v>125.3</v>
      </c>
      <c r="AE587" s="633">
        <v>129.80000000000001</v>
      </c>
      <c r="AF587" s="633">
        <v>134</v>
      </c>
      <c r="AG587" s="633">
        <v>139.9</v>
      </c>
      <c r="AH587" s="726">
        <v>149.19999999999999</v>
      </c>
      <c r="AI587" s="726">
        <v>159.1</v>
      </c>
      <c r="AJ587" s="726">
        <v>166.6</v>
      </c>
      <c r="AK587" s="726">
        <v>175.1</v>
      </c>
      <c r="AL587" s="726">
        <v>183.5</v>
      </c>
      <c r="AM587" s="726">
        <v>192.1</v>
      </c>
      <c r="AN587" s="726">
        <v>201.2</v>
      </c>
    </row>
    <row r="588" spans="1:40" s="9" customFormat="1" ht="12.75">
      <c r="A588" s="367" t="s">
        <v>240</v>
      </c>
      <c r="B588" s="367"/>
      <c r="C588" s="367"/>
      <c r="D588" s="367"/>
      <c r="E588" s="367"/>
      <c r="F588" s="367"/>
      <c r="G588" s="635"/>
      <c r="H588" s="635"/>
      <c r="I588" s="635"/>
      <c r="J588" s="635"/>
      <c r="K588" s="635"/>
      <c r="L588" s="635"/>
      <c r="M588" s="635"/>
      <c r="N588" s="635"/>
      <c r="O588" s="634">
        <v>6718.4</v>
      </c>
      <c r="P588" s="633">
        <v>6926.6</v>
      </c>
      <c r="Q588" s="633">
        <v>7138.9</v>
      </c>
      <c r="R588" s="633">
        <v>7499.3</v>
      </c>
      <c r="S588" s="633">
        <v>7792.5</v>
      </c>
      <c r="T588" s="634">
        <v>29629</v>
      </c>
      <c r="U588" s="633">
        <v>29972</v>
      </c>
      <c r="V588" s="633">
        <v>31277</v>
      </c>
      <c r="W588" s="633">
        <v>35322</v>
      </c>
      <c r="X588" s="633">
        <v>37031</v>
      </c>
      <c r="Y588" s="633">
        <v>39795</v>
      </c>
      <c r="Z588" s="633">
        <v>41243</v>
      </c>
      <c r="AA588" s="633">
        <v>42589</v>
      </c>
      <c r="AB588" s="633">
        <v>42872.7</v>
      </c>
      <c r="AC588" s="633">
        <v>41795.300000000003</v>
      </c>
      <c r="AD588" s="633">
        <v>42405.1</v>
      </c>
      <c r="AE588" s="633">
        <v>44121</v>
      </c>
      <c r="AF588" s="633">
        <v>44825.3</v>
      </c>
      <c r="AG588" s="633">
        <v>44656.2</v>
      </c>
      <c r="AH588" s="726">
        <v>46785.8</v>
      </c>
      <c r="AI588" s="726">
        <v>48912.9</v>
      </c>
      <c r="AJ588" s="726">
        <v>51177.3</v>
      </c>
      <c r="AK588" s="726">
        <v>53464.5</v>
      </c>
      <c r="AL588" s="726">
        <v>56084.1</v>
      </c>
      <c r="AM588" s="726">
        <v>58811</v>
      </c>
      <c r="AN588" s="726">
        <v>61723</v>
      </c>
    </row>
    <row r="589" spans="1:40" s="9" customFormat="1" ht="12.75">
      <c r="A589" s="371" t="s">
        <v>265</v>
      </c>
      <c r="B589" s="371"/>
      <c r="C589" s="371"/>
      <c r="D589" s="371"/>
      <c r="E589" s="371"/>
      <c r="F589" s="371"/>
      <c r="G589" s="641"/>
      <c r="H589" s="641"/>
      <c r="I589" s="641"/>
      <c r="J589" s="641"/>
      <c r="K589" s="641"/>
      <c r="L589" s="641"/>
      <c r="M589" s="641"/>
      <c r="N589" s="641"/>
      <c r="O589" s="642">
        <v>1.5</v>
      </c>
      <c r="P589" s="643">
        <v>2.1</v>
      </c>
      <c r="Q589" s="643">
        <v>3.1</v>
      </c>
      <c r="R589" s="643">
        <v>4.3</v>
      </c>
      <c r="S589" s="643">
        <v>3.9</v>
      </c>
      <c r="T589" s="642">
        <v>10.4</v>
      </c>
      <c r="U589" s="643">
        <f>(U588/T588-1)*100</f>
        <v>1.1576496000540004</v>
      </c>
      <c r="V589" s="643">
        <f t="shared" ref="V589" si="153">(V588/U588-1)*100</f>
        <v>4.3540637928733528</v>
      </c>
      <c r="W589" s="643">
        <f t="shared" ref="W589" si="154">(W588/V588-1)*100</f>
        <v>12.932826038302903</v>
      </c>
      <c r="X589" s="643">
        <f t="shared" ref="X589" si="155">(X588/W588-1)*100</f>
        <v>4.8383443746107258</v>
      </c>
      <c r="Y589" s="643">
        <f t="shared" ref="Y589" si="156">(Y588/X588-1)*100</f>
        <v>7.4640166347114567</v>
      </c>
      <c r="Z589" s="643">
        <f t="shared" ref="Z589" si="157">(Z588/Y588-1)*100</f>
        <v>3.6386480713657576</v>
      </c>
      <c r="AA589" s="643">
        <f t="shared" ref="AA589" si="158">(AA588/Z588-1)*100</f>
        <v>3.2635841233663809</v>
      </c>
      <c r="AB589" s="643">
        <f t="shared" ref="AB589" si="159">(AB588/AA588-1)*100</f>
        <v>0.66613444786212117</v>
      </c>
      <c r="AC589" s="643">
        <v>1.5</v>
      </c>
      <c r="AD589" s="643">
        <v>1.5</v>
      </c>
      <c r="AE589" s="643">
        <v>4</v>
      </c>
      <c r="AF589" s="643">
        <v>1.6</v>
      </c>
      <c r="AG589" s="643">
        <v>-0.4</v>
      </c>
      <c r="AH589" s="728">
        <v>4.8</v>
      </c>
      <c r="AI589" s="728">
        <v>4.5</v>
      </c>
      <c r="AJ589" s="728">
        <v>4.5999999999999996</v>
      </c>
      <c r="AK589" s="728">
        <v>4.5</v>
      </c>
      <c r="AL589" s="728">
        <v>4.9000000000000004</v>
      </c>
      <c r="AM589" s="728">
        <v>4.9000000000000004</v>
      </c>
      <c r="AN589" s="728">
        <v>5</v>
      </c>
    </row>
    <row r="590" spans="1:40" s="9" customFormat="1" ht="12.75">
      <c r="A590" s="348"/>
      <c r="B590" s="348"/>
      <c r="C590" s="348"/>
      <c r="D590" s="348"/>
      <c r="E590" s="348"/>
      <c r="F590" s="348"/>
      <c r="G590" s="349"/>
      <c r="H590" s="349"/>
      <c r="I590" s="349"/>
      <c r="J590" s="349"/>
      <c r="K590" s="349"/>
      <c r="L590" s="349"/>
      <c r="M590" s="349"/>
      <c r="N590" s="349"/>
      <c r="O590" s="352"/>
      <c r="P590" s="352"/>
      <c r="Q590" s="352"/>
      <c r="R590" s="352"/>
      <c r="S590" s="352"/>
      <c r="T590" s="352"/>
      <c r="U590" s="352"/>
      <c r="V590" s="352"/>
      <c r="W590" s="352"/>
      <c r="X590" s="352"/>
      <c r="Y590" s="352"/>
      <c r="Z590" s="352"/>
      <c r="AA590" s="716"/>
      <c r="AB590" s="352"/>
      <c r="AC590" s="352"/>
      <c r="AD590" s="352"/>
      <c r="AE590" s="352"/>
      <c r="AF590" s="352"/>
      <c r="AG590" s="352"/>
      <c r="AH590" s="352"/>
      <c r="AI590" s="352"/>
      <c r="AJ590" s="352"/>
      <c r="AK590" s="352"/>
      <c r="AL590" s="352"/>
      <c r="AM590" s="352"/>
      <c r="AN590" s="352"/>
    </row>
    <row r="591" spans="1:40" s="9" customFormat="1" ht="15">
      <c r="A591" s="602" t="s">
        <v>267</v>
      </c>
      <c r="B591" s="348"/>
      <c r="C591" s="348"/>
      <c r="D591" s="348"/>
      <c r="E591" s="348"/>
      <c r="F591" s="348"/>
      <c r="G591" s="349"/>
      <c r="H591" s="349"/>
      <c r="I591" s="349"/>
      <c r="J591" s="349"/>
      <c r="K591" s="349"/>
      <c r="L591" s="349"/>
      <c r="M591" s="349"/>
      <c r="N591" s="349"/>
      <c r="O591" s="352"/>
      <c r="P591" s="352"/>
      <c r="Q591" s="352"/>
      <c r="R591" s="352"/>
      <c r="S591" s="352"/>
      <c r="T591" s="352"/>
      <c r="U591" s="352"/>
      <c r="V591" s="352"/>
      <c r="W591" s="352"/>
      <c r="X591" s="352"/>
      <c r="Y591" s="352"/>
      <c r="Z591" s="352"/>
      <c r="AA591" s="716"/>
      <c r="AB591" s="352"/>
      <c r="AC591" s="352"/>
      <c r="AD591" s="352"/>
      <c r="AE591" s="352"/>
      <c r="AF591" s="352"/>
      <c r="AG591" s="352"/>
      <c r="AH591" s="352"/>
      <c r="AI591" s="352"/>
      <c r="AJ591" s="352"/>
      <c r="AK591" s="352"/>
      <c r="AL591" s="352"/>
      <c r="AM591" s="352"/>
      <c r="AN591" s="352"/>
    </row>
    <row r="592" spans="1:40" s="9" customFormat="1" ht="12.75">
      <c r="A592" s="729" t="s">
        <v>268</v>
      </c>
      <c r="B592" s="348"/>
      <c r="C592" s="348"/>
      <c r="D592" s="348"/>
      <c r="E592" s="348"/>
      <c r="F592" s="348"/>
      <c r="G592" s="349"/>
      <c r="H592" s="349"/>
      <c r="I592" s="349"/>
      <c r="J592" s="349"/>
      <c r="K592" s="349"/>
      <c r="L592" s="349"/>
      <c r="M592" s="349"/>
      <c r="N592" s="349"/>
      <c r="O592" s="352"/>
      <c r="P592" s="352"/>
      <c r="Q592" s="352"/>
      <c r="R592" s="352"/>
      <c r="S592" s="352"/>
      <c r="T592" s="352"/>
      <c r="U592" s="352"/>
      <c r="V592" s="352"/>
      <c r="W592" s="352"/>
      <c r="X592" s="352"/>
      <c r="Y592" s="352"/>
      <c r="Z592" s="352"/>
      <c r="AA592" s="716"/>
      <c r="AB592" s="352"/>
      <c r="AC592" s="352"/>
      <c r="AD592" s="352"/>
      <c r="AE592" s="352"/>
      <c r="AF592" s="352"/>
      <c r="AG592" s="352"/>
      <c r="AH592" s="352"/>
      <c r="AI592" s="352"/>
      <c r="AJ592" s="352"/>
      <c r="AK592" s="352"/>
      <c r="AL592" s="352"/>
      <c r="AM592" s="352"/>
      <c r="AN592" s="352"/>
    </row>
    <row r="593" spans="1:40" s="9" customFormat="1" ht="12.75">
      <c r="A593" s="730" t="s">
        <v>269</v>
      </c>
      <c r="B593" s="348"/>
      <c r="C593" s="348"/>
      <c r="D593" s="348"/>
      <c r="E593" s="348"/>
      <c r="F593" s="348"/>
      <c r="G593" s="349"/>
      <c r="H593" s="349"/>
      <c r="I593" s="349"/>
      <c r="J593" s="349"/>
      <c r="K593" s="349"/>
      <c r="L593" s="349"/>
      <c r="M593" s="349"/>
      <c r="N593" s="349"/>
      <c r="O593" s="352"/>
      <c r="P593" s="352"/>
      <c r="Q593" s="352"/>
      <c r="R593" s="352"/>
      <c r="S593" s="352"/>
      <c r="T593" s="352"/>
      <c r="U593" s="352"/>
      <c r="V593" s="352"/>
      <c r="W593" s="352"/>
      <c r="X593" s="352"/>
      <c r="Y593" s="352"/>
      <c r="Z593" s="352"/>
      <c r="AA593" s="716"/>
      <c r="AB593" s="352"/>
      <c r="AC593" s="352"/>
      <c r="AD593" s="352"/>
      <c r="AE593" s="352"/>
      <c r="AF593" s="352"/>
      <c r="AG593" s="352"/>
      <c r="AH593" s="352"/>
      <c r="AI593" s="352"/>
      <c r="AJ593" s="352"/>
      <c r="AK593" s="352"/>
      <c r="AL593" s="352"/>
      <c r="AM593" s="352"/>
      <c r="AN593" s="352"/>
    </row>
    <row r="594" spans="1:40" s="9" customFormat="1" ht="15">
      <c r="A594"/>
      <c r="B594" s="336"/>
      <c r="C594" s="336"/>
      <c r="D594" s="336"/>
      <c r="E594" s="336"/>
      <c r="F594" s="336"/>
      <c r="G594" s="337"/>
      <c r="H594" s="337"/>
      <c r="I594" s="337"/>
      <c r="J594" s="337"/>
      <c r="K594" s="337"/>
      <c r="L594" s="337"/>
      <c r="M594" s="337"/>
      <c r="N594" s="337"/>
      <c r="O594" s="338"/>
      <c r="P594" s="338"/>
      <c r="Q594" s="338"/>
      <c r="R594" s="338"/>
      <c r="S594" s="338"/>
      <c r="T594" s="338"/>
      <c r="U594" s="338"/>
      <c r="V594" s="338"/>
      <c r="W594" s="338"/>
      <c r="X594" s="338"/>
      <c r="Y594" s="338"/>
      <c r="Z594" s="338"/>
      <c r="AA594" s="339"/>
      <c r="AB594" s="338"/>
      <c r="AC594" s="338"/>
      <c r="AD594" s="338"/>
      <c r="AE594" s="338"/>
      <c r="AF594" s="338"/>
      <c r="AG594" s="338"/>
      <c r="AH594" s="338"/>
      <c r="AI594" s="338"/>
      <c r="AJ594" s="338"/>
      <c r="AK594" s="338"/>
      <c r="AL594" s="338"/>
      <c r="AM594" s="338"/>
      <c r="AN594" s="338"/>
    </row>
    <row r="595" spans="1:40" ht="15" customHeight="1">
      <c r="A595" s="628" t="s">
        <v>270</v>
      </c>
      <c r="B595" s="127"/>
      <c r="C595" s="127"/>
      <c r="D595" s="127"/>
      <c r="E595" s="127"/>
      <c r="F595" s="127"/>
      <c r="G595" s="127"/>
      <c r="H595" s="127"/>
      <c r="I595" s="127"/>
      <c r="J595" s="127"/>
      <c r="K595" s="127"/>
      <c r="L595" s="127"/>
      <c r="M595" s="127"/>
      <c r="N595" s="127"/>
      <c r="O595" s="629"/>
      <c r="P595" s="127"/>
      <c r="Q595" s="127"/>
      <c r="R595" s="127"/>
      <c r="S595" s="127"/>
      <c r="T595" s="629"/>
      <c r="U595" s="127"/>
      <c r="V595" s="127"/>
      <c r="W595" s="127"/>
      <c r="X595" s="127"/>
      <c r="Y595" s="127"/>
      <c r="Z595" s="127"/>
      <c r="AA595" s="630"/>
      <c r="AB595" s="127"/>
      <c r="AC595" s="127"/>
      <c r="AD595" s="127"/>
      <c r="AE595" s="127"/>
      <c r="AF595" s="127"/>
      <c r="AG595" s="127" t="s">
        <v>233</v>
      </c>
      <c r="AH595" s="127" t="s">
        <v>233</v>
      </c>
      <c r="AI595" s="127" t="s">
        <v>233</v>
      </c>
      <c r="AJ595" s="127" t="s">
        <v>233</v>
      </c>
      <c r="AK595" s="127" t="s">
        <v>233</v>
      </c>
      <c r="AL595" s="127" t="s">
        <v>233</v>
      </c>
      <c r="AM595" s="127" t="s">
        <v>233</v>
      </c>
      <c r="AN595" s="127" t="s">
        <v>233</v>
      </c>
    </row>
    <row r="596" spans="1:40" ht="14.25" customHeight="1">
      <c r="A596" s="340"/>
      <c r="B596" s="355"/>
      <c r="C596" s="355"/>
      <c r="D596" s="355"/>
      <c r="E596" s="355"/>
      <c r="F596" s="355"/>
      <c r="G596" s="355"/>
      <c r="H596" s="355"/>
      <c r="I596" s="355"/>
      <c r="J596" s="355"/>
      <c r="K596" s="355"/>
      <c r="L596" s="355"/>
      <c r="M596" s="355"/>
      <c r="N596" s="355"/>
      <c r="O596" s="631"/>
      <c r="P596" s="355"/>
      <c r="Q596" s="355"/>
      <c r="R596" s="355"/>
      <c r="S596" s="355"/>
      <c r="T596" s="356"/>
      <c r="U596" s="356"/>
      <c r="V596" s="356"/>
      <c r="W596" s="356"/>
      <c r="X596" s="356"/>
      <c r="Y596" s="356"/>
      <c r="Z596" s="356"/>
      <c r="AA596" s="356"/>
      <c r="AB596" s="356"/>
      <c r="AC596" s="356"/>
      <c r="AD596" s="356"/>
      <c r="AE596" s="356"/>
      <c r="AF596" s="356"/>
      <c r="AG596" s="356" t="s">
        <v>139</v>
      </c>
      <c r="AH596" s="356" t="s">
        <v>139</v>
      </c>
      <c r="AI596" s="356" t="s">
        <v>139</v>
      </c>
      <c r="AJ596" s="356" t="s">
        <v>139</v>
      </c>
      <c r="AK596" s="356" t="s">
        <v>139</v>
      </c>
      <c r="AL596" s="356" t="s">
        <v>139</v>
      </c>
      <c r="AM596" s="356" t="s">
        <v>139</v>
      </c>
      <c r="AN596" s="356" t="s">
        <v>139</v>
      </c>
    </row>
    <row r="597" spans="1:40" ht="19.5" customHeight="1">
      <c r="A597" s="370" t="s">
        <v>236</v>
      </c>
      <c r="B597" s="370"/>
      <c r="C597" s="370"/>
      <c r="D597" s="370"/>
      <c r="E597" s="370"/>
      <c r="F597" s="370"/>
      <c r="G597" s="355"/>
      <c r="H597" s="355"/>
      <c r="I597" s="355"/>
      <c r="J597" s="355"/>
      <c r="K597" s="355"/>
      <c r="L597" s="355"/>
      <c r="M597" s="355"/>
      <c r="N597" s="355"/>
      <c r="O597" s="631"/>
      <c r="P597" s="355"/>
      <c r="Q597" s="355"/>
      <c r="R597" s="355"/>
      <c r="S597" s="355"/>
      <c r="T597" s="631"/>
      <c r="U597" s="355"/>
      <c r="V597" s="355"/>
      <c r="W597" s="355"/>
      <c r="X597" s="355"/>
      <c r="Y597" s="355"/>
      <c r="Z597" s="356"/>
      <c r="AA597" s="357"/>
      <c r="AB597" s="356"/>
      <c r="AC597" s="356"/>
      <c r="AD597" s="356"/>
      <c r="AE597" s="356"/>
      <c r="AF597" s="356"/>
      <c r="AG597" s="356"/>
      <c r="AH597" s="356"/>
      <c r="AI597" s="356"/>
      <c r="AJ597" s="356"/>
      <c r="AK597" s="356"/>
      <c r="AL597" s="356"/>
      <c r="AM597" s="356"/>
      <c r="AN597" s="356"/>
    </row>
    <row r="598" spans="1:40" ht="13.5" customHeight="1">
      <c r="A598" s="354" t="s">
        <v>237</v>
      </c>
      <c r="B598" s="354"/>
      <c r="C598" s="354"/>
      <c r="D598" s="354"/>
      <c r="E598" s="354"/>
      <c r="F598" s="354"/>
      <c r="G598" s="149"/>
      <c r="H598" s="149"/>
      <c r="I598" s="149"/>
      <c r="J598" s="149"/>
      <c r="K598" s="149"/>
      <c r="L598" s="149"/>
      <c r="M598" s="149"/>
      <c r="N598" s="149"/>
      <c r="O598" s="632"/>
      <c r="P598" s="362"/>
      <c r="Q598" s="362"/>
      <c r="R598" s="362"/>
      <c r="S598" s="362"/>
      <c r="T598" s="632"/>
      <c r="U598" s="362"/>
      <c r="V598" s="362"/>
      <c r="W598" s="362"/>
      <c r="X598" s="362"/>
      <c r="Y598" s="362"/>
      <c r="Z598" s="362"/>
      <c r="AA598" s="357"/>
      <c r="AB598" s="362"/>
      <c r="AC598" s="362"/>
      <c r="AD598" s="362"/>
      <c r="AE598" s="362"/>
      <c r="AF598" s="362"/>
      <c r="AG598" s="362"/>
      <c r="AH598" s="362"/>
      <c r="AI598" s="362"/>
      <c r="AJ598" s="362"/>
      <c r="AK598" s="362"/>
      <c r="AL598" s="362"/>
      <c r="AM598" s="362"/>
      <c r="AN598" s="362"/>
    </row>
    <row r="599" spans="1:40" ht="13.5" customHeight="1">
      <c r="A599" s="367" t="s">
        <v>238</v>
      </c>
      <c r="B599" s="633"/>
      <c r="C599" s="633"/>
      <c r="D599" s="633"/>
      <c r="E599" s="633"/>
      <c r="F599" s="633"/>
      <c r="G599" s="633"/>
      <c r="H599" s="633"/>
      <c r="I599" s="633"/>
      <c r="J599" s="633"/>
      <c r="K599" s="633"/>
      <c r="L599" s="633"/>
      <c r="M599" s="633"/>
      <c r="N599" s="633"/>
      <c r="O599" s="634"/>
      <c r="P599" s="633"/>
      <c r="Q599" s="633"/>
      <c r="R599" s="633"/>
      <c r="S599" s="633"/>
      <c r="T599" s="634"/>
      <c r="U599" s="633"/>
      <c r="V599" s="633"/>
      <c r="W599" s="633"/>
      <c r="X599" s="633"/>
      <c r="Y599" s="633"/>
      <c r="Z599" s="633"/>
      <c r="AA599" s="446"/>
      <c r="AB599" s="132"/>
      <c r="AC599" s="132"/>
      <c r="AD599" s="132"/>
      <c r="AE599" s="132"/>
      <c r="AF599" s="132"/>
      <c r="AG599" s="132">
        <v>15882.5</v>
      </c>
      <c r="AH599" s="132">
        <v>18055.2</v>
      </c>
      <c r="AI599" s="132">
        <v>19363.8</v>
      </c>
      <c r="AJ599" s="132">
        <v>20628.400000000001</v>
      </c>
      <c r="AK599" s="132">
        <v>22065.1</v>
      </c>
      <c r="AL599" s="132">
        <v>23674.400000000001</v>
      </c>
      <c r="AM599" s="132">
        <v>25535.1</v>
      </c>
      <c r="AN599" s="132">
        <v>27638</v>
      </c>
    </row>
    <row r="600" spans="1:40" ht="13.5" customHeight="1">
      <c r="A600" s="367" t="s">
        <v>239</v>
      </c>
      <c r="B600" s="633"/>
      <c r="C600" s="633"/>
      <c r="D600" s="633"/>
      <c r="E600" s="633"/>
      <c r="F600" s="633"/>
      <c r="G600" s="633"/>
      <c r="H600" s="633"/>
      <c r="I600" s="633"/>
      <c r="J600" s="633"/>
      <c r="K600" s="633"/>
      <c r="L600" s="633"/>
      <c r="M600" s="633"/>
      <c r="N600" s="633"/>
      <c r="O600" s="634"/>
      <c r="P600" s="633"/>
      <c r="Q600" s="633"/>
      <c r="R600" s="633"/>
      <c r="S600" s="633"/>
      <c r="T600" s="634"/>
      <c r="U600" s="633"/>
      <c r="V600" s="633"/>
      <c r="W600" s="633"/>
      <c r="X600" s="633"/>
      <c r="Y600" s="633"/>
      <c r="Z600" s="633"/>
      <c r="AA600" s="446"/>
      <c r="AB600" s="446"/>
      <c r="AC600" s="446"/>
      <c r="AD600" s="446"/>
      <c r="AE600" s="446"/>
      <c r="AF600" s="446"/>
      <c r="AG600" s="446">
        <v>152.6</v>
      </c>
      <c r="AH600" s="446">
        <v>167</v>
      </c>
      <c r="AI600" s="446">
        <v>174</v>
      </c>
      <c r="AJ600" s="446">
        <v>179.5</v>
      </c>
      <c r="AK600" s="446">
        <v>186.7</v>
      </c>
      <c r="AL600" s="446">
        <v>194.4</v>
      </c>
      <c r="AM600" s="446">
        <v>202.9</v>
      </c>
      <c r="AN600" s="446">
        <v>212</v>
      </c>
    </row>
    <row r="601" spans="1:40" ht="13.5" customHeight="1">
      <c r="A601" s="367" t="s">
        <v>240</v>
      </c>
      <c r="B601" s="633"/>
      <c r="C601" s="633"/>
      <c r="D601" s="633"/>
      <c r="E601" s="633"/>
      <c r="F601" s="633"/>
      <c r="G601" s="633"/>
      <c r="H601" s="633"/>
      <c r="I601" s="633"/>
      <c r="J601" s="633"/>
      <c r="K601" s="633"/>
      <c r="L601" s="633"/>
      <c r="M601" s="633"/>
      <c r="N601" s="633"/>
      <c r="O601" s="634"/>
      <c r="P601" s="633"/>
      <c r="Q601" s="633"/>
      <c r="R601" s="633"/>
      <c r="S601" s="633"/>
      <c r="T601" s="634"/>
      <c r="U601" s="633"/>
      <c r="V601" s="633"/>
      <c r="W601" s="633"/>
      <c r="X601" s="633"/>
      <c r="Y601" s="633"/>
      <c r="Z601" s="633"/>
      <c r="AA601" s="446"/>
      <c r="AB601" s="132"/>
      <c r="AC601" s="132"/>
      <c r="AD601" s="132"/>
      <c r="AE601" s="132"/>
      <c r="AF601" s="132"/>
      <c r="AG601" s="132">
        <v>10408.799999999999</v>
      </c>
      <c r="AH601" s="132">
        <v>10811.8</v>
      </c>
      <c r="AI601" s="132">
        <v>11126.6</v>
      </c>
      <c r="AJ601" s="132">
        <v>11490.7</v>
      </c>
      <c r="AK601" s="132">
        <v>11819.5</v>
      </c>
      <c r="AL601" s="132">
        <v>12180.3</v>
      </c>
      <c r="AM601" s="132">
        <v>12582.5</v>
      </c>
      <c r="AN601" s="132">
        <v>13034.7</v>
      </c>
    </row>
    <row r="602" spans="1:40" ht="13.5" customHeight="1">
      <c r="A602" s="367" t="s">
        <v>241</v>
      </c>
      <c r="B602" s="633"/>
      <c r="C602" s="633"/>
      <c r="D602" s="633"/>
      <c r="E602" s="633"/>
      <c r="F602" s="633"/>
      <c r="G602" s="633"/>
      <c r="H602" s="633"/>
      <c r="I602" s="633"/>
      <c r="J602" s="633"/>
      <c r="K602" s="633"/>
      <c r="L602" s="633"/>
      <c r="M602" s="633"/>
      <c r="N602" s="633"/>
      <c r="O602" s="634"/>
      <c r="P602" s="633"/>
      <c r="Q602" s="633"/>
      <c r="R602" s="633"/>
      <c r="S602" s="633"/>
      <c r="T602" s="634"/>
      <c r="U602" s="633"/>
      <c r="V602" s="633"/>
      <c r="W602" s="633"/>
      <c r="X602" s="633"/>
      <c r="Y602" s="633"/>
      <c r="Z602" s="633"/>
      <c r="AA602" s="446"/>
      <c r="AB602" s="132"/>
      <c r="AC602" s="132"/>
      <c r="AD602" s="132"/>
      <c r="AE602" s="132"/>
      <c r="AF602" s="132"/>
      <c r="AG602" s="132">
        <v>0.1</v>
      </c>
      <c r="AH602" s="132">
        <v>3.9</v>
      </c>
      <c r="AI602" s="132">
        <v>2.9</v>
      </c>
      <c r="AJ602" s="132">
        <v>3.3</v>
      </c>
      <c r="AK602" s="132">
        <v>2.9</v>
      </c>
      <c r="AL602" s="132">
        <v>3.1</v>
      </c>
      <c r="AM602" s="132">
        <v>3.3</v>
      </c>
      <c r="AN602" s="132">
        <v>3.6</v>
      </c>
    </row>
    <row r="603" spans="1:40" ht="13.5" customHeight="1">
      <c r="A603" s="367"/>
      <c r="B603" s="633"/>
      <c r="C603" s="633"/>
      <c r="D603" s="633"/>
      <c r="E603" s="633"/>
      <c r="F603" s="633"/>
      <c r="G603" s="633"/>
      <c r="H603" s="633"/>
      <c r="I603" s="633"/>
      <c r="J603" s="633"/>
      <c r="K603" s="633"/>
      <c r="L603" s="633"/>
      <c r="M603" s="633"/>
      <c r="N603" s="633"/>
      <c r="O603" s="634"/>
      <c r="P603" s="633"/>
      <c r="Q603" s="633"/>
      <c r="R603" s="633"/>
      <c r="S603" s="633"/>
      <c r="T603" s="634"/>
      <c r="U603" s="633"/>
      <c r="V603" s="633"/>
      <c r="W603" s="633"/>
      <c r="X603" s="633"/>
      <c r="Y603" s="633"/>
      <c r="Z603" s="445"/>
      <c r="AA603" s="446"/>
      <c r="AB603" s="132"/>
      <c r="AC603" s="132"/>
      <c r="AD603" s="132"/>
      <c r="AE603" s="132"/>
      <c r="AF603" s="132"/>
      <c r="AG603" s="132"/>
      <c r="AH603" s="132"/>
      <c r="AI603" s="132"/>
      <c r="AJ603" s="132"/>
      <c r="AK603" s="132"/>
      <c r="AL603" s="132"/>
      <c r="AM603" s="132"/>
      <c r="AN603" s="132"/>
    </row>
    <row r="604" spans="1:40" ht="12.75">
      <c r="A604" s="354" t="s">
        <v>242</v>
      </c>
      <c r="B604" s="633"/>
      <c r="C604" s="633"/>
      <c r="D604" s="633"/>
      <c r="E604" s="633"/>
      <c r="F604" s="633"/>
      <c r="G604" s="633"/>
      <c r="H604" s="633"/>
      <c r="I604" s="633"/>
      <c r="J604" s="633"/>
      <c r="K604" s="633"/>
      <c r="L604" s="633"/>
      <c r="M604" s="633"/>
      <c r="N604" s="633"/>
      <c r="O604" s="634"/>
      <c r="P604" s="633"/>
      <c r="Q604" s="633"/>
      <c r="R604" s="633"/>
      <c r="S604" s="633"/>
      <c r="T604" s="634"/>
      <c r="U604" s="633"/>
      <c r="V604" s="633"/>
      <c r="W604" s="633"/>
      <c r="X604" s="633"/>
      <c r="Y604" s="633"/>
      <c r="Z604" s="633"/>
      <c r="AA604" s="446"/>
      <c r="AB604" s="362"/>
      <c r="AC604" s="362"/>
      <c r="AD604" s="362"/>
      <c r="AE604" s="362"/>
      <c r="AF604" s="362"/>
      <c r="AG604" s="362"/>
      <c r="AH604" s="362"/>
      <c r="AI604" s="362"/>
      <c r="AJ604" s="362"/>
      <c r="AK604" s="362"/>
      <c r="AL604" s="362"/>
      <c r="AM604" s="362"/>
      <c r="AN604" s="362"/>
    </row>
    <row r="605" spans="1:40" ht="12.75">
      <c r="A605" s="367" t="s">
        <v>238</v>
      </c>
      <c r="B605" s="633"/>
      <c r="C605" s="633"/>
      <c r="D605" s="633"/>
      <c r="E605" s="633"/>
      <c r="F605" s="633"/>
      <c r="G605" s="633"/>
      <c r="H605" s="633"/>
      <c r="I605" s="633"/>
      <c r="J605" s="633"/>
      <c r="K605" s="633"/>
      <c r="L605" s="633"/>
      <c r="M605" s="633"/>
      <c r="N605" s="633"/>
      <c r="O605" s="634"/>
      <c r="P605" s="633"/>
      <c r="Q605" s="633"/>
      <c r="R605" s="633"/>
      <c r="S605" s="633"/>
      <c r="T605" s="634"/>
      <c r="U605" s="633"/>
      <c r="V605" s="633"/>
      <c r="W605" s="633"/>
      <c r="X605" s="633"/>
      <c r="Y605" s="633"/>
      <c r="Z605" s="633"/>
      <c r="AA605" s="446"/>
      <c r="AB605" s="362"/>
      <c r="AC605" s="362"/>
      <c r="AD605" s="362"/>
      <c r="AE605" s="362"/>
      <c r="AF605" s="362"/>
      <c r="AG605" s="362">
        <v>13968.3</v>
      </c>
      <c r="AH605" s="362">
        <v>15195.3</v>
      </c>
      <c r="AI605" s="362">
        <v>14941.8</v>
      </c>
      <c r="AJ605" s="362">
        <v>14295.9</v>
      </c>
      <c r="AK605" s="362">
        <v>13842.8</v>
      </c>
      <c r="AL605" s="362">
        <v>13739.5</v>
      </c>
      <c r="AM605" s="362">
        <v>13385.2</v>
      </c>
      <c r="AN605" s="362">
        <v>13385.2</v>
      </c>
    </row>
    <row r="606" spans="1:40" ht="12.75">
      <c r="A606" s="367" t="s">
        <v>239</v>
      </c>
      <c r="B606" s="633"/>
      <c r="C606" s="633"/>
      <c r="D606" s="633"/>
      <c r="E606" s="633"/>
      <c r="F606" s="633"/>
      <c r="G606" s="633"/>
      <c r="H606" s="633"/>
      <c r="I606" s="633"/>
      <c r="J606" s="633"/>
      <c r="K606" s="633"/>
      <c r="L606" s="633"/>
      <c r="M606" s="633"/>
      <c r="N606" s="633"/>
      <c r="O606" s="634"/>
      <c r="P606" s="633"/>
      <c r="Q606" s="633"/>
      <c r="R606" s="633"/>
      <c r="S606" s="633"/>
      <c r="T606" s="634"/>
      <c r="U606" s="633"/>
      <c r="V606" s="633"/>
      <c r="W606" s="633"/>
      <c r="X606" s="633"/>
      <c r="Y606" s="633"/>
      <c r="Z606" s="633"/>
      <c r="AA606" s="446"/>
      <c r="AB606" s="132"/>
      <c r="AC606" s="132"/>
      <c r="AD606" s="132"/>
      <c r="AE606" s="132"/>
      <c r="AF606" s="132"/>
      <c r="AG606" s="132">
        <v>107.8</v>
      </c>
      <c r="AH606" s="132">
        <v>117.3</v>
      </c>
      <c r="AI606" s="132">
        <v>116.4</v>
      </c>
      <c r="AJ606" s="132">
        <v>114.2</v>
      </c>
      <c r="AK606" s="132">
        <v>110.4</v>
      </c>
      <c r="AL606" s="132">
        <v>109.6</v>
      </c>
      <c r="AM606" s="132">
        <v>106.7</v>
      </c>
      <c r="AN606" s="132">
        <v>106.7</v>
      </c>
    </row>
    <row r="607" spans="1:40" ht="12.75">
      <c r="A607" s="367" t="s">
        <v>240</v>
      </c>
      <c r="B607" s="633"/>
      <c r="C607" s="633"/>
      <c r="D607" s="633"/>
      <c r="E607" s="633"/>
      <c r="F607" s="633"/>
      <c r="G607" s="633"/>
      <c r="H607" s="633"/>
      <c r="I607" s="633"/>
      <c r="J607" s="633"/>
      <c r="K607" s="633"/>
      <c r="L607" s="633"/>
      <c r="M607" s="633"/>
      <c r="N607" s="633"/>
      <c r="O607" s="634"/>
      <c r="P607" s="633"/>
      <c r="Q607" s="633"/>
      <c r="R607" s="633"/>
      <c r="S607" s="633"/>
      <c r="T607" s="634"/>
      <c r="U607" s="633"/>
      <c r="V607" s="633"/>
      <c r="W607" s="633"/>
      <c r="X607" s="633"/>
      <c r="Y607" s="633"/>
      <c r="Z607" s="633"/>
      <c r="AA607" s="446"/>
      <c r="AB607" s="132"/>
      <c r="AC607" s="132"/>
      <c r="AD607" s="132"/>
      <c r="AE607" s="132"/>
      <c r="AF607" s="132"/>
      <c r="AG607" s="132">
        <v>12960.6</v>
      </c>
      <c r="AH607" s="132">
        <v>12952.4</v>
      </c>
      <c r="AI607" s="132">
        <v>12840.3</v>
      </c>
      <c r="AJ607" s="132">
        <v>12519.6</v>
      </c>
      <c r="AK607" s="132">
        <v>12539.4</v>
      </c>
      <c r="AL607" s="132">
        <v>12539.4</v>
      </c>
      <c r="AM607" s="132">
        <v>12539.4</v>
      </c>
      <c r="AN607" s="132">
        <v>12539.4</v>
      </c>
    </row>
    <row r="608" spans="1:40" ht="12.75">
      <c r="A608" s="367" t="s">
        <v>241</v>
      </c>
      <c r="B608" s="633"/>
      <c r="C608" s="633"/>
      <c r="D608" s="633"/>
      <c r="E608" s="633"/>
      <c r="F608" s="633"/>
      <c r="G608" s="633"/>
      <c r="H608" s="633"/>
      <c r="I608" s="633"/>
      <c r="J608" s="633"/>
      <c r="K608" s="633"/>
      <c r="L608" s="633"/>
      <c r="M608" s="633"/>
      <c r="N608" s="633"/>
      <c r="O608" s="634"/>
      <c r="P608" s="633"/>
      <c r="Q608" s="633"/>
      <c r="R608" s="633"/>
      <c r="S608" s="633"/>
      <c r="T608" s="634"/>
      <c r="U608" s="633"/>
      <c r="V608" s="633"/>
      <c r="W608" s="633"/>
      <c r="X608" s="633"/>
      <c r="Y608" s="633"/>
      <c r="Z608" s="633"/>
      <c r="AA608" s="446"/>
      <c r="AB608" s="132"/>
      <c r="AC608" s="132"/>
      <c r="AD608" s="132"/>
      <c r="AE608" s="132"/>
      <c r="AF608" s="132"/>
      <c r="AG608" s="132">
        <v>-0.7</v>
      </c>
      <c r="AH608" s="132">
        <v>-0.1</v>
      </c>
      <c r="AI608" s="132">
        <v>-0.9</v>
      </c>
      <c r="AJ608" s="132">
        <v>-2.5</v>
      </c>
      <c r="AK608" s="132">
        <v>0.2</v>
      </c>
      <c r="AL608" s="132">
        <v>0</v>
      </c>
      <c r="AM608" s="132">
        <v>0</v>
      </c>
      <c r="AN608" s="132">
        <v>0</v>
      </c>
    </row>
    <row r="609" spans="1:40" ht="12.75">
      <c r="A609" s="367"/>
      <c r="B609" s="633"/>
      <c r="C609" s="633"/>
      <c r="D609" s="633"/>
      <c r="E609" s="633"/>
      <c r="F609" s="633"/>
      <c r="G609" s="633"/>
      <c r="H609" s="633"/>
      <c r="I609" s="633"/>
      <c r="J609" s="633"/>
      <c r="K609" s="633"/>
      <c r="L609" s="633"/>
      <c r="M609" s="633"/>
      <c r="N609" s="633"/>
      <c r="O609" s="634"/>
      <c r="P609" s="633"/>
      <c r="Q609" s="633"/>
      <c r="R609" s="633"/>
      <c r="S609" s="633"/>
      <c r="T609" s="634"/>
      <c r="U609" s="633"/>
      <c r="V609" s="633"/>
      <c r="W609" s="633"/>
      <c r="X609" s="633"/>
      <c r="Y609" s="633"/>
      <c r="Z609" s="445"/>
      <c r="AA609" s="446"/>
      <c r="AB609" s="362"/>
      <c r="AC609" s="362"/>
      <c r="AD609" s="362"/>
      <c r="AE609" s="362"/>
      <c r="AF609" s="362"/>
      <c r="AG609" s="362"/>
      <c r="AH609" s="362"/>
      <c r="AI609" s="362"/>
      <c r="AJ609" s="362"/>
      <c r="AK609" s="362"/>
      <c r="AL609" s="362"/>
      <c r="AM609" s="362"/>
      <c r="AN609" s="362"/>
    </row>
    <row r="610" spans="1:40" ht="12.75">
      <c r="A610" s="354" t="s">
        <v>243</v>
      </c>
      <c r="B610" s="633"/>
      <c r="C610" s="633"/>
      <c r="D610" s="633"/>
      <c r="E610" s="633"/>
      <c r="F610" s="633"/>
      <c r="G610" s="633"/>
      <c r="H610" s="633"/>
      <c r="I610" s="633"/>
      <c r="J610" s="633"/>
      <c r="K610" s="633"/>
      <c r="L610" s="633"/>
      <c r="M610" s="633"/>
      <c r="N610" s="633"/>
      <c r="O610" s="634"/>
      <c r="P610" s="633"/>
      <c r="Q610" s="633"/>
      <c r="R610" s="633"/>
      <c r="S610" s="633"/>
      <c r="T610" s="634"/>
      <c r="U610" s="633"/>
      <c r="V610" s="633"/>
      <c r="W610" s="633"/>
      <c r="X610" s="633"/>
      <c r="Y610" s="633"/>
      <c r="Z610" s="445"/>
      <c r="AA610" s="446"/>
      <c r="AB610" s="362"/>
      <c r="AC610" s="362"/>
      <c r="AD610" s="362"/>
      <c r="AE610" s="362"/>
      <c r="AF610" s="362"/>
      <c r="AG610" s="362"/>
      <c r="AH610" s="362"/>
      <c r="AI610" s="362"/>
      <c r="AJ610" s="362"/>
      <c r="AK610" s="362"/>
      <c r="AL610" s="362"/>
      <c r="AM610" s="362"/>
      <c r="AN610" s="362"/>
    </row>
    <row r="611" spans="1:40" ht="12.75">
      <c r="A611" s="367" t="s">
        <v>238</v>
      </c>
      <c r="B611" s="633"/>
      <c r="C611" s="633"/>
      <c r="D611" s="633"/>
      <c r="E611" s="633"/>
      <c r="F611" s="633"/>
      <c r="G611" s="633"/>
      <c r="H611" s="633"/>
      <c r="I611" s="633"/>
      <c r="J611" s="633"/>
      <c r="K611" s="633"/>
      <c r="L611" s="633"/>
      <c r="M611" s="633"/>
      <c r="N611" s="633"/>
      <c r="O611" s="634"/>
      <c r="P611" s="633"/>
      <c r="Q611" s="633"/>
      <c r="R611" s="633"/>
      <c r="S611" s="633"/>
      <c r="T611" s="634"/>
      <c r="U611" s="633"/>
      <c r="V611" s="633"/>
      <c r="W611" s="633"/>
      <c r="X611" s="633"/>
      <c r="Y611" s="633"/>
      <c r="Z611" s="633"/>
      <c r="AA611" s="446"/>
      <c r="AB611" s="132"/>
      <c r="AC611" s="132"/>
      <c r="AD611" s="132"/>
      <c r="AE611" s="132"/>
      <c r="AF611" s="132"/>
      <c r="AG611" s="132">
        <v>8483.7000000000007</v>
      </c>
      <c r="AH611" s="132">
        <v>8771.5</v>
      </c>
      <c r="AI611" s="132">
        <v>12203.9</v>
      </c>
      <c r="AJ611" s="132">
        <v>13360.1</v>
      </c>
      <c r="AK611" s="132">
        <v>13893.2</v>
      </c>
      <c r="AL611" s="132">
        <v>14334.7</v>
      </c>
      <c r="AM611" s="132">
        <v>13777</v>
      </c>
      <c r="AN611" s="132">
        <v>14347</v>
      </c>
    </row>
    <row r="612" spans="1:40" ht="12.75">
      <c r="A612" s="367" t="s">
        <v>239</v>
      </c>
      <c r="B612" s="633"/>
      <c r="C612" s="633"/>
      <c r="D612" s="633"/>
      <c r="E612" s="633"/>
      <c r="F612" s="633"/>
      <c r="G612" s="633"/>
      <c r="H612" s="633"/>
      <c r="I612" s="633"/>
      <c r="J612" s="633"/>
      <c r="K612" s="633"/>
      <c r="L612" s="633"/>
      <c r="M612" s="633"/>
      <c r="N612" s="633"/>
      <c r="O612" s="634"/>
      <c r="P612" s="633"/>
      <c r="Q612" s="633"/>
      <c r="R612" s="633"/>
      <c r="S612" s="633"/>
      <c r="T612" s="634"/>
      <c r="U612" s="633"/>
      <c r="V612" s="633"/>
      <c r="W612" s="633"/>
      <c r="X612" s="633"/>
      <c r="Y612" s="633"/>
      <c r="Z612" s="633"/>
      <c r="AA612" s="446"/>
      <c r="AB612" s="132"/>
      <c r="AC612" s="132"/>
      <c r="AD612" s="132"/>
      <c r="AE612" s="132"/>
      <c r="AF612" s="132"/>
      <c r="AG612" s="132">
        <v>137.30000000000001</v>
      </c>
      <c r="AH612" s="132">
        <v>162.30000000000001</v>
      </c>
      <c r="AI612" s="132">
        <v>166.3</v>
      </c>
      <c r="AJ612" s="132">
        <v>169.7</v>
      </c>
      <c r="AK612" s="132">
        <v>174.4</v>
      </c>
      <c r="AL612" s="132">
        <v>179.4</v>
      </c>
      <c r="AM612" s="132">
        <v>172.3</v>
      </c>
      <c r="AN612" s="132">
        <v>179.3</v>
      </c>
    </row>
    <row r="613" spans="1:40" ht="12.75">
      <c r="A613" s="367" t="s">
        <v>240</v>
      </c>
      <c r="B613" s="633"/>
      <c r="C613" s="633"/>
      <c r="D613" s="633"/>
      <c r="E613" s="633"/>
      <c r="F613" s="633"/>
      <c r="G613" s="633"/>
      <c r="H613" s="633"/>
      <c r="I613" s="633"/>
      <c r="J613" s="633"/>
      <c r="K613" s="633"/>
      <c r="L613" s="633"/>
      <c r="M613" s="633"/>
      <c r="N613" s="633"/>
      <c r="O613" s="634"/>
      <c r="P613" s="633"/>
      <c r="Q613" s="633"/>
      <c r="R613" s="633"/>
      <c r="S613" s="633"/>
      <c r="T613" s="634"/>
      <c r="U613" s="633"/>
      <c r="V613" s="633"/>
      <c r="W613" s="633"/>
      <c r="X613" s="633"/>
      <c r="Y613" s="633"/>
      <c r="Z613" s="633"/>
      <c r="AA613" s="446"/>
      <c r="AB613" s="132"/>
      <c r="AC613" s="132"/>
      <c r="AD613" s="132"/>
      <c r="AE613" s="132"/>
      <c r="AF613" s="132"/>
      <c r="AG613" s="132">
        <v>6177.8</v>
      </c>
      <c r="AH613" s="132">
        <v>5404.9</v>
      </c>
      <c r="AI613" s="132">
        <v>7337.3</v>
      </c>
      <c r="AJ613" s="132">
        <v>7872.2</v>
      </c>
      <c r="AK613" s="132">
        <v>7965.3</v>
      </c>
      <c r="AL613" s="132">
        <v>7991.7</v>
      </c>
      <c r="AM613" s="132">
        <v>7995.5</v>
      </c>
      <c r="AN613" s="132">
        <v>7999.5</v>
      </c>
    </row>
    <row r="614" spans="1:40" ht="12.75">
      <c r="A614" s="367" t="s">
        <v>241</v>
      </c>
      <c r="B614" s="633"/>
      <c r="C614" s="633"/>
      <c r="D614" s="633"/>
      <c r="E614" s="633"/>
      <c r="F614" s="633"/>
      <c r="G614" s="633"/>
      <c r="H614" s="633"/>
      <c r="I614" s="633"/>
      <c r="J614" s="633"/>
      <c r="K614" s="633"/>
      <c r="L614" s="633"/>
      <c r="M614" s="633"/>
      <c r="N614" s="633"/>
      <c r="O614" s="634"/>
      <c r="P614" s="633"/>
      <c r="Q614" s="633"/>
      <c r="R614" s="633"/>
      <c r="S614" s="633"/>
      <c r="T614" s="634"/>
      <c r="U614" s="633"/>
      <c r="V614" s="633"/>
      <c r="W614" s="633"/>
      <c r="X614" s="633"/>
      <c r="Y614" s="633"/>
      <c r="Z614" s="633"/>
      <c r="AA614" s="446"/>
      <c r="AB614" s="132"/>
      <c r="AC614" s="132"/>
      <c r="AD614" s="132"/>
      <c r="AE614" s="132"/>
      <c r="AF614" s="132"/>
      <c r="AG614" s="132">
        <v>-21.1</v>
      </c>
      <c r="AH614" s="132">
        <v>-12.5</v>
      </c>
      <c r="AI614" s="132">
        <v>35.799999999999997</v>
      </c>
      <c r="AJ614" s="132">
        <v>7.3</v>
      </c>
      <c r="AK614" s="132">
        <v>1.2</v>
      </c>
      <c r="AL614" s="132">
        <v>0.3</v>
      </c>
      <c r="AM614" s="132">
        <v>0</v>
      </c>
      <c r="AN614" s="132">
        <v>0</v>
      </c>
    </row>
    <row r="615" spans="1:40" ht="12.75">
      <c r="A615" s="367"/>
      <c r="B615" s="633"/>
      <c r="C615" s="633"/>
      <c r="D615" s="633"/>
      <c r="E615" s="633"/>
      <c r="F615" s="633"/>
      <c r="G615" s="633"/>
      <c r="H615" s="633"/>
      <c r="I615" s="633"/>
      <c r="J615" s="633"/>
      <c r="K615" s="633"/>
      <c r="L615" s="633"/>
      <c r="M615" s="633"/>
      <c r="N615" s="633"/>
      <c r="O615" s="634"/>
      <c r="P615" s="633"/>
      <c r="Q615" s="633"/>
      <c r="R615" s="633"/>
      <c r="S615" s="633"/>
      <c r="T615" s="634"/>
      <c r="U615" s="633"/>
      <c r="V615" s="633"/>
      <c r="W615" s="633"/>
      <c r="X615" s="633"/>
      <c r="Y615" s="633"/>
      <c r="Z615" s="445"/>
      <c r="AA615" s="446"/>
      <c r="AB615" s="362"/>
      <c r="AC615" s="362"/>
      <c r="AD615" s="362"/>
      <c r="AE615" s="362"/>
      <c r="AF615" s="362"/>
      <c r="AG615" s="362"/>
      <c r="AH615" s="362"/>
      <c r="AI615" s="362"/>
      <c r="AJ615" s="362"/>
      <c r="AK615" s="362"/>
      <c r="AL615" s="362"/>
      <c r="AM615" s="362"/>
      <c r="AN615" s="362"/>
    </row>
    <row r="616" spans="1:40" ht="12.75">
      <c r="A616" s="354" t="s">
        <v>244</v>
      </c>
      <c r="B616" s="633"/>
      <c r="C616" s="633"/>
      <c r="D616" s="633"/>
      <c r="E616" s="633"/>
      <c r="F616" s="633"/>
      <c r="G616" s="633"/>
      <c r="H616" s="633"/>
      <c r="I616" s="633"/>
      <c r="J616" s="633"/>
      <c r="K616" s="633"/>
      <c r="L616" s="633"/>
      <c r="M616" s="633"/>
      <c r="N616" s="633"/>
      <c r="O616" s="634"/>
      <c r="P616" s="633"/>
      <c r="Q616" s="633"/>
      <c r="R616" s="633"/>
      <c r="S616" s="633"/>
      <c r="T616" s="9"/>
      <c r="U616" s="633"/>
      <c r="V616" s="633"/>
      <c r="W616" s="633"/>
      <c r="X616" s="633"/>
      <c r="Y616" s="633"/>
      <c r="Z616" s="633"/>
      <c r="AA616" s="633"/>
      <c r="AB616" s="633"/>
      <c r="AC616" s="633"/>
      <c r="AD616" s="633"/>
      <c r="AE616" s="633"/>
      <c r="AF616" s="633"/>
      <c r="AG616" s="633"/>
      <c r="AH616" s="633"/>
      <c r="AI616" s="633"/>
      <c r="AJ616" s="633"/>
      <c r="AK616" s="633"/>
      <c r="AL616" s="633"/>
      <c r="AM616" s="633"/>
      <c r="AN616" s="633"/>
    </row>
    <row r="617" spans="1:40" ht="12.75">
      <c r="A617" s="367" t="s">
        <v>238</v>
      </c>
      <c r="B617" s="633"/>
      <c r="C617" s="633"/>
      <c r="D617" s="633"/>
      <c r="E617" s="633"/>
      <c r="F617" s="633"/>
      <c r="G617" s="633"/>
      <c r="H617" s="633"/>
      <c r="I617" s="633"/>
      <c r="J617" s="633"/>
      <c r="K617" s="633"/>
      <c r="L617" s="633"/>
      <c r="M617" s="633"/>
      <c r="N617" s="633"/>
      <c r="O617" s="634"/>
      <c r="P617" s="633"/>
      <c r="Q617" s="633"/>
      <c r="R617" s="633"/>
      <c r="S617" s="633"/>
      <c r="T617" s="634"/>
      <c r="U617" s="633"/>
      <c r="V617" s="633"/>
      <c r="W617" s="633"/>
      <c r="X617" s="633"/>
      <c r="Y617" s="633"/>
      <c r="Z617" s="633"/>
      <c r="AA617" s="446"/>
      <c r="AB617" s="362"/>
      <c r="AC617" s="362"/>
      <c r="AD617" s="362"/>
      <c r="AE617" s="362"/>
      <c r="AF617" s="362"/>
      <c r="AG617" s="362">
        <v>1483.7</v>
      </c>
      <c r="AH617" s="362">
        <v>1587.5</v>
      </c>
      <c r="AI617" s="362">
        <v>1705.5</v>
      </c>
      <c r="AJ617" s="362">
        <v>1868.8</v>
      </c>
      <c r="AK617" s="362">
        <v>2042.2</v>
      </c>
      <c r="AL617" s="362">
        <v>2238.1999999999998</v>
      </c>
      <c r="AM617" s="362">
        <v>2463.4</v>
      </c>
      <c r="AN617" s="362">
        <v>2721.5</v>
      </c>
    </row>
    <row r="618" spans="1:40" ht="12.75">
      <c r="A618" s="367" t="s">
        <v>239</v>
      </c>
      <c r="B618" s="633"/>
      <c r="C618" s="633"/>
      <c r="D618" s="633"/>
      <c r="E618" s="633"/>
      <c r="F618" s="633"/>
      <c r="G618" s="633"/>
      <c r="H618" s="633"/>
      <c r="I618" s="633"/>
      <c r="J618" s="633"/>
      <c r="K618" s="633"/>
      <c r="L618" s="633"/>
      <c r="M618" s="633"/>
      <c r="N618" s="633"/>
      <c r="O618" s="634"/>
      <c r="P618" s="633"/>
      <c r="Q618" s="633"/>
      <c r="R618" s="633"/>
      <c r="S618" s="633"/>
      <c r="T618" s="634"/>
      <c r="U618" s="633"/>
      <c r="V618" s="633"/>
      <c r="W618" s="633"/>
      <c r="X618" s="633"/>
      <c r="Y618" s="633"/>
      <c r="Z618" s="633"/>
      <c r="AA618" s="446"/>
      <c r="AB618" s="132"/>
      <c r="AC618" s="132"/>
      <c r="AD618" s="132"/>
      <c r="AE618" s="132"/>
      <c r="AF618" s="132"/>
      <c r="AG618" s="132">
        <v>147.5</v>
      </c>
      <c r="AH618" s="132">
        <v>154.69999999999999</v>
      </c>
      <c r="AI618" s="132">
        <v>160.6</v>
      </c>
      <c r="AJ618" s="132">
        <v>169.2</v>
      </c>
      <c r="AK618" s="132">
        <v>177.8</v>
      </c>
      <c r="AL618" s="132">
        <v>186.6</v>
      </c>
      <c r="AM618" s="132">
        <v>196</v>
      </c>
      <c r="AN618" s="132">
        <v>205.8</v>
      </c>
    </row>
    <row r="619" spans="1:40" ht="12.75">
      <c r="A619" s="367" t="s">
        <v>240</v>
      </c>
      <c r="B619" s="633"/>
      <c r="C619" s="633"/>
      <c r="D619" s="633"/>
      <c r="E619" s="633"/>
      <c r="F619" s="633"/>
      <c r="G619" s="633"/>
      <c r="H619" s="633"/>
      <c r="I619" s="633"/>
      <c r="J619" s="633"/>
      <c r="K619" s="633"/>
      <c r="L619" s="633"/>
      <c r="M619" s="633"/>
      <c r="N619" s="633"/>
      <c r="O619" s="634"/>
      <c r="P619" s="633"/>
      <c r="Q619" s="633"/>
      <c r="R619" s="633"/>
      <c r="S619" s="633"/>
      <c r="T619" s="634"/>
      <c r="U619" s="633"/>
      <c r="V619" s="633"/>
      <c r="W619" s="633"/>
      <c r="X619" s="633"/>
      <c r="Y619" s="633"/>
      <c r="Z619" s="633"/>
      <c r="AA619" s="446"/>
      <c r="AB619" s="132"/>
      <c r="AC619" s="132"/>
      <c r="AD619" s="132"/>
      <c r="AE619" s="132"/>
      <c r="AF619" s="132"/>
      <c r="AG619" s="132">
        <v>1006.1</v>
      </c>
      <c r="AH619" s="132">
        <v>1026.2</v>
      </c>
      <c r="AI619" s="132">
        <v>1062.0999999999999</v>
      </c>
      <c r="AJ619" s="132">
        <v>1104.5999999999999</v>
      </c>
      <c r="AK619" s="132">
        <v>1148.8</v>
      </c>
      <c r="AL619" s="132">
        <v>1199.3</v>
      </c>
      <c r="AM619" s="132">
        <v>1256.9000000000001</v>
      </c>
      <c r="AN619" s="132">
        <v>1322.2</v>
      </c>
    </row>
    <row r="620" spans="1:40" ht="12.75">
      <c r="A620" s="367" t="s">
        <v>241</v>
      </c>
      <c r="B620" s="633"/>
      <c r="C620" s="633"/>
      <c r="D620" s="633"/>
      <c r="E620" s="633"/>
      <c r="F620" s="633"/>
      <c r="G620" s="633"/>
      <c r="H620" s="633"/>
      <c r="I620" s="633"/>
      <c r="J620" s="633"/>
      <c r="K620" s="633"/>
      <c r="L620" s="633"/>
      <c r="M620" s="633"/>
      <c r="N620" s="633"/>
      <c r="O620" s="634"/>
      <c r="P620" s="633"/>
      <c r="Q620" s="633"/>
      <c r="R620" s="633"/>
      <c r="S620" s="633"/>
      <c r="T620" s="634"/>
      <c r="U620" s="633"/>
      <c r="V620" s="633"/>
      <c r="W620" s="633"/>
      <c r="X620" s="633"/>
      <c r="Y620" s="633"/>
      <c r="Z620" s="633"/>
      <c r="AA620" s="446"/>
      <c r="AB620" s="132"/>
      <c r="AC620" s="132"/>
      <c r="AD620" s="132"/>
      <c r="AE620" s="132"/>
      <c r="AF620" s="132"/>
      <c r="AG620" s="132">
        <v>0.3</v>
      </c>
      <c r="AH620" s="132">
        <v>2</v>
      </c>
      <c r="AI620" s="132">
        <v>3.5</v>
      </c>
      <c r="AJ620" s="132">
        <v>4</v>
      </c>
      <c r="AK620" s="132">
        <v>4</v>
      </c>
      <c r="AL620" s="132">
        <v>4.4000000000000004</v>
      </c>
      <c r="AM620" s="132">
        <v>4.8</v>
      </c>
      <c r="AN620" s="132">
        <v>5.2</v>
      </c>
    </row>
    <row r="621" spans="1:40" ht="12.75">
      <c r="A621" s="367"/>
      <c r="B621" s="633"/>
      <c r="C621" s="633"/>
      <c r="D621" s="633"/>
      <c r="E621" s="633"/>
      <c r="F621" s="633"/>
      <c r="G621" s="633"/>
      <c r="H621" s="633"/>
      <c r="I621" s="633"/>
      <c r="J621" s="633"/>
      <c r="K621" s="633"/>
      <c r="L621" s="633"/>
      <c r="M621" s="633"/>
      <c r="N621" s="633"/>
      <c r="O621" s="634"/>
      <c r="P621" s="633"/>
      <c r="Q621" s="633"/>
      <c r="R621" s="633"/>
      <c r="S621" s="633"/>
      <c r="T621" s="634"/>
      <c r="U621" s="633"/>
      <c r="V621" s="633"/>
      <c r="W621" s="633"/>
      <c r="X621" s="633"/>
      <c r="Y621" s="633"/>
      <c r="Z621" s="445"/>
      <c r="AA621" s="446"/>
      <c r="AB621" s="362"/>
      <c r="AC621" s="362"/>
      <c r="AD621" s="362"/>
      <c r="AE621" s="362"/>
      <c r="AF621" s="362"/>
      <c r="AG621" s="362"/>
      <c r="AH621" s="362"/>
      <c r="AI621" s="362"/>
      <c r="AJ621" s="362"/>
      <c r="AK621" s="362"/>
      <c r="AL621" s="362"/>
      <c r="AM621" s="362"/>
      <c r="AN621" s="362"/>
    </row>
    <row r="622" spans="1:40" ht="12.75">
      <c r="A622" s="354" t="s">
        <v>245</v>
      </c>
      <c r="B622" s="633"/>
      <c r="C622" s="633"/>
      <c r="D622" s="633"/>
      <c r="E622" s="633"/>
      <c r="F622" s="633"/>
      <c r="G622" s="633"/>
      <c r="H622" s="633"/>
      <c r="I622" s="633"/>
      <c r="J622" s="633"/>
      <c r="K622" s="633"/>
      <c r="L622" s="633"/>
      <c r="M622" s="633"/>
      <c r="N622" s="633"/>
      <c r="O622" s="634"/>
      <c r="P622" s="633"/>
      <c r="Q622" s="633"/>
      <c r="R622" s="633"/>
      <c r="S622" s="633"/>
      <c r="T622" s="634"/>
      <c r="U622" s="633"/>
      <c r="V622" s="633"/>
      <c r="W622" s="633"/>
      <c r="X622" s="633"/>
      <c r="Y622" s="633"/>
      <c r="Z622" s="633"/>
      <c r="AA622" s="446"/>
      <c r="AB622" s="362"/>
      <c r="AC622" s="362"/>
      <c r="AD622" s="362"/>
      <c r="AE622" s="362"/>
      <c r="AF622" s="362"/>
      <c r="AG622" s="362"/>
      <c r="AH622" s="362"/>
      <c r="AI622" s="362"/>
      <c r="AJ622" s="362"/>
      <c r="AK622" s="362"/>
      <c r="AL622" s="362"/>
      <c r="AM622" s="362"/>
      <c r="AN622" s="362"/>
    </row>
    <row r="623" spans="1:40" ht="12.75">
      <c r="A623" s="367" t="s">
        <v>246</v>
      </c>
      <c r="B623" s="633"/>
      <c r="C623" s="633"/>
      <c r="D623" s="633"/>
      <c r="E623" s="633"/>
      <c r="F623" s="633"/>
      <c r="G623" s="633"/>
      <c r="H623" s="633"/>
      <c r="I623" s="633"/>
      <c r="J623" s="633"/>
      <c r="K623" s="633"/>
      <c r="L623" s="633"/>
      <c r="M623" s="635"/>
      <c r="N623" s="635"/>
      <c r="O623" s="634"/>
      <c r="P623" s="633"/>
      <c r="Q623" s="633"/>
      <c r="R623" s="633"/>
      <c r="S623" s="633"/>
      <c r="T623" s="634"/>
      <c r="U623" s="633"/>
      <c r="V623" s="633"/>
      <c r="W623" s="633"/>
      <c r="X623" s="633"/>
      <c r="Y623" s="633"/>
      <c r="Z623" s="633"/>
      <c r="AA623" s="446"/>
      <c r="AB623" s="132"/>
      <c r="AC623" s="132"/>
      <c r="AD623" s="132"/>
      <c r="AE623" s="132"/>
      <c r="AF623" s="132"/>
      <c r="AG623" s="132"/>
      <c r="AH623" s="132"/>
      <c r="AI623" s="132"/>
      <c r="AJ623" s="132"/>
      <c r="AK623" s="132"/>
      <c r="AL623" s="132"/>
      <c r="AM623" s="132"/>
      <c r="AN623" s="132"/>
    </row>
    <row r="624" spans="1:40" ht="12.75">
      <c r="A624" s="367" t="s">
        <v>239</v>
      </c>
      <c r="B624" s="633"/>
      <c r="C624" s="633"/>
      <c r="D624" s="633"/>
      <c r="E624" s="633"/>
      <c r="F624" s="633"/>
      <c r="G624" s="633"/>
      <c r="H624" s="633"/>
      <c r="I624" s="633"/>
      <c r="J624" s="633"/>
      <c r="K624" s="633"/>
      <c r="L624" s="633"/>
      <c r="M624" s="635"/>
      <c r="N624" s="635"/>
      <c r="O624" s="634"/>
      <c r="P624" s="633"/>
      <c r="Q624" s="633"/>
      <c r="R624" s="633"/>
      <c r="S624" s="633"/>
      <c r="T624" s="634"/>
      <c r="U624" s="633"/>
      <c r="V624" s="633"/>
      <c r="W624" s="633"/>
      <c r="X624" s="633"/>
      <c r="Y624" s="633"/>
      <c r="Z624" s="633"/>
      <c r="AA624" s="446"/>
      <c r="AB624" s="132"/>
      <c r="AC624" s="132"/>
      <c r="AD624" s="132"/>
      <c r="AE624" s="132"/>
      <c r="AF624" s="132"/>
      <c r="AG624" s="132"/>
      <c r="AH624" s="132"/>
      <c r="AI624" s="132"/>
      <c r="AJ624" s="132"/>
      <c r="AK624" s="132"/>
      <c r="AL624" s="132"/>
      <c r="AM624" s="132"/>
      <c r="AN624" s="132"/>
    </row>
    <row r="625" spans="1:40" ht="12.75">
      <c r="A625" s="367" t="s">
        <v>240</v>
      </c>
      <c r="B625" s="633"/>
      <c r="C625" s="633"/>
      <c r="D625" s="633"/>
      <c r="E625" s="633"/>
      <c r="F625" s="633"/>
      <c r="G625" s="633"/>
      <c r="H625" s="633"/>
      <c r="I625" s="633"/>
      <c r="J625" s="633"/>
      <c r="K625" s="633"/>
      <c r="L625" s="633"/>
      <c r="M625" s="635"/>
      <c r="N625" s="635"/>
      <c r="O625" s="634"/>
      <c r="P625" s="633"/>
      <c r="Q625" s="633"/>
      <c r="R625" s="633"/>
      <c r="S625" s="633"/>
      <c r="T625" s="634"/>
      <c r="U625" s="633"/>
      <c r="V625" s="633"/>
      <c r="W625" s="633"/>
      <c r="X625" s="633"/>
      <c r="Y625" s="633"/>
      <c r="Z625" s="633"/>
      <c r="AA625" s="446"/>
      <c r="AB625" s="132"/>
      <c r="AC625" s="132"/>
      <c r="AD625" s="132"/>
      <c r="AE625" s="132"/>
      <c r="AF625" s="132"/>
      <c r="AG625" s="132"/>
      <c r="AH625" s="132"/>
      <c r="AI625" s="132"/>
      <c r="AJ625" s="132"/>
      <c r="AK625" s="132"/>
      <c r="AL625" s="132"/>
      <c r="AM625" s="132"/>
      <c r="AN625" s="132"/>
    </row>
    <row r="626" spans="1:40" ht="12.75">
      <c r="A626" s="367" t="s">
        <v>241</v>
      </c>
      <c r="B626" s="633"/>
      <c r="C626" s="633"/>
      <c r="D626" s="633"/>
      <c r="E626" s="633"/>
      <c r="F626" s="633"/>
      <c r="G626" s="633"/>
      <c r="H626" s="633"/>
      <c r="I626" s="633"/>
      <c r="J626" s="633"/>
      <c r="K626" s="633"/>
      <c r="L626" s="633"/>
      <c r="M626" s="635"/>
      <c r="N626" s="635"/>
      <c r="O626" s="634"/>
      <c r="P626" s="633"/>
      <c r="Q626" s="633"/>
      <c r="R626" s="633"/>
      <c r="S626" s="633"/>
      <c r="T626" s="634"/>
      <c r="U626" s="633"/>
      <c r="V626" s="633"/>
      <c r="W626" s="633"/>
      <c r="X626" s="633"/>
      <c r="Y626" s="633"/>
      <c r="Z626" s="633"/>
      <c r="AA626" s="446"/>
      <c r="AB626" s="132"/>
      <c r="AC626" s="132"/>
      <c r="AD626" s="132"/>
      <c r="AE626" s="132"/>
      <c r="AF626" s="132"/>
      <c r="AG626" s="132"/>
      <c r="AH626" s="132"/>
      <c r="AI626" s="132"/>
      <c r="AJ626" s="132"/>
      <c r="AK626" s="132"/>
      <c r="AL626" s="132"/>
      <c r="AM626" s="132"/>
      <c r="AN626" s="132"/>
    </row>
    <row r="627" spans="1:40" ht="13.5" customHeight="1">
      <c r="A627" s="367"/>
      <c r="B627" s="633"/>
      <c r="C627" s="633"/>
      <c r="D627" s="633"/>
      <c r="E627" s="633"/>
      <c r="F627" s="633"/>
      <c r="G627" s="633"/>
      <c r="H627" s="633"/>
      <c r="I627" s="633"/>
      <c r="J627" s="633"/>
      <c r="K627" s="633"/>
      <c r="L627" s="633"/>
      <c r="M627" s="635"/>
      <c r="N627" s="635"/>
      <c r="O627" s="634"/>
      <c r="P627" s="633"/>
      <c r="Q627" s="633"/>
      <c r="R627" s="633"/>
      <c r="S627" s="633"/>
      <c r="T627" s="634"/>
      <c r="U627" s="633"/>
      <c r="V627" s="633"/>
      <c r="W627" s="633"/>
      <c r="X627" s="633"/>
      <c r="Y627" s="633"/>
      <c r="Z627" s="445"/>
      <c r="AA627" s="446"/>
      <c r="AB627" s="362"/>
      <c r="AC627" s="362"/>
      <c r="AD627" s="362"/>
      <c r="AE627" s="362"/>
      <c r="AF627" s="362"/>
      <c r="AG627" s="362"/>
      <c r="AH627" s="362"/>
      <c r="AI627" s="362"/>
      <c r="AJ627" s="362"/>
      <c r="AK627" s="362"/>
      <c r="AL627" s="362"/>
      <c r="AM627" s="362"/>
      <c r="AN627" s="362"/>
    </row>
    <row r="628" spans="1:40" ht="13.5" customHeight="1">
      <c r="A628" s="354" t="s">
        <v>247</v>
      </c>
      <c r="B628" s="633"/>
      <c r="C628" s="633"/>
      <c r="D628" s="633"/>
      <c r="E628" s="633"/>
      <c r="F628" s="633"/>
      <c r="G628" s="633"/>
      <c r="H628" s="633"/>
      <c r="I628" s="633"/>
      <c r="J628" s="633"/>
      <c r="K628" s="633"/>
      <c r="L628" s="633"/>
      <c r="M628" s="635"/>
      <c r="N628" s="635"/>
      <c r="O628" s="634"/>
      <c r="P628" s="633"/>
      <c r="Q628" s="633"/>
      <c r="R628" s="633"/>
      <c r="S628" s="633"/>
      <c r="T628" s="634"/>
      <c r="U628" s="633"/>
      <c r="V628" s="633"/>
      <c r="W628" s="633"/>
      <c r="X628" s="633"/>
      <c r="Y628" s="633"/>
      <c r="Z628" s="445"/>
      <c r="AA628" s="446"/>
      <c r="AB628" s="362"/>
      <c r="AC628" s="362"/>
      <c r="AD628" s="362"/>
      <c r="AE628" s="362"/>
      <c r="AF628" s="362"/>
      <c r="AG628" s="362"/>
      <c r="AH628" s="362"/>
      <c r="AI628" s="362"/>
      <c r="AJ628" s="362"/>
      <c r="AK628" s="362"/>
      <c r="AL628" s="362"/>
      <c r="AM628" s="362"/>
      <c r="AN628" s="362"/>
    </row>
    <row r="629" spans="1:40" ht="13.5" customHeight="1">
      <c r="A629" s="367" t="s">
        <v>238</v>
      </c>
      <c r="B629" s="633"/>
      <c r="C629" s="633"/>
      <c r="D629" s="633"/>
      <c r="E629" s="633"/>
      <c r="F629" s="633"/>
      <c r="G629" s="633"/>
      <c r="H629" s="633"/>
      <c r="I629" s="633"/>
      <c r="J629" s="633"/>
      <c r="K629" s="633"/>
      <c r="L629" s="633"/>
      <c r="M629" s="635"/>
      <c r="N629" s="635"/>
      <c r="O629" s="634"/>
      <c r="P629" s="633"/>
      <c r="Q629" s="633"/>
      <c r="R629" s="633"/>
      <c r="S629" s="633"/>
      <c r="T629" s="634"/>
      <c r="U629" s="633"/>
      <c r="V629" s="633"/>
      <c r="W629" s="633"/>
      <c r="X629" s="633"/>
      <c r="Y629" s="633"/>
      <c r="Z629" s="445"/>
      <c r="AA629" s="446"/>
      <c r="AB629" s="362"/>
      <c r="AC629" s="362"/>
      <c r="AD629" s="362"/>
      <c r="AE629" s="362"/>
      <c r="AF629" s="362"/>
      <c r="AG629" s="362">
        <v>768.2</v>
      </c>
      <c r="AH629" s="362">
        <v>854.2</v>
      </c>
      <c r="AI629" s="362">
        <v>941.6</v>
      </c>
      <c r="AJ629" s="362">
        <v>1055.5999999999999</v>
      </c>
      <c r="AK629" s="362">
        <v>1175.8</v>
      </c>
      <c r="AL629" s="362">
        <v>1308.3</v>
      </c>
      <c r="AM629" s="362">
        <v>1456.4</v>
      </c>
      <c r="AN629" s="362">
        <v>1621.3</v>
      </c>
    </row>
    <row r="630" spans="1:40" ht="13.5" customHeight="1">
      <c r="A630" s="367" t="s">
        <v>239</v>
      </c>
      <c r="B630" s="633"/>
      <c r="C630" s="633"/>
      <c r="D630" s="633"/>
      <c r="E630" s="633"/>
      <c r="F630" s="633"/>
      <c r="G630" s="633"/>
      <c r="H630" s="633"/>
      <c r="I630" s="633"/>
      <c r="J630" s="633"/>
      <c r="K630" s="633"/>
      <c r="L630" s="633"/>
      <c r="M630" s="635"/>
      <c r="N630" s="635"/>
      <c r="O630" s="634"/>
      <c r="P630" s="633"/>
      <c r="Q630" s="633"/>
      <c r="R630" s="633"/>
      <c r="S630" s="633"/>
      <c r="T630" s="634"/>
      <c r="U630" s="633"/>
      <c r="V630" s="633"/>
      <c r="W630" s="633"/>
      <c r="X630" s="633"/>
      <c r="Y630" s="633"/>
      <c r="Z630" s="445"/>
      <c r="AA630" s="446"/>
      <c r="AB630" s="362"/>
      <c r="AC630" s="362"/>
      <c r="AD630" s="362"/>
      <c r="AE630" s="362"/>
      <c r="AF630" s="362"/>
      <c r="AG630" s="362">
        <v>123</v>
      </c>
      <c r="AH630" s="362">
        <v>129</v>
      </c>
      <c r="AI630" s="362">
        <v>133.9</v>
      </c>
      <c r="AJ630" s="362">
        <v>141.1</v>
      </c>
      <c r="AK630" s="362">
        <v>148.30000000000001</v>
      </c>
      <c r="AL630" s="362">
        <v>155.69999999999999</v>
      </c>
      <c r="AM630" s="362">
        <v>163.5</v>
      </c>
      <c r="AN630" s="362">
        <v>171.7</v>
      </c>
    </row>
    <row r="631" spans="1:40" ht="13.5" customHeight="1">
      <c r="A631" s="367" t="s">
        <v>240</v>
      </c>
      <c r="B631" s="633"/>
      <c r="C631" s="633"/>
      <c r="D631" s="633"/>
      <c r="E631" s="633"/>
      <c r="F631" s="633"/>
      <c r="G631" s="633"/>
      <c r="H631" s="633"/>
      <c r="I631" s="633"/>
      <c r="J631" s="633"/>
      <c r="K631" s="633"/>
      <c r="L631" s="633"/>
      <c r="M631" s="635"/>
      <c r="N631" s="635"/>
      <c r="O631" s="634"/>
      <c r="P631" s="633"/>
      <c r="Q631" s="633"/>
      <c r="R631" s="633"/>
      <c r="S631" s="633"/>
      <c r="T631" s="634"/>
      <c r="U631" s="633"/>
      <c r="V631" s="633"/>
      <c r="W631" s="633"/>
      <c r="X631" s="633"/>
      <c r="Y631" s="633"/>
      <c r="Z631" s="445"/>
      <c r="AA631" s="446"/>
      <c r="AB631" s="362"/>
      <c r="AC631" s="362"/>
      <c r="AD631" s="362"/>
      <c r="AE631" s="362"/>
      <c r="AF631" s="362"/>
      <c r="AG631" s="362">
        <v>624.5</v>
      </c>
      <c r="AH631" s="362">
        <v>662</v>
      </c>
      <c r="AI631" s="362">
        <v>703</v>
      </c>
      <c r="AJ631" s="362">
        <v>748</v>
      </c>
      <c r="AK631" s="362">
        <v>792.9</v>
      </c>
      <c r="AL631" s="362">
        <v>840.5</v>
      </c>
      <c r="AM631" s="362">
        <v>890.9</v>
      </c>
      <c r="AN631" s="362">
        <v>944.3</v>
      </c>
    </row>
    <row r="632" spans="1:40" ht="13.5" customHeight="1">
      <c r="A632" s="367" t="s">
        <v>241</v>
      </c>
      <c r="B632" s="633"/>
      <c r="C632" s="633"/>
      <c r="D632" s="633"/>
      <c r="E632" s="633"/>
      <c r="F632" s="633"/>
      <c r="G632" s="633"/>
      <c r="H632" s="633"/>
      <c r="I632" s="633"/>
      <c r="J632" s="633"/>
      <c r="K632" s="633"/>
      <c r="L632" s="633"/>
      <c r="M632" s="635"/>
      <c r="N632" s="635"/>
      <c r="O632" s="634"/>
      <c r="P632" s="633"/>
      <c r="Q632" s="633"/>
      <c r="R632" s="633"/>
      <c r="S632" s="633"/>
      <c r="T632" s="634"/>
      <c r="U632" s="633"/>
      <c r="V632" s="633"/>
      <c r="W632" s="633"/>
      <c r="X632" s="633"/>
      <c r="Y632" s="633"/>
      <c r="Z632" s="445"/>
      <c r="AA632" s="446"/>
      <c r="AB632" s="362"/>
      <c r="AC632" s="362"/>
      <c r="AD632" s="362"/>
      <c r="AE632" s="362"/>
      <c r="AF632" s="362"/>
      <c r="AG632" s="362">
        <v>7.4</v>
      </c>
      <c r="AH632" s="362">
        <v>6</v>
      </c>
      <c r="AI632" s="362">
        <v>6.2</v>
      </c>
      <c r="AJ632" s="362">
        <v>6.4</v>
      </c>
      <c r="AK632" s="362">
        <v>6</v>
      </c>
      <c r="AL632" s="362">
        <v>6</v>
      </c>
      <c r="AM632" s="362">
        <v>6</v>
      </c>
      <c r="AN632" s="362">
        <v>6</v>
      </c>
    </row>
    <row r="633" spans="1:40" ht="13.5" customHeight="1">
      <c r="A633" s="367"/>
      <c r="B633" s="633"/>
      <c r="C633" s="633"/>
      <c r="D633" s="633"/>
      <c r="E633" s="633"/>
      <c r="F633" s="633"/>
      <c r="G633" s="633"/>
      <c r="H633" s="633"/>
      <c r="I633" s="633"/>
      <c r="J633" s="633"/>
      <c r="K633" s="633"/>
      <c r="L633" s="633"/>
      <c r="M633" s="635"/>
      <c r="N633" s="635"/>
      <c r="O633" s="634"/>
      <c r="P633" s="633"/>
      <c r="Q633" s="633"/>
      <c r="R633" s="633"/>
      <c r="S633" s="633"/>
      <c r="T633" s="634"/>
      <c r="U633" s="633"/>
      <c r="V633" s="633"/>
      <c r="W633" s="633"/>
      <c r="X633" s="633"/>
      <c r="Y633" s="633"/>
      <c r="Z633" s="445"/>
      <c r="AA633" s="446"/>
      <c r="AB633" s="362"/>
      <c r="AC633" s="362"/>
      <c r="AD633" s="362"/>
      <c r="AE633" s="362"/>
      <c r="AF633" s="362"/>
      <c r="AG633" s="362"/>
      <c r="AH633" s="362"/>
      <c r="AI633" s="362"/>
      <c r="AJ633" s="362"/>
      <c r="AK633" s="362"/>
      <c r="AL633" s="362"/>
      <c r="AM633" s="362"/>
      <c r="AN633" s="362"/>
    </row>
    <row r="634" spans="1:40" ht="13.5" customHeight="1">
      <c r="A634" s="354" t="s">
        <v>248</v>
      </c>
      <c r="B634" s="633"/>
      <c r="C634" s="633"/>
      <c r="D634" s="633"/>
      <c r="E634" s="633"/>
      <c r="F634" s="633"/>
      <c r="G634" s="633"/>
      <c r="H634" s="633"/>
      <c r="I634" s="633"/>
      <c r="J634" s="633"/>
      <c r="K634" s="633"/>
      <c r="L634" s="633"/>
      <c r="M634" s="635"/>
      <c r="N634" s="635"/>
      <c r="O634" s="634"/>
      <c r="P634" s="633"/>
      <c r="Q634" s="633"/>
      <c r="R634" s="633"/>
      <c r="S634" s="633"/>
      <c r="T634" s="634"/>
      <c r="U634" s="633"/>
      <c r="V634" s="633"/>
      <c r="W634" s="633"/>
      <c r="X634" s="633"/>
      <c r="Y634" s="633"/>
      <c r="Z634" s="445"/>
      <c r="AA634" s="446"/>
      <c r="AB634" s="362"/>
      <c r="AC634" s="362"/>
      <c r="AD634" s="362"/>
      <c r="AE634" s="362"/>
      <c r="AF634" s="362"/>
      <c r="AG634" s="362"/>
      <c r="AH634" s="362"/>
      <c r="AI634" s="362"/>
      <c r="AJ634" s="362"/>
      <c r="AK634" s="362"/>
      <c r="AL634" s="362"/>
      <c r="AM634" s="362"/>
      <c r="AN634" s="362"/>
    </row>
    <row r="635" spans="1:40" ht="13.5" customHeight="1">
      <c r="A635" s="367" t="s">
        <v>238</v>
      </c>
      <c r="B635" s="633"/>
      <c r="C635" s="633"/>
      <c r="D635" s="633"/>
      <c r="E635" s="633"/>
      <c r="F635" s="633"/>
      <c r="G635" s="633"/>
      <c r="H635" s="633"/>
      <c r="I635" s="633"/>
      <c r="J635" s="633"/>
      <c r="K635" s="633"/>
      <c r="L635" s="633"/>
      <c r="M635" s="635"/>
      <c r="N635" s="635"/>
      <c r="O635" s="634"/>
      <c r="P635" s="633"/>
      <c r="Q635" s="633"/>
      <c r="R635" s="633"/>
      <c r="S635" s="633"/>
      <c r="T635" s="634"/>
      <c r="U635" s="633"/>
      <c r="V635" s="633"/>
      <c r="W635" s="633"/>
      <c r="X635" s="633"/>
      <c r="Y635" s="633"/>
      <c r="Z635" s="445"/>
      <c r="AA635" s="446"/>
      <c r="AB635" s="362"/>
      <c r="AC635" s="362"/>
      <c r="AD635" s="362"/>
      <c r="AE635" s="362"/>
      <c r="AF635" s="362"/>
      <c r="AG635" s="362">
        <v>169.6</v>
      </c>
      <c r="AH635" s="362">
        <v>183.3</v>
      </c>
      <c r="AI635" s="362">
        <v>195.9</v>
      </c>
      <c r="AJ635" s="362">
        <v>213.7</v>
      </c>
      <c r="AK635" s="362">
        <v>235.3</v>
      </c>
      <c r="AL635" s="362">
        <v>260.3</v>
      </c>
      <c r="AM635" s="362">
        <v>289.8</v>
      </c>
      <c r="AN635" s="362">
        <v>322.60000000000002</v>
      </c>
    </row>
    <row r="636" spans="1:40" ht="13.5" customHeight="1">
      <c r="A636" s="367" t="s">
        <v>239</v>
      </c>
      <c r="B636" s="633"/>
      <c r="C636" s="633"/>
      <c r="D636" s="633"/>
      <c r="E636" s="633"/>
      <c r="F636" s="633"/>
      <c r="G636" s="633"/>
      <c r="H636" s="633"/>
      <c r="I636" s="633"/>
      <c r="J636" s="633"/>
      <c r="K636" s="633"/>
      <c r="L636" s="633"/>
      <c r="M636" s="635"/>
      <c r="N636" s="635"/>
      <c r="O636" s="634"/>
      <c r="P636" s="633"/>
      <c r="Q636" s="633"/>
      <c r="R636" s="633"/>
      <c r="S636" s="633"/>
      <c r="T636" s="634"/>
      <c r="U636" s="633"/>
      <c r="V636" s="633"/>
      <c r="W636" s="633"/>
      <c r="X636" s="633"/>
      <c r="Y636" s="633"/>
      <c r="Z636" s="445"/>
      <c r="AA636" s="446"/>
      <c r="AB636" s="362"/>
      <c r="AC636" s="362"/>
      <c r="AD636" s="362"/>
      <c r="AE636" s="362"/>
      <c r="AF636" s="362"/>
      <c r="AG636" s="362">
        <v>151</v>
      </c>
      <c r="AH636" s="362">
        <v>158.4</v>
      </c>
      <c r="AI636" s="362">
        <v>164.4</v>
      </c>
      <c r="AJ636" s="362">
        <v>173.3</v>
      </c>
      <c r="AK636" s="362">
        <v>182.1</v>
      </c>
      <c r="AL636" s="362">
        <v>191.1</v>
      </c>
      <c r="AM636" s="362">
        <v>200.7</v>
      </c>
      <c r="AN636" s="362">
        <v>210.8</v>
      </c>
    </row>
    <row r="637" spans="1:40" ht="13.5" customHeight="1">
      <c r="A637" s="367" t="s">
        <v>240</v>
      </c>
      <c r="B637" s="633"/>
      <c r="C637" s="633"/>
      <c r="D637" s="633"/>
      <c r="E637" s="633"/>
      <c r="F637" s="633"/>
      <c r="G637" s="633"/>
      <c r="H637" s="633"/>
      <c r="I637" s="633"/>
      <c r="J637" s="633"/>
      <c r="K637" s="633"/>
      <c r="L637" s="633"/>
      <c r="M637" s="635"/>
      <c r="N637" s="635"/>
      <c r="O637" s="634"/>
      <c r="P637" s="633"/>
      <c r="Q637" s="633"/>
      <c r="R637" s="633"/>
      <c r="S637" s="633"/>
      <c r="T637" s="634"/>
      <c r="U637" s="633"/>
      <c r="V637" s="633"/>
      <c r="W637" s="633"/>
      <c r="X637" s="633"/>
      <c r="Y637" s="633"/>
      <c r="Z637" s="445"/>
      <c r="AA637" s="446"/>
      <c r="AB637" s="362"/>
      <c r="AC637" s="362"/>
      <c r="AD637" s="362"/>
      <c r="AE637" s="362"/>
      <c r="AF637" s="362"/>
      <c r="AG637" s="362">
        <v>112.3</v>
      </c>
      <c r="AH637" s="362">
        <v>115.7</v>
      </c>
      <c r="AI637" s="362">
        <v>119.2</v>
      </c>
      <c r="AJ637" s="362">
        <v>123.3</v>
      </c>
      <c r="AK637" s="362">
        <v>129.19999999999999</v>
      </c>
      <c r="AL637" s="362">
        <v>136.19999999999999</v>
      </c>
      <c r="AM637" s="362">
        <v>144.4</v>
      </c>
      <c r="AN637" s="362">
        <v>153.1</v>
      </c>
    </row>
    <row r="638" spans="1:40" ht="13.5" customHeight="1">
      <c r="A638" s="367" t="s">
        <v>241</v>
      </c>
      <c r="B638" s="633"/>
      <c r="C638" s="633"/>
      <c r="D638" s="633"/>
      <c r="E638" s="633"/>
      <c r="F638" s="633"/>
      <c r="G638" s="633"/>
      <c r="H638" s="633"/>
      <c r="I638" s="633"/>
      <c r="J638" s="633"/>
      <c r="K638" s="633"/>
      <c r="L638" s="633"/>
      <c r="M638" s="635"/>
      <c r="N638" s="635"/>
      <c r="O638" s="634"/>
      <c r="P638" s="633"/>
      <c r="Q638" s="633"/>
      <c r="R638" s="633"/>
      <c r="S638" s="633"/>
      <c r="T638" s="634"/>
      <c r="U638" s="633"/>
      <c r="V638" s="633"/>
      <c r="W638" s="633"/>
      <c r="X638" s="633"/>
      <c r="Y638" s="633"/>
      <c r="Z638" s="445"/>
      <c r="AA638" s="446"/>
      <c r="AB638" s="362"/>
      <c r="AC638" s="362"/>
      <c r="AD638" s="362"/>
      <c r="AE638" s="362"/>
      <c r="AF638" s="362"/>
      <c r="AG638" s="362">
        <v>2.8</v>
      </c>
      <c r="AH638" s="362">
        <v>3</v>
      </c>
      <c r="AI638" s="362">
        <v>3</v>
      </c>
      <c r="AJ638" s="362">
        <v>3.5</v>
      </c>
      <c r="AK638" s="362">
        <v>4.8</v>
      </c>
      <c r="AL638" s="362">
        <v>5.4</v>
      </c>
      <c r="AM638" s="362">
        <v>6</v>
      </c>
      <c r="AN638" s="362">
        <v>6</v>
      </c>
    </row>
    <row r="639" spans="1:40" ht="13.5" customHeight="1">
      <c r="A639" s="367"/>
      <c r="B639" s="633"/>
      <c r="C639" s="633"/>
      <c r="D639" s="633"/>
      <c r="E639" s="633"/>
      <c r="F639" s="633"/>
      <c r="G639" s="633"/>
      <c r="H639" s="633"/>
      <c r="I639" s="633"/>
      <c r="J639" s="633"/>
      <c r="K639" s="633"/>
      <c r="L639" s="633"/>
      <c r="M639" s="635"/>
      <c r="N639" s="635"/>
      <c r="O639" s="634"/>
      <c r="P639" s="633"/>
      <c r="Q639" s="633"/>
      <c r="R639" s="633"/>
      <c r="S639" s="633"/>
      <c r="T639" s="634"/>
      <c r="U639" s="633"/>
      <c r="V639" s="633"/>
      <c r="W639" s="633"/>
      <c r="X639" s="633"/>
      <c r="Y639" s="633"/>
      <c r="Z639" s="445"/>
      <c r="AA639" s="446"/>
      <c r="AB639" s="362"/>
      <c r="AC639" s="362"/>
      <c r="AD639" s="362"/>
      <c r="AE639" s="362"/>
      <c r="AF639" s="362"/>
      <c r="AG639" s="362"/>
      <c r="AH639" s="362"/>
      <c r="AI639" s="362"/>
      <c r="AJ639" s="362"/>
      <c r="AK639" s="362"/>
      <c r="AL639" s="362"/>
      <c r="AM639" s="362"/>
      <c r="AN639" s="362"/>
    </row>
    <row r="640" spans="1:40" ht="13.5" customHeight="1">
      <c r="A640" s="354" t="s">
        <v>249</v>
      </c>
      <c r="B640" s="633"/>
      <c r="C640" s="633"/>
      <c r="D640" s="633"/>
      <c r="E640" s="633"/>
      <c r="F640" s="633"/>
      <c r="G640" s="633"/>
      <c r="H640" s="633"/>
      <c r="I640" s="633"/>
      <c r="J640" s="633"/>
      <c r="K640" s="633"/>
      <c r="L640" s="633"/>
      <c r="M640" s="635"/>
      <c r="N640" s="635"/>
      <c r="O640" s="634"/>
      <c r="P640" s="633"/>
      <c r="Q640" s="633"/>
      <c r="R640" s="633"/>
      <c r="S640" s="633"/>
      <c r="T640" s="634"/>
      <c r="U640" s="633"/>
      <c r="V640" s="633"/>
      <c r="W640" s="633"/>
      <c r="X640" s="633"/>
      <c r="Y640" s="633"/>
      <c r="Z640" s="633"/>
      <c r="AA640" s="446"/>
      <c r="AB640" s="362"/>
      <c r="AC640" s="362"/>
      <c r="AD640" s="362"/>
      <c r="AE640" s="362"/>
      <c r="AF640" s="362"/>
      <c r="AG640" s="362"/>
      <c r="AH640" s="362"/>
      <c r="AI640" s="362"/>
      <c r="AJ640" s="362"/>
      <c r="AK640" s="362"/>
      <c r="AL640" s="362"/>
      <c r="AM640" s="362"/>
      <c r="AN640" s="362"/>
    </row>
    <row r="641" spans="1:40" ht="12.75">
      <c r="A641" s="367" t="s">
        <v>238</v>
      </c>
      <c r="B641" s="633"/>
      <c r="C641" s="633"/>
      <c r="D641" s="633"/>
      <c r="E641" s="633"/>
      <c r="F641" s="633"/>
      <c r="G641" s="633"/>
      <c r="H641" s="633"/>
      <c r="I641" s="633"/>
      <c r="J641" s="633"/>
      <c r="K641" s="633"/>
      <c r="L641" s="633"/>
      <c r="M641" s="635"/>
      <c r="N641" s="635"/>
      <c r="O641" s="634"/>
      <c r="P641" s="633"/>
      <c r="Q641" s="633"/>
      <c r="R641" s="633"/>
      <c r="S641" s="633"/>
      <c r="T641" s="634"/>
      <c r="U641" s="633"/>
      <c r="V641" s="633"/>
      <c r="W641" s="633"/>
      <c r="X641" s="633"/>
      <c r="Y641" s="633"/>
      <c r="Z641" s="633"/>
      <c r="AA641" s="446"/>
      <c r="AB641" s="132"/>
      <c r="AC641" s="132"/>
      <c r="AD641" s="132"/>
      <c r="AE641" s="132"/>
      <c r="AF641" s="132"/>
      <c r="AG641" s="132">
        <v>4974.1000000000004</v>
      </c>
      <c r="AH641" s="132">
        <v>5322.2</v>
      </c>
      <c r="AI641" s="132">
        <v>5745.4</v>
      </c>
      <c r="AJ641" s="132">
        <v>6325.9</v>
      </c>
      <c r="AK641" s="132">
        <v>6913</v>
      </c>
      <c r="AL641" s="132">
        <v>7561.7</v>
      </c>
      <c r="AM641" s="132">
        <v>8322.5</v>
      </c>
      <c r="AN641" s="132">
        <v>9177.2999999999993</v>
      </c>
    </row>
    <row r="642" spans="1:40" ht="12.75">
      <c r="A642" s="367" t="s">
        <v>239</v>
      </c>
      <c r="B642" s="633"/>
      <c r="C642" s="633"/>
      <c r="D642" s="633"/>
      <c r="E642" s="633"/>
      <c r="F642" s="633"/>
      <c r="G642" s="633"/>
      <c r="H642" s="633"/>
      <c r="I642" s="633"/>
      <c r="J642" s="633"/>
      <c r="K642" s="633"/>
      <c r="L642" s="633"/>
      <c r="M642" s="635"/>
      <c r="N642" s="635"/>
      <c r="O642" s="634"/>
      <c r="P642" s="633"/>
      <c r="Q642" s="633"/>
      <c r="R642" s="633"/>
      <c r="S642" s="633"/>
      <c r="T642" s="634"/>
      <c r="U642" s="633"/>
      <c r="V642" s="633"/>
      <c r="W642" s="633"/>
      <c r="X642" s="633"/>
      <c r="Y642" s="633"/>
      <c r="Z642" s="633"/>
      <c r="AA642" s="446"/>
      <c r="AB642" s="132"/>
      <c r="AC642" s="132"/>
      <c r="AD642" s="132"/>
      <c r="AE642" s="132"/>
      <c r="AF642" s="132"/>
      <c r="AG642" s="132">
        <v>146.6</v>
      </c>
      <c r="AH642" s="132">
        <v>153.69999999999999</v>
      </c>
      <c r="AI642" s="132">
        <v>159.6</v>
      </c>
      <c r="AJ642" s="132">
        <v>168.2</v>
      </c>
      <c r="AK642" s="132">
        <v>176.7</v>
      </c>
      <c r="AL642" s="132">
        <v>185.5</v>
      </c>
      <c r="AM642" s="132">
        <v>194.8</v>
      </c>
      <c r="AN642" s="132">
        <v>204.6</v>
      </c>
    </row>
    <row r="643" spans="1:40" ht="12.75">
      <c r="A643" s="367" t="s">
        <v>240</v>
      </c>
      <c r="B643" s="633"/>
      <c r="C643" s="633"/>
      <c r="D643" s="633"/>
      <c r="E643" s="633"/>
      <c r="F643" s="633"/>
      <c r="G643" s="633"/>
      <c r="H643" s="633"/>
      <c r="I643" s="633"/>
      <c r="J643" s="633"/>
      <c r="K643" s="633"/>
      <c r="L643" s="633"/>
      <c r="M643" s="635"/>
      <c r="N643" s="635"/>
      <c r="O643" s="634"/>
      <c r="P643" s="633"/>
      <c r="Q643" s="633"/>
      <c r="R643" s="633"/>
      <c r="S643" s="633"/>
      <c r="T643" s="634"/>
      <c r="U643" s="633"/>
      <c r="V643" s="633"/>
      <c r="W643" s="633"/>
      <c r="X643" s="633"/>
      <c r="Y643" s="633"/>
      <c r="Z643" s="633"/>
      <c r="AA643" s="446"/>
      <c r="AB643" s="132"/>
      <c r="AC643" s="132"/>
      <c r="AD643" s="132"/>
      <c r="AE643" s="132"/>
      <c r="AF643" s="132"/>
      <c r="AG643" s="132">
        <v>3393.7</v>
      </c>
      <c r="AH643" s="132">
        <v>3461.6</v>
      </c>
      <c r="AI643" s="132">
        <v>3600.1</v>
      </c>
      <c r="AJ643" s="132">
        <v>3762.1</v>
      </c>
      <c r="AK643" s="132">
        <v>3912.6</v>
      </c>
      <c r="AL643" s="132">
        <v>4076.9</v>
      </c>
      <c r="AM643" s="132">
        <v>4272.6000000000004</v>
      </c>
      <c r="AN643" s="132">
        <v>4486.2</v>
      </c>
    </row>
    <row r="644" spans="1:40" ht="13.5" customHeight="1">
      <c r="A644" s="367" t="s">
        <v>241</v>
      </c>
      <c r="B644" s="633"/>
      <c r="C644" s="633"/>
      <c r="D644" s="633"/>
      <c r="E644" s="633"/>
      <c r="F644" s="633"/>
      <c r="G644" s="633"/>
      <c r="H644" s="633"/>
      <c r="I644" s="633"/>
      <c r="J644" s="633"/>
      <c r="K644" s="633"/>
      <c r="L644" s="633"/>
      <c r="M644" s="635"/>
      <c r="N644" s="635"/>
      <c r="O644" s="634"/>
      <c r="P644" s="633"/>
      <c r="Q644" s="633"/>
      <c r="R644" s="633"/>
      <c r="S644" s="633"/>
      <c r="T644" s="634"/>
      <c r="U644" s="633"/>
      <c r="V644" s="633"/>
      <c r="W644" s="633"/>
      <c r="X644" s="633"/>
      <c r="Y644" s="633"/>
      <c r="Z644" s="633"/>
      <c r="AA644" s="446"/>
      <c r="AB644" s="132"/>
      <c r="AC644" s="132"/>
      <c r="AD644" s="132"/>
      <c r="AE644" s="132"/>
      <c r="AF644" s="132"/>
      <c r="AG644" s="132">
        <v>0.2</v>
      </c>
      <c r="AH644" s="132">
        <v>2</v>
      </c>
      <c r="AI644" s="132">
        <v>4</v>
      </c>
      <c r="AJ644" s="132">
        <v>4.5</v>
      </c>
      <c r="AK644" s="132">
        <v>4</v>
      </c>
      <c r="AL644" s="132">
        <v>4.2</v>
      </c>
      <c r="AM644" s="132">
        <v>4.8</v>
      </c>
      <c r="AN644" s="132">
        <v>5</v>
      </c>
    </row>
    <row r="645" spans="1:40" ht="13.5" customHeight="1">
      <c r="A645" s="367"/>
      <c r="B645" s="633"/>
      <c r="C645" s="633"/>
      <c r="D645" s="633"/>
      <c r="E645" s="633"/>
      <c r="F645" s="633"/>
      <c r="G645" s="633"/>
      <c r="H645" s="633"/>
      <c r="I645" s="633"/>
      <c r="J645" s="633"/>
      <c r="K645" s="633"/>
      <c r="L645" s="633"/>
      <c r="M645" s="635"/>
      <c r="N645" s="635"/>
      <c r="O645" s="634"/>
      <c r="P645" s="633"/>
      <c r="Q645" s="633"/>
      <c r="R645" s="633"/>
      <c r="S645" s="633"/>
      <c r="T645" s="634"/>
      <c r="U645" s="633"/>
      <c r="V645" s="633"/>
      <c r="W645" s="633"/>
      <c r="X645" s="633"/>
      <c r="Y645" s="633"/>
      <c r="Z645" s="445"/>
      <c r="AA645" s="446"/>
      <c r="AB645" s="362"/>
      <c r="AC645" s="362"/>
      <c r="AD645" s="362"/>
      <c r="AE645" s="362"/>
      <c r="AF645" s="362"/>
      <c r="AG645" s="362"/>
      <c r="AH645" s="362"/>
      <c r="AI645" s="362"/>
      <c r="AJ645" s="362"/>
      <c r="AK645" s="362"/>
      <c r="AL645" s="362"/>
      <c r="AM645" s="362"/>
      <c r="AN645" s="362"/>
    </row>
    <row r="646" spans="1:40" ht="12.75">
      <c r="A646" s="354" t="s">
        <v>250</v>
      </c>
      <c r="B646" s="633"/>
      <c r="C646" s="633"/>
      <c r="D646" s="633"/>
      <c r="E646" s="633"/>
      <c r="F646" s="633"/>
      <c r="G646" s="633"/>
      <c r="H646" s="633"/>
      <c r="I646" s="633"/>
      <c r="J646" s="633"/>
      <c r="K646" s="633"/>
      <c r="L646" s="633"/>
      <c r="M646" s="635"/>
      <c r="N646" s="635"/>
      <c r="O646" s="634"/>
      <c r="P646" s="633"/>
      <c r="Q646" s="633"/>
      <c r="R646" s="633"/>
      <c r="S646" s="633"/>
      <c r="T646" s="634"/>
      <c r="U646" s="633"/>
      <c r="V646" s="633"/>
      <c r="W646" s="633"/>
      <c r="X646" s="633"/>
      <c r="Y646" s="633"/>
      <c r="Z646" s="633"/>
      <c r="AA646" s="446"/>
      <c r="AB646" s="362"/>
      <c r="AC646" s="362"/>
      <c r="AD646" s="362"/>
      <c r="AE646" s="362"/>
      <c r="AF646" s="362"/>
      <c r="AG646" s="362"/>
      <c r="AH646" s="362"/>
      <c r="AI646" s="362"/>
      <c r="AJ646" s="362"/>
      <c r="AK646" s="362"/>
      <c r="AL646" s="362"/>
      <c r="AM646" s="362"/>
      <c r="AN646" s="362"/>
    </row>
    <row r="647" spans="1:40" ht="12.75">
      <c r="A647" s="367" t="s">
        <v>238</v>
      </c>
      <c r="B647" s="633"/>
      <c r="C647" s="633"/>
      <c r="D647" s="633"/>
      <c r="E647" s="633"/>
      <c r="F647" s="633"/>
      <c r="G647" s="633"/>
      <c r="H647" s="633"/>
      <c r="I647" s="633"/>
      <c r="J647" s="633"/>
      <c r="K647" s="633"/>
      <c r="L647" s="633"/>
      <c r="M647" s="635"/>
      <c r="N647" s="635"/>
      <c r="O647" s="634"/>
      <c r="P647" s="633"/>
      <c r="Q647" s="633"/>
      <c r="R647" s="633"/>
      <c r="S647" s="633"/>
      <c r="T647" s="634"/>
      <c r="U647" s="633"/>
      <c r="V647" s="633"/>
      <c r="W647" s="633"/>
      <c r="X647" s="633"/>
      <c r="Y647" s="633"/>
      <c r="Z647" s="633"/>
      <c r="AA647" s="446"/>
      <c r="AB647" s="132"/>
      <c r="AC647" s="132"/>
      <c r="AD647" s="132"/>
      <c r="AE647" s="132"/>
      <c r="AF647" s="132"/>
      <c r="AG647" s="132">
        <v>8002.5</v>
      </c>
      <c r="AH647" s="132">
        <v>8680.1</v>
      </c>
      <c r="AI647" s="132">
        <v>9460.4</v>
      </c>
      <c r="AJ647" s="132">
        <v>10426.200000000001</v>
      </c>
      <c r="AK647" s="132">
        <v>11503.4</v>
      </c>
      <c r="AL647" s="132">
        <v>12739.8</v>
      </c>
      <c r="AM647" s="132">
        <v>14182.2</v>
      </c>
      <c r="AN647" s="132">
        <v>15787.8</v>
      </c>
    </row>
    <row r="648" spans="1:40" ht="12.75">
      <c r="A648" s="367" t="s">
        <v>239</v>
      </c>
      <c r="B648" s="633"/>
      <c r="C648" s="633"/>
      <c r="D648" s="633"/>
      <c r="E648" s="633"/>
      <c r="F648" s="633"/>
      <c r="G648" s="633"/>
      <c r="H648" s="633"/>
      <c r="I648" s="633"/>
      <c r="J648" s="633"/>
      <c r="K648" s="633"/>
      <c r="L648" s="633"/>
      <c r="M648" s="635"/>
      <c r="N648" s="635"/>
      <c r="O648" s="634"/>
      <c r="P648" s="633"/>
      <c r="Q648" s="633"/>
      <c r="R648" s="633"/>
      <c r="S648" s="633"/>
      <c r="T648" s="634"/>
      <c r="U648" s="633"/>
      <c r="V648" s="633"/>
      <c r="W648" s="633"/>
      <c r="X648" s="633"/>
      <c r="Y648" s="633"/>
      <c r="Z648" s="633"/>
      <c r="AA648" s="446"/>
      <c r="AB648" s="132"/>
      <c r="AC648" s="132"/>
      <c r="AD648" s="132"/>
      <c r="AE648" s="132"/>
      <c r="AF648" s="132"/>
      <c r="AG648" s="132">
        <v>143.9</v>
      </c>
      <c r="AH648" s="132">
        <v>151</v>
      </c>
      <c r="AI648" s="132">
        <v>156.69999999999999</v>
      </c>
      <c r="AJ648" s="132">
        <v>165.1</v>
      </c>
      <c r="AK648" s="132">
        <v>173.5</v>
      </c>
      <c r="AL648" s="132">
        <v>182.1</v>
      </c>
      <c r="AM648" s="132">
        <v>191.3</v>
      </c>
      <c r="AN648" s="132">
        <v>200.9</v>
      </c>
    </row>
    <row r="649" spans="1:40" ht="13.5" customHeight="1">
      <c r="A649" s="367" t="s">
        <v>240</v>
      </c>
      <c r="B649" s="633"/>
      <c r="C649" s="633"/>
      <c r="D649" s="633"/>
      <c r="E649" s="633"/>
      <c r="F649" s="633"/>
      <c r="G649" s="633"/>
      <c r="H649" s="633"/>
      <c r="I649" s="633"/>
      <c r="J649" s="633"/>
      <c r="K649" s="633"/>
      <c r="L649" s="633"/>
      <c r="M649" s="635"/>
      <c r="N649" s="635"/>
      <c r="O649" s="634"/>
      <c r="P649" s="633"/>
      <c r="Q649" s="633"/>
      <c r="R649" s="633"/>
      <c r="S649" s="633"/>
      <c r="T649" s="634"/>
      <c r="U649" s="633"/>
      <c r="V649" s="633"/>
      <c r="W649" s="633"/>
      <c r="X649" s="633"/>
      <c r="Y649" s="633"/>
      <c r="Z649" s="633"/>
      <c r="AA649" s="446"/>
      <c r="AB649" s="132"/>
      <c r="AC649" s="132"/>
      <c r="AD649" s="132"/>
      <c r="AE649" s="132"/>
      <c r="AF649" s="132"/>
      <c r="AG649" s="132">
        <v>5560.1</v>
      </c>
      <c r="AH649" s="132">
        <v>5749.2</v>
      </c>
      <c r="AI649" s="132">
        <v>6036.6</v>
      </c>
      <c r="AJ649" s="132">
        <v>6314.3</v>
      </c>
      <c r="AK649" s="132">
        <v>6630</v>
      </c>
      <c r="AL649" s="132">
        <v>6994.7</v>
      </c>
      <c r="AM649" s="132">
        <v>7414.4</v>
      </c>
      <c r="AN649" s="132">
        <v>7859.2</v>
      </c>
    </row>
    <row r="650" spans="1:40" ht="13.5" customHeight="1">
      <c r="A650" s="367" t="s">
        <v>241</v>
      </c>
      <c r="B650" s="633"/>
      <c r="C650" s="633"/>
      <c r="D650" s="633"/>
      <c r="E650" s="633"/>
      <c r="F650" s="633"/>
      <c r="G650" s="633"/>
      <c r="H650" s="633"/>
      <c r="I650" s="633"/>
      <c r="J650" s="633"/>
      <c r="K650" s="633"/>
      <c r="L650" s="633"/>
      <c r="M650" s="635"/>
      <c r="N650" s="635"/>
      <c r="O650" s="634"/>
      <c r="P650" s="633"/>
      <c r="Q650" s="633"/>
      <c r="R650" s="633"/>
      <c r="S650" s="633"/>
      <c r="T650" s="634"/>
      <c r="U650" s="633"/>
      <c r="V650" s="633"/>
      <c r="W650" s="633"/>
      <c r="X650" s="633"/>
      <c r="Y650" s="633"/>
      <c r="Z650" s="633"/>
      <c r="AA650" s="446"/>
      <c r="AB650" s="132"/>
      <c r="AC650" s="132"/>
      <c r="AD650" s="132"/>
      <c r="AE650" s="132"/>
      <c r="AF650" s="132"/>
      <c r="AG650" s="132">
        <v>-1</v>
      </c>
      <c r="AH650" s="132">
        <v>3.4</v>
      </c>
      <c r="AI650" s="132">
        <v>5</v>
      </c>
      <c r="AJ650" s="132">
        <v>4.5999999999999996</v>
      </c>
      <c r="AK650" s="132">
        <v>5</v>
      </c>
      <c r="AL650" s="132">
        <v>5.5</v>
      </c>
      <c r="AM650" s="132">
        <v>6</v>
      </c>
      <c r="AN650" s="132">
        <v>6</v>
      </c>
    </row>
    <row r="651" spans="1:40" ht="12.75">
      <c r="A651" s="367"/>
      <c r="B651" s="633"/>
      <c r="C651" s="633"/>
      <c r="D651" s="633"/>
      <c r="E651" s="633"/>
      <c r="F651" s="633"/>
      <c r="G651" s="633"/>
      <c r="H651" s="633"/>
      <c r="I651" s="633"/>
      <c r="J651" s="633"/>
      <c r="K651" s="633"/>
      <c r="L651" s="633"/>
      <c r="M651" s="635"/>
      <c r="N651" s="635"/>
      <c r="O651" s="634"/>
      <c r="P651" s="633"/>
      <c r="Q651" s="633"/>
      <c r="R651" s="633"/>
      <c r="S651" s="633"/>
      <c r="T651" s="634"/>
      <c r="U651" s="633"/>
      <c r="V651" s="633"/>
      <c r="W651" s="633"/>
      <c r="X651" s="633"/>
      <c r="Y651" s="633"/>
      <c r="Z651" s="445"/>
      <c r="AA651" s="446"/>
      <c r="AB651" s="362"/>
      <c r="AC651" s="362"/>
      <c r="AD651" s="362"/>
      <c r="AE651" s="362"/>
      <c r="AF651" s="362"/>
      <c r="AG651" s="362"/>
      <c r="AH651" s="362"/>
      <c r="AI651" s="362"/>
      <c r="AJ651" s="362"/>
      <c r="AK651" s="362"/>
      <c r="AL651" s="362"/>
      <c r="AM651" s="362"/>
      <c r="AN651" s="362"/>
    </row>
    <row r="652" spans="1:40" ht="12.75">
      <c r="A652" s="354" t="s">
        <v>251</v>
      </c>
      <c r="B652" s="633"/>
      <c r="C652" s="633"/>
      <c r="D652" s="633"/>
      <c r="E652" s="633"/>
      <c r="F652" s="633"/>
      <c r="G652" s="633"/>
      <c r="H652" s="633"/>
      <c r="I652" s="633"/>
      <c r="J652" s="633"/>
      <c r="K652" s="633"/>
      <c r="L652" s="633"/>
      <c r="M652" s="635"/>
      <c r="N652" s="635"/>
      <c r="O652" s="634"/>
      <c r="P652" s="633"/>
      <c r="Q652" s="633"/>
      <c r="R652" s="633"/>
      <c r="S652" s="633"/>
      <c r="T652" s="634"/>
      <c r="U652" s="633"/>
      <c r="V652" s="633"/>
      <c r="W652" s="633"/>
      <c r="X652" s="633"/>
      <c r="Y652" s="633"/>
      <c r="Z652" s="633"/>
      <c r="AA652" s="446"/>
      <c r="AB652" s="362"/>
      <c r="AC652" s="362"/>
      <c r="AD652" s="362"/>
      <c r="AE652" s="362"/>
      <c r="AF652" s="362"/>
      <c r="AG652" s="362"/>
      <c r="AH652" s="362"/>
      <c r="AI652" s="362"/>
      <c r="AJ652" s="362"/>
      <c r="AK652" s="362"/>
      <c r="AL652" s="362"/>
      <c r="AM652" s="362"/>
      <c r="AN652" s="362"/>
    </row>
    <row r="653" spans="1:40" ht="12.75">
      <c r="A653" s="367" t="s">
        <v>238</v>
      </c>
      <c r="B653" s="633"/>
      <c r="C653" s="633"/>
      <c r="D653" s="633"/>
      <c r="E653" s="633"/>
      <c r="F653" s="633"/>
      <c r="G653" s="633"/>
      <c r="H653" s="633"/>
      <c r="I653" s="633"/>
      <c r="J653" s="633"/>
      <c r="K653" s="633"/>
      <c r="L653" s="633"/>
      <c r="M653" s="635"/>
      <c r="N653" s="635"/>
      <c r="O653" s="634"/>
      <c r="P653" s="633"/>
      <c r="Q653" s="633"/>
      <c r="R653" s="633"/>
      <c r="S653" s="633"/>
      <c r="T653" s="634"/>
      <c r="U653" s="633"/>
      <c r="V653" s="633"/>
      <c r="W653" s="633"/>
      <c r="X653" s="633"/>
      <c r="Y653" s="633"/>
      <c r="Z653" s="633"/>
      <c r="AA653" s="446"/>
      <c r="AB653" s="362"/>
      <c r="AC653" s="362"/>
      <c r="AD653" s="362"/>
      <c r="AE653" s="362"/>
      <c r="AF653" s="362"/>
      <c r="AG653" s="362">
        <v>1743</v>
      </c>
      <c r="AH653" s="362">
        <v>1865</v>
      </c>
      <c r="AI653" s="362">
        <v>2052</v>
      </c>
      <c r="AJ653" s="362">
        <v>2367.4</v>
      </c>
      <c r="AK653" s="362">
        <v>2686.6</v>
      </c>
      <c r="AL653" s="362">
        <v>3031.8</v>
      </c>
      <c r="AM653" s="362">
        <v>3422.8</v>
      </c>
      <c r="AN653" s="362">
        <v>3864.2</v>
      </c>
    </row>
    <row r="654" spans="1:40" ht="13.5" customHeight="1">
      <c r="A654" s="367" t="s">
        <v>239</v>
      </c>
      <c r="B654" s="633"/>
      <c r="C654" s="633"/>
      <c r="D654" s="633"/>
      <c r="E654" s="633"/>
      <c r="F654" s="633"/>
      <c r="G654" s="633"/>
      <c r="H654" s="633"/>
      <c r="I654" s="633"/>
      <c r="J654" s="633"/>
      <c r="K654" s="633"/>
      <c r="L654" s="633"/>
      <c r="M654" s="635"/>
      <c r="N654" s="635"/>
      <c r="O654" s="634"/>
      <c r="P654" s="633"/>
      <c r="Q654" s="633"/>
      <c r="R654" s="633"/>
      <c r="S654" s="633"/>
      <c r="T654" s="634"/>
      <c r="U654" s="633"/>
      <c r="V654" s="633"/>
      <c r="W654" s="633"/>
      <c r="X654" s="633"/>
      <c r="Y654" s="633"/>
      <c r="Z654" s="633"/>
      <c r="AA654" s="446"/>
      <c r="AB654" s="132"/>
      <c r="AC654" s="132"/>
      <c r="AD654" s="132"/>
      <c r="AE654" s="132"/>
      <c r="AF654" s="132"/>
      <c r="AG654" s="132">
        <v>144</v>
      </c>
      <c r="AH654" s="132">
        <v>151.1</v>
      </c>
      <c r="AI654" s="132">
        <v>156.80000000000001</v>
      </c>
      <c r="AJ654" s="132">
        <v>165.2</v>
      </c>
      <c r="AK654" s="132">
        <v>173.6</v>
      </c>
      <c r="AL654" s="132">
        <v>182.2</v>
      </c>
      <c r="AM654" s="132">
        <v>191.4</v>
      </c>
      <c r="AN654" s="132">
        <v>201</v>
      </c>
    </row>
    <row r="655" spans="1:40" ht="13.5" customHeight="1">
      <c r="A655" s="367" t="s">
        <v>240</v>
      </c>
      <c r="B655" s="633"/>
      <c r="C655" s="633"/>
      <c r="D655" s="633"/>
      <c r="E655" s="633"/>
      <c r="F655" s="633"/>
      <c r="G655" s="633"/>
      <c r="H655" s="633"/>
      <c r="I655" s="633"/>
      <c r="J655" s="633"/>
      <c r="K655" s="633"/>
      <c r="L655" s="633"/>
      <c r="M655" s="635"/>
      <c r="N655" s="635"/>
      <c r="O655" s="634"/>
      <c r="P655" s="633"/>
      <c r="Q655" s="633"/>
      <c r="R655" s="633"/>
      <c r="S655" s="633"/>
      <c r="T655" s="634"/>
      <c r="U655" s="633"/>
      <c r="V655" s="633"/>
      <c r="W655" s="633"/>
      <c r="X655" s="633"/>
      <c r="Y655" s="633"/>
      <c r="Z655" s="633"/>
      <c r="AA655" s="446"/>
      <c r="AB655" s="132"/>
      <c r="AC655" s="132"/>
      <c r="AD655" s="132"/>
      <c r="AE655" s="132"/>
      <c r="AF655" s="132"/>
      <c r="AG655" s="132">
        <v>1210.3</v>
      </c>
      <c r="AH655" s="132">
        <v>1234.5</v>
      </c>
      <c r="AI655" s="132">
        <v>1308.5999999999999</v>
      </c>
      <c r="AJ655" s="132">
        <v>1432.9</v>
      </c>
      <c r="AK655" s="132">
        <v>1547.6</v>
      </c>
      <c r="AL655" s="132">
        <v>1663.6</v>
      </c>
      <c r="AM655" s="132">
        <v>1788.4</v>
      </c>
      <c r="AN655" s="132">
        <v>1922.5</v>
      </c>
    </row>
    <row r="656" spans="1:40" ht="12.75">
      <c r="A656" s="367" t="s">
        <v>241</v>
      </c>
      <c r="B656" s="633"/>
      <c r="C656" s="633"/>
      <c r="D656" s="633"/>
      <c r="E656" s="633"/>
      <c r="F656" s="633"/>
      <c r="G656" s="633"/>
      <c r="H656" s="633"/>
      <c r="I656" s="633"/>
      <c r="J656" s="633"/>
      <c r="K656" s="633"/>
      <c r="L656" s="633"/>
      <c r="M656" s="635"/>
      <c r="N656" s="635"/>
      <c r="O656" s="634"/>
      <c r="P656" s="633"/>
      <c r="Q656" s="633"/>
      <c r="R656" s="633"/>
      <c r="S656" s="633"/>
      <c r="T656" s="634"/>
      <c r="U656" s="633"/>
      <c r="V656" s="633"/>
      <c r="W656" s="633"/>
      <c r="X656" s="633"/>
      <c r="Y656" s="633"/>
      <c r="Z656" s="633"/>
      <c r="AA656" s="446"/>
      <c r="AB656" s="132"/>
      <c r="AC656" s="132"/>
      <c r="AD656" s="132"/>
      <c r="AE656" s="132"/>
      <c r="AF656" s="132"/>
      <c r="AG656" s="132">
        <v>-17</v>
      </c>
      <c r="AH656" s="132">
        <v>2</v>
      </c>
      <c r="AI656" s="132">
        <v>6</v>
      </c>
      <c r="AJ656" s="132">
        <v>9.5</v>
      </c>
      <c r="AK656" s="132">
        <v>8</v>
      </c>
      <c r="AL656" s="132">
        <v>7.5</v>
      </c>
      <c r="AM656" s="132">
        <v>7.5</v>
      </c>
      <c r="AN656" s="132">
        <v>7.5</v>
      </c>
    </row>
    <row r="657" spans="1:40" ht="12.75">
      <c r="A657" s="367"/>
      <c r="B657" s="633"/>
      <c r="C657" s="633"/>
      <c r="D657" s="633"/>
      <c r="E657" s="633"/>
      <c r="F657" s="633"/>
      <c r="G657" s="633"/>
      <c r="H657" s="633"/>
      <c r="I657" s="633"/>
      <c r="J657" s="633"/>
      <c r="K657" s="633"/>
      <c r="L657" s="633"/>
      <c r="M657" s="635"/>
      <c r="N657" s="635"/>
      <c r="O657" s="634"/>
      <c r="P657" s="633"/>
      <c r="Q657" s="633"/>
      <c r="R657" s="633"/>
      <c r="S657" s="633"/>
      <c r="T657" s="634"/>
      <c r="U657" s="633"/>
      <c r="V657" s="633"/>
      <c r="W657" s="633"/>
      <c r="X657" s="633"/>
      <c r="Y657" s="633"/>
      <c r="Z657" s="633"/>
      <c r="AA657" s="446"/>
      <c r="AB657" s="132"/>
      <c r="AC657" s="132"/>
      <c r="AD657" s="132"/>
      <c r="AE657" s="132"/>
      <c r="AF657" s="132"/>
      <c r="AG657" s="132"/>
      <c r="AH657" s="132"/>
      <c r="AI657" s="132"/>
      <c r="AJ657" s="132"/>
      <c r="AK657" s="132"/>
      <c r="AL657" s="132"/>
      <c r="AM657" s="132"/>
      <c r="AN657" s="132"/>
    </row>
    <row r="658" spans="1:40" ht="12.75">
      <c r="A658" s="354" t="s">
        <v>252</v>
      </c>
      <c r="B658" s="633"/>
      <c r="C658" s="633"/>
      <c r="D658" s="633"/>
      <c r="E658" s="633"/>
      <c r="F658" s="633"/>
      <c r="G658" s="633"/>
      <c r="H658" s="633"/>
      <c r="I658" s="633"/>
      <c r="J658" s="633"/>
      <c r="K658" s="633"/>
      <c r="L658" s="633"/>
      <c r="M658" s="635"/>
      <c r="N658" s="635"/>
      <c r="O658" s="634"/>
      <c r="P658" s="633"/>
      <c r="Q658" s="633"/>
      <c r="R658" s="633"/>
      <c r="S658" s="633"/>
      <c r="T658" s="634"/>
      <c r="U658" s="633"/>
      <c r="V658" s="633"/>
      <c r="W658" s="633"/>
      <c r="X658" s="633"/>
      <c r="Y658" s="633"/>
      <c r="Z658" s="445"/>
      <c r="AA658" s="446"/>
      <c r="AB658" s="362"/>
      <c r="AC658" s="362"/>
      <c r="AD658" s="362"/>
      <c r="AE658" s="362"/>
      <c r="AF658" s="362"/>
      <c r="AG658" s="362"/>
      <c r="AH658" s="362"/>
      <c r="AI658" s="362"/>
      <c r="AJ658" s="362"/>
      <c r="AK658" s="362"/>
      <c r="AL658" s="362"/>
      <c r="AM658" s="362"/>
      <c r="AN658" s="362"/>
    </row>
    <row r="659" spans="1:40" ht="12.75">
      <c r="A659" s="367" t="s">
        <v>238</v>
      </c>
      <c r="B659" s="633"/>
      <c r="C659" s="633"/>
      <c r="D659" s="633"/>
      <c r="E659" s="633"/>
      <c r="F659" s="633"/>
      <c r="G659" s="633"/>
      <c r="H659" s="633"/>
      <c r="I659" s="633"/>
      <c r="J659" s="633"/>
      <c r="K659" s="633"/>
      <c r="L659" s="633"/>
      <c r="M659" s="635"/>
      <c r="N659" s="635"/>
      <c r="O659" s="634"/>
      <c r="P659" s="633"/>
      <c r="Q659" s="633"/>
      <c r="R659" s="633"/>
      <c r="S659" s="633"/>
      <c r="T659" s="633"/>
      <c r="U659" s="633"/>
      <c r="V659" s="633"/>
      <c r="W659" s="633"/>
      <c r="X659" s="633"/>
      <c r="Y659" s="445"/>
      <c r="Z659" s="446"/>
      <c r="AA659" s="362"/>
      <c r="AB659" s="362"/>
      <c r="AC659" s="362"/>
      <c r="AD659" s="362"/>
      <c r="AE659" s="362"/>
      <c r="AF659" s="362"/>
      <c r="AG659" s="362">
        <v>1357.4</v>
      </c>
      <c r="AH659" s="362">
        <v>1449.6</v>
      </c>
      <c r="AI659" s="362">
        <v>1596.4</v>
      </c>
      <c r="AJ659" s="362">
        <v>1833.4</v>
      </c>
      <c r="AK659" s="362">
        <v>2080.6</v>
      </c>
      <c r="AL659" s="362">
        <v>2337</v>
      </c>
      <c r="AM659" s="362">
        <v>2626.1</v>
      </c>
      <c r="AN659" s="362">
        <v>2951</v>
      </c>
    </row>
    <row r="660" spans="1:40" ht="12.75">
      <c r="A660" s="367" t="s">
        <v>239</v>
      </c>
      <c r="B660" s="633"/>
      <c r="C660" s="633"/>
      <c r="D660" s="633"/>
      <c r="E660" s="633"/>
      <c r="F660" s="633"/>
      <c r="G660" s="633"/>
      <c r="H660" s="633"/>
      <c r="I660" s="633"/>
      <c r="J660" s="633"/>
      <c r="K660" s="633"/>
      <c r="L660" s="633"/>
      <c r="M660" s="635"/>
      <c r="N660" s="635"/>
      <c r="O660" s="634"/>
      <c r="P660" s="633"/>
      <c r="Q660" s="633"/>
      <c r="R660" s="633"/>
      <c r="S660" s="633"/>
      <c r="T660" s="634"/>
      <c r="U660" s="633"/>
      <c r="V660" s="633"/>
      <c r="W660" s="633"/>
      <c r="X660" s="633"/>
      <c r="Y660" s="633"/>
      <c r="Z660" s="445"/>
      <c r="AA660" s="446"/>
      <c r="AB660" s="362"/>
      <c r="AC660" s="362"/>
      <c r="AD660" s="362"/>
      <c r="AE660" s="362"/>
      <c r="AF660" s="362"/>
      <c r="AG660" s="362">
        <v>133.69999999999999</v>
      </c>
      <c r="AH660" s="362">
        <v>140.30000000000001</v>
      </c>
      <c r="AI660" s="362">
        <v>145.6</v>
      </c>
      <c r="AJ660" s="362">
        <v>153.4</v>
      </c>
      <c r="AK660" s="362">
        <v>161.19999999999999</v>
      </c>
      <c r="AL660" s="362">
        <v>169.2</v>
      </c>
      <c r="AM660" s="362">
        <v>177.7</v>
      </c>
      <c r="AN660" s="362">
        <v>186.7</v>
      </c>
    </row>
    <row r="661" spans="1:40" ht="12.75">
      <c r="A661" s="367" t="s">
        <v>240</v>
      </c>
      <c r="B661" s="633"/>
      <c r="C661" s="633"/>
      <c r="D661" s="633"/>
      <c r="E661" s="633"/>
      <c r="F661" s="633"/>
      <c r="G661" s="633"/>
      <c r="H661" s="633"/>
      <c r="I661" s="633"/>
      <c r="J661" s="633"/>
      <c r="K661" s="633"/>
      <c r="L661" s="633"/>
      <c r="M661" s="635"/>
      <c r="N661" s="635"/>
      <c r="O661" s="634"/>
      <c r="P661" s="633"/>
      <c r="Q661" s="633"/>
      <c r="R661" s="633"/>
      <c r="S661" s="633"/>
      <c r="T661" s="634"/>
      <c r="U661" s="633"/>
      <c r="V661" s="633"/>
      <c r="W661" s="633"/>
      <c r="X661" s="633"/>
      <c r="Y661" s="633"/>
      <c r="Z661" s="445"/>
      <c r="AA661" s="446"/>
      <c r="AB661" s="362"/>
      <c r="AC661" s="362"/>
      <c r="AD661" s="362"/>
      <c r="AE661" s="362"/>
      <c r="AF661" s="362"/>
      <c r="AG661" s="362">
        <v>1015</v>
      </c>
      <c r="AH661" s="362">
        <v>1033.3</v>
      </c>
      <c r="AI661" s="362">
        <v>1096.3</v>
      </c>
      <c r="AJ661" s="362">
        <v>1195</v>
      </c>
      <c r="AK661" s="362">
        <v>1290.5</v>
      </c>
      <c r="AL661" s="362">
        <v>1380.9</v>
      </c>
      <c r="AM661" s="362">
        <v>1477.5</v>
      </c>
      <c r="AN661" s="362">
        <v>1581</v>
      </c>
    </row>
    <row r="662" spans="1:40" ht="12.75">
      <c r="A662" s="367" t="s">
        <v>241</v>
      </c>
      <c r="B662" s="633"/>
      <c r="C662" s="633"/>
      <c r="D662" s="633"/>
      <c r="E662" s="633"/>
      <c r="F662" s="633"/>
      <c r="G662" s="633"/>
      <c r="H662" s="633"/>
      <c r="I662" s="633"/>
      <c r="J662" s="633"/>
      <c r="K662" s="633"/>
      <c r="L662" s="633"/>
      <c r="M662" s="635"/>
      <c r="N662" s="635"/>
      <c r="O662" s="634"/>
      <c r="P662" s="633"/>
      <c r="Q662" s="633"/>
      <c r="R662" s="633"/>
      <c r="S662" s="633"/>
      <c r="T662" s="634"/>
      <c r="U662" s="633"/>
      <c r="V662" s="633"/>
      <c r="W662" s="633"/>
      <c r="X662" s="633"/>
      <c r="Y662" s="633"/>
      <c r="Z662" s="445"/>
      <c r="AA662" s="446"/>
      <c r="AB662" s="362"/>
      <c r="AC662" s="362"/>
      <c r="AD662" s="362"/>
      <c r="AE662" s="362"/>
      <c r="AF662" s="362"/>
      <c r="AG662" s="362">
        <v>-8.1</v>
      </c>
      <c r="AH662" s="362">
        <v>1.8</v>
      </c>
      <c r="AI662" s="362">
        <v>6.1</v>
      </c>
      <c r="AJ662" s="362">
        <v>9</v>
      </c>
      <c r="AK662" s="362">
        <v>8</v>
      </c>
      <c r="AL662" s="362">
        <v>7</v>
      </c>
      <c r="AM662" s="362">
        <v>7</v>
      </c>
      <c r="AN662" s="362">
        <v>7</v>
      </c>
    </row>
    <row r="663" spans="1:40" ht="12.75">
      <c r="A663" s="367"/>
      <c r="B663" s="633"/>
      <c r="C663" s="633"/>
      <c r="D663" s="633"/>
      <c r="E663" s="633"/>
      <c r="F663" s="633"/>
      <c r="G663" s="633"/>
      <c r="H663" s="633"/>
      <c r="I663" s="633"/>
      <c r="J663" s="633"/>
      <c r="K663" s="633"/>
      <c r="L663" s="633"/>
      <c r="M663" s="635"/>
      <c r="N663" s="635"/>
      <c r="O663" s="634"/>
      <c r="P663" s="633"/>
      <c r="Q663" s="633"/>
      <c r="R663" s="633"/>
      <c r="S663" s="633"/>
      <c r="T663" s="634"/>
      <c r="U663" s="633"/>
      <c r="V663" s="633"/>
      <c r="W663" s="633"/>
      <c r="X663" s="633"/>
      <c r="Y663" s="633"/>
      <c r="Z663" s="445"/>
      <c r="AA663" s="446"/>
      <c r="AB663" s="362"/>
      <c r="AC663" s="362"/>
      <c r="AD663" s="362"/>
      <c r="AE663" s="362"/>
      <c r="AF663" s="362"/>
      <c r="AG663" s="362"/>
      <c r="AH663" s="362"/>
      <c r="AI663" s="362"/>
      <c r="AJ663" s="362"/>
      <c r="AK663" s="362"/>
      <c r="AL663" s="362"/>
      <c r="AM663" s="362"/>
      <c r="AN663" s="362"/>
    </row>
    <row r="664" spans="1:40" ht="12.75">
      <c r="A664" s="354" t="s">
        <v>253</v>
      </c>
      <c r="B664" s="633"/>
      <c r="C664" s="633"/>
      <c r="D664" s="633"/>
      <c r="E664" s="633"/>
      <c r="F664" s="633"/>
      <c r="G664" s="633"/>
      <c r="H664" s="633"/>
      <c r="I664" s="633"/>
      <c r="J664" s="633"/>
      <c r="K664" s="633"/>
      <c r="L664" s="633"/>
      <c r="M664" s="635"/>
      <c r="N664" s="635"/>
      <c r="O664" s="634"/>
      <c r="P664" s="633"/>
      <c r="Q664" s="633"/>
      <c r="R664" s="633"/>
      <c r="S664" s="633"/>
      <c r="T664" s="634"/>
      <c r="U664" s="633"/>
      <c r="V664" s="633"/>
      <c r="W664" s="633"/>
      <c r="X664" s="633"/>
      <c r="Y664" s="633"/>
      <c r="Z664" s="445"/>
      <c r="AA664" s="446"/>
      <c r="AB664" s="362"/>
      <c r="AC664" s="362"/>
      <c r="AD664" s="362"/>
      <c r="AE664" s="362"/>
      <c r="AF664" s="362"/>
      <c r="AG664" s="362"/>
      <c r="AH664" s="362"/>
      <c r="AI664" s="362"/>
      <c r="AJ664" s="362"/>
      <c r="AK664" s="362"/>
      <c r="AL664" s="362"/>
      <c r="AM664" s="362"/>
      <c r="AN664" s="362"/>
    </row>
    <row r="665" spans="1:40" ht="12.75">
      <c r="A665" s="367" t="s">
        <v>238</v>
      </c>
      <c r="B665" s="633"/>
      <c r="C665" s="633"/>
      <c r="D665" s="633"/>
      <c r="E665" s="633"/>
      <c r="F665" s="633"/>
      <c r="G665" s="633"/>
      <c r="H665" s="633"/>
      <c r="I665" s="633"/>
      <c r="J665" s="633"/>
      <c r="K665" s="633"/>
      <c r="L665" s="633"/>
      <c r="M665" s="635"/>
      <c r="N665" s="635"/>
      <c r="O665" s="634"/>
      <c r="P665" s="633"/>
      <c r="Q665" s="633"/>
      <c r="R665" s="633"/>
      <c r="S665" s="633"/>
      <c r="T665" s="634"/>
      <c r="U665" s="633"/>
      <c r="V665" s="633"/>
      <c r="W665" s="633"/>
      <c r="X665" s="633"/>
      <c r="Y665" s="633"/>
      <c r="Z665" s="445"/>
      <c r="AA665" s="446"/>
      <c r="AB665" s="362"/>
      <c r="AC665" s="362"/>
      <c r="AD665" s="362"/>
      <c r="AE665" s="362"/>
      <c r="AF665" s="362"/>
      <c r="AG665" s="362">
        <v>1451.8</v>
      </c>
      <c r="AH665" s="362">
        <v>1644.8</v>
      </c>
      <c r="AI665" s="362">
        <v>1843.9</v>
      </c>
      <c r="AJ665" s="362">
        <v>2098.1999999999998</v>
      </c>
      <c r="AK665" s="362">
        <v>2372.3000000000002</v>
      </c>
      <c r="AL665" s="362">
        <v>2679.5</v>
      </c>
      <c r="AM665" s="362">
        <v>3025.1</v>
      </c>
      <c r="AN665" s="362">
        <v>3415.3</v>
      </c>
    </row>
    <row r="666" spans="1:40" ht="12.75">
      <c r="A666" s="367" t="s">
        <v>239</v>
      </c>
      <c r="B666" s="633"/>
      <c r="C666" s="633"/>
      <c r="D666" s="633"/>
      <c r="E666" s="633"/>
      <c r="F666" s="633"/>
      <c r="G666" s="633"/>
      <c r="H666" s="633"/>
      <c r="I666" s="633"/>
      <c r="J666" s="633"/>
      <c r="K666" s="633"/>
      <c r="L666" s="633"/>
      <c r="M666" s="635"/>
      <c r="N666" s="635"/>
      <c r="O666" s="634"/>
      <c r="P666" s="633"/>
      <c r="Q666" s="633"/>
      <c r="R666" s="633"/>
      <c r="S666" s="633"/>
      <c r="T666" s="634"/>
      <c r="U666" s="633"/>
      <c r="V666" s="633"/>
      <c r="W666" s="633"/>
      <c r="X666" s="633"/>
      <c r="Y666" s="633"/>
      <c r="Z666" s="445"/>
      <c r="AA666" s="446"/>
      <c r="AB666" s="362"/>
      <c r="AC666" s="362"/>
      <c r="AD666" s="362"/>
      <c r="AE666" s="362"/>
      <c r="AF666" s="362"/>
      <c r="AG666" s="362">
        <v>99.3</v>
      </c>
      <c r="AH666" s="362">
        <v>104.1</v>
      </c>
      <c r="AI666" s="362">
        <v>108.1</v>
      </c>
      <c r="AJ666" s="362">
        <v>113.9</v>
      </c>
      <c r="AK666" s="362">
        <v>119.7</v>
      </c>
      <c r="AL666" s="362">
        <v>125.6</v>
      </c>
      <c r="AM666" s="362">
        <v>131.9</v>
      </c>
      <c r="AN666" s="362">
        <v>138.6</v>
      </c>
    </row>
    <row r="667" spans="1:40" ht="12.75">
      <c r="A667" s="367" t="s">
        <v>240</v>
      </c>
      <c r="B667" s="633"/>
      <c r="C667" s="633"/>
      <c r="D667" s="633"/>
      <c r="E667" s="633"/>
      <c r="F667" s="633"/>
      <c r="G667" s="633"/>
      <c r="H667" s="633"/>
      <c r="I667" s="633"/>
      <c r="J667" s="633"/>
      <c r="K667" s="633"/>
      <c r="L667" s="633"/>
      <c r="M667" s="635"/>
      <c r="N667" s="635"/>
      <c r="O667" s="634"/>
      <c r="P667" s="633"/>
      <c r="Q667" s="633"/>
      <c r="R667" s="633"/>
      <c r="S667" s="633"/>
      <c r="T667" s="634"/>
      <c r="U667" s="633"/>
      <c r="V667" s="633"/>
      <c r="W667" s="633"/>
      <c r="X667" s="633"/>
      <c r="Y667" s="633"/>
      <c r="Z667" s="445"/>
      <c r="AA667" s="446"/>
      <c r="AB667" s="362"/>
      <c r="AC667" s="362"/>
      <c r="AD667" s="362"/>
      <c r="AE667" s="362"/>
      <c r="AF667" s="362"/>
      <c r="AG667" s="362">
        <v>1462.4</v>
      </c>
      <c r="AH667" s="362">
        <v>1579.4</v>
      </c>
      <c r="AI667" s="362">
        <v>1705.8</v>
      </c>
      <c r="AJ667" s="362">
        <v>1842.2</v>
      </c>
      <c r="AK667" s="362">
        <v>1982.2</v>
      </c>
      <c r="AL667" s="362">
        <v>2132.9</v>
      </c>
      <c r="AM667" s="362">
        <v>2292.9</v>
      </c>
      <c r="AN667" s="362">
        <v>2464.8000000000002</v>
      </c>
    </row>
    <row r="668" spans="1:40" ht="12.75">
      <c r="A668" s="367" t="s">
        <v>241</v>
      </c>
      <c r="B668" s="633"/>
      <c r="C668" s="633"/>
      <c r="D668" s="633"/>
      <c r="E668" s="633"/>
      <c r="F668" s="633"/>
      <c r="G668" s="633"/>
      <c r="H668" s="633"/>
      <c r="I668" s="633"/>
      <c r="J668" s="633"/>
      <c r="K668" s="633"/>
      <c r="L668" s="633"/>
      <c r="M668" s="635"/>
      <c r="N668" s="635"/>
      <c r="O668" s="634"/>
      <c r="P668" s="633"/>
      <c r="Q668" s="633"/>
      <c r="R668" s="633"/>
      <c r="S668" s="633"/>
      <c r="T668" s="634"/>
      <c r="U668" s="633"/>
      <c r="V668" s="633"/>
      <c r="W668" s="633"/>
      <c r="X668" s="633"/>
      <c r="Y668" s="633"/>
      <c r="Z668" s="445"/>
      <c r="AA668" s="446"/>
      <c r="AB668" s="362"/>
      <c r="AC668" s="362"/>
      <c r="AD668" s="362"/>
      <c r="AE668" s="362"/>
      <c r="AF668" s="362"/>
      <c r="AG668" s="362">
        <v>4.3</v>
      </c>
      <c r="AH668" s="362">
        <v>8</v>
      </c>
      <c r="AI668" s="362">
        <v>8</v>
      </c>
      <c r="AJ668" s="362">
        <v>8</v>
      </c>
      <c r="AK668" s="362">
        <v>7.6</v>
      </c>
      <c r="AL668" s="362">
        <v>7.6</v>
      </c>
      <c r="AM668" s="362">
        <v>7.5</v>
      </c>
      <c r="AN668" s="362">
        <v>7.5</v>
      </c>
    </row>
    <row r="669" spans="1:40" ht="12.75">
      <c r="A669" s="367"/>
      <c r="B669" s="633"/>
      <c r="C669" s="633"/>
      <c r="D669" s="633"/>
      <c r="E669" s="633"/>
      <c r="F669" s="633"/>
      <c r="G669" s="633"/>
      <c r="H669" s="633"/>
      <c r="I669" s="633"/>
      <c r="J669" s="633"/>
      <c r="K669" s="633"/>
      <c r="L669" s="633"/>
      <c r="M669" s="635"/>
      <c r="N669" s="635"/>
      <c r="O669" s="634"/>
      <c r="P669" s="633"/>
      <c r="Q669" s="633"/>
      <c r="R669" s="633"/>
      <c r="S669" s="633"/>
      <c r="T669" s="634"/>
      <c r="U669" s="633"/>
      <c r="V669" s="633"/>
      <c r="W669" s="633"/>
      <c r="X669" s="633"/>
      <c r="Y669" s="633"/>
      <c r="Z669" s="445"/>
      <c r="AA669" s="446"/>
      <c r="AB669" s="362"/>
      <c r="AC669" s="362"/>
      <c r="AD669" s="362"/>
      <c r="AE669" s="362"/>
      <c r="AF669" s="362"/>
      <c r="AG669" s="362"/>
      <c r="AH669" s="362"/>
      <c r="AI669" s="362"/>
      <c r="AJ669" s="362"/>
      <c r="AK669" s="362"/>
      <c r="AL669" s="362"/>
      <c r="AM669" s="362"/>
      <c r="AN669" s="362"/>
    </row>
    <row r="670" spans="1:40" ht="12.75">
      <c r="A670" s="354" t="s">
        <v>254</v>
      </c>
      <c r="B670" s="633"/>
      <c r="C670" s="633"/>
      <c r="D670" s="633"/>
      <c r="E670" s="633"/>
      <c r="F670" s="633"/>
      <c r="G670" s="633"/>
      <c r="H670" s="633"/>
      <c r="I670" s="633"/>
      <c r="J670" s="633"/>
      <c r="K670" s="633"/>
      <c r="L670" s="633"/>
      <c r="M670" s="635"/>
      <c r="N670" s="635"/>
      <c r="O670" s="634"/>
      <c r="P670" s="633"/>
      <c r="Q670" s="633"/>
      <c r="R670" s="633"/>
      <c r="S670" s="633"/>
      <c r="T670" s="634"/>
      <c r="U670" s="633"/>
      <c r="V670" s="633"/>
      <c r="W670" s="633"/>
      <c r="X670" s="633"/>
      <c r="Y670" s="633"/>
      <c r="Z670" s="633"/>
      <c r="AA670" s="446"/>
      <c r="AB670" s="362"/>
      <c r="AC670" s="362"/>
      <c r="AD670" s="362"/>
      <c r="AE670" s="362"/>
      <c r="AF670" s="362"/>
      <c r="AG670" s="362"/>
      <c r="AH670" s="362"/>
      <c r="AI670" s="362"/>
      <c r="AJ670" s="362"/>
      <c r="AK670" s="362"/>
      <c r="AL670" s="362"/>
      <c r="AM670" s="362"/>
      <c r="AN670" s="362"/>
    </row>
    <row r="671" spans="1:40" ht="12.75">
      <c r="A671" s="367" t="s">
        <v>238</v>
      </c>
      <c r="B671" s="633"/>
      <c r="C671" s="633"/>
      <c r="D671" s="633"/>
      <c r="E671" s="633"/>
      <c r="F671" s="633"/>
      <c r="G671" s="633"/>
      <c r="H671" s="633"/>
      <c r="I671" s="633"/>
      <c r="J671" s="633"/>
      <c r="K671" s="633"/>
      <c r="L671" s="633"/>
      <c r="M671" s="635"/>
      <c r="N671" s="635"/>
      <c r="O671" s="634"/>
      <c r="P671" s="633"/>
      <c r="Q671" s="633"/>
      <c r="R671" s="633"/>
      <c r="S671" s="633"/>
      <c r="T671" s="634"/>
      <c r="U671" s="633"/>
      <c r="V671" s="633"/>
      <c r="W671" s="633"/>
      <c r="X671" s="633"/>
      <c r="Y671" s="633"/>
      <c r="Z671" s="633"/>
      <c r="AA671" s="446"/>
      <c r="AB671" s="132"/>
      <c r="AC671" s="132"/>
      <c r="AD671" s="132"/>
      <c r="AE671" s="132"/>
      <c r="AF671" s="132"/>
      <c r="AG671" s="132">
        <v>2043</v>
      </c>
      <c r="AH671" s="132">
        <v>2194.5</v>
      </c>
      <c r="AI671" s="132">
        <v>2341.6999999999998</v>
      </c>
      <c r="AJ671" s="132">
        <v>2558.6</v>
      </c>
      <c r="AK671" s="132">
        <v>2790.6</v>
      </c>
      <c r="AL671" s="132">
        <v>3046.6</v>
      </c>
      <c r="AM671" s="132">
        <v>3327.6</v>
      </c>
      <c r="AN671" s="132">
        <v>3634.4</v>
      </c>
    </row>
    <row r="672" spans="1:40" ht="12.75">
      <c r="A672" s="367" t="s">
        <v>239</v>
      </c>
      <c r="B672" s="633"/>
      <c r="C672" s="633"/>
      <c r="D672" s="633"/>
      <c r="E672" s="633"/>
      <c r="F672" s="633"/>
      <c r="G672" s="633"/>
      <c r="H672" s="633"/>
      <c r="I672" s="633"/>
      <c r="J672" s="633"/>
      <c r="K672" s="633"/>
      <c r="L672" s="633"/>
      <c r="M672" s="635"/>
      <c r="N672" s="635"/>
      <c r="O672" s="634"/>
      <c r="P672" s="633"/>
      <c r="Q672" s="633"/>
      <c r="R672" s="633"/>
      <c r="S672" s="633"/>
      <c r="T672" s="634"/>
      <c r="U672" s="633"/>
      <c r="V672" s="633"/>
      <c r="W672" s="633"/>
      <c r="X672" s="633"/>
      <c r="Y672" s="633"/>
      <c r="Z672" s="633"/>
      <c r="AA672" s="446"/>
      <c r="AB672" s="132"/>
      <c r="AC672" s="132"/>
      <c r="AD672" s="132"/>
      <c r="AE672" s="132"/>
      <c r="AF672" s="132"/>
      <c r="AG672" s="132">
        <v>142</v>
      </c>
      <c r="AH672" s="132">
        <v>148.9</v>
      </c>
      <c r="AI672" s="132">
        <v>154.6</v>
      </c>
      <c r="AJ672" s="132">
        <v>162.9</v>
      </c>
      <c r="AK672" s="132">
        <v>171.1</v>
      </c>
      <c r="AL672" s="132">
        <v>179.7</v>
      </c>
      <c r="AM672" s="132">
        <v>188.7</v>
      </c>
      <c r="AN672" s="132">
        <v>198.2</v>
      </c>
    </row>
    <row r="673" spans="1:40" ht="12.75">
      <c r="A673" s="367" t="s">
        <v>240</v>
      </c>
      <c r="B673" s="633"/>
      <c r="C673" s="633"/>
      <c r="D673" s="633"/>
      <c r="E673" s="633"/>
      <c r="F673" s="633"/>
      <c r="G673" s="633"/>
      <c r="H673" s="633"/>
      <c r="I673" s="633"/>
      <c r="J673" s="633"/>
      <c r="K673" s="633"/>
      <c r="L673" s="633"/>
      <c r="M673" s="635"/>
      <c r="N673" s="635"/>
      <c r="O673" s="634"/>
      <c r="P673" s="633"/>
      <c r="Q673" s="633"/>
      <c r="R673" s="633"/>
      <c r="S673" s="633"/>
      <c r="T673" s="634"/>
      <c r="U673" s="633"/>
      <c r="V673" s="633"/>
      <c r="W673" s="633"/>
      <c r="X673" s="633"/>
      <c r="Y673" s="633"/>
      <c r="Z673" s="633"/>
      <c r="AA673" s="446"/>
      <c r="AB673" s="132"/>
      <c r="AC673" s="132"/>
      <c r="AD673" s="132"/>
      <c r="AE673" s="132"/>
      <c r="AF673" s="132"/>
      <c r="AG673" s="132">
        <v>1439</v>
      </c>
      <c r="AH673" s="132">
        <v>1473.6</v>
      </c>
      <c r="AI673" s="132">
        <v>1514.8</v>
      </c>
      <c r="AJ673" s="132">
        <v>1570.9</v>
      </c>
      <c r="AK673" s="132">
        <v>1630.6</v>
      </c>
      <c r="AL673" s="132">
        <v>1695.8</v>
      </c>
      <c r="AM673" s="132">
        <v>1763.6</v>
      </c>
      <c r="AN673" s="132">
        <v>1834.2</v>
      </c>
    </row>
    <row r="674" spans="1:40" ht="12.75">
      <c r="A674" s="367" t="s">
        <v>241</v>
      </c>
      <c r="B674" s="633"/>
      <c r="C674" s="633"/>
      <c r="D674" s="633"/>
      <c r="E674" s="633"/>
      <c r="F674" s="633"/>
      <c r="G674" s="633"/>
      <c r="H674" s="633"/>
      <c r="I674" s="633"/>
      <c r="J674" s="633"/>
      <c r="K674" s="633"/>
      <c r="L674" s="633"/>
      <c r="M674" s="635"/>
      <c r="N674" s="635"/>
      <c r="O674" s="634"/>
      <c r="P674" s="633"/>
      <c r="Q674" s="633"/>
      <c r="R674" s="633"/>
      <c r="S674" s="633"/>
      <c r="T674" s="634"/>
      <c r="U674" s="633"/>
      <c r="V674" s="633"/>
      <c r="W674" s="633"/>
      <c r="X674" s="633"/>
      <c r="Y674" s="633"/>
      <c r="Z674" s="633"/>
      <c r="AA674" s="446"/>
      <c r="AB674" s="132"/>
      <c r="AC674" s="132"/>
      <c r="AD674" s="132"/>
      <c r="AE674" s="132"/>
      <c r="AF674" s="132"/>
      <c r="AG674" s="132">
        <v>-4.7</v>
      </c>
      <c r="AH674" s="132">
        <v>2.4</v>
      </c>
      <c r="AI674" s="132">
        <v>2.8</v>
      </c>
      <c r="AJ674" s="132">
        <v>3.7</v>
      </c>
      <c r="AK674" s="132">
        <v>3.8</v>
      </c>
      <c r="AL674" s="132">
        <v>4</v>
      </c>
      <c r="AM674" s="132">
        <v>4</v>
      </c>
      <c r="AN674" s="132">
        <v>4</v>
      </c>
    </row>
    <row r="675" spans="1:40" ht="12.75">
      <c r="A675" s="367"/>
      <c r="B675" s="633"/>
      <c r="C675" s="633"/>
      <c r="D675" s="633"/>
      <c r="E675" s="633"/>
      <c r="F675" s="633"/>
      <c r="G675" s="633"/>
      <c r="H675" s="633"/>
      <c r="I675" s="633"/>
      <c r="J675" s="633"/>
      <c r="K675" s="633"/>
      <c r="L675" s="633"/>
      <c r="M675" s="635"/>
      <c r="N675" s="635"/>
      <c r="O675" s="634"/>
      <c r="P675" s="633"/>
      <c r="Q675" s="633"/>
      <c r="R675" s="633"/>
      <c r="S675" s="633"/>
      <c r="T675" s="634"/>
      <c r="U675" s="633"/>
      <c r="V675" s="633"/>
      <c r="W675" s="633"/>
      <c r="X675" s="633"/>
      <c r="Y675" s="633"/>
      <c r="Z675" s="445"/>
      <c r="AA675" s="446"/>
      <c r="AB675" s="362"/>
      <c r="AC675" s="362"/>
      <c r="AD675" s="362"/>
      <c r="AE675" s="362"/>
      <c r="AF675" s="362"/>
      <c r="AG675" s="362"/>
      <c r="AH675" s="362"/>
      <c r="AI675" s="362"/>
      <c r="AJ675" s="362"/>
      <c r="AK675" s="362"/>
      <c r="AL675" s="362"/>
      <c r="AM675" s="362"/>
      <c r="AN675" s="362"/>
    </row>
    <row r="676" spans="1:40" ht="12.75">
      <c r="A676" s="354" t="s">
        <v>255</v>
      </c>
      <c r="B676" s="633"/>
      <c r="C676" s="633"/>
      <c r="D676" s="633"/>
      <c r="E676" s="633"/>
      <c r="F676" s="633"/>
      <c r="G676" s="633"/>
      <c r="H676" s="633"/>
      <c r="I676" s="633"/>
      <c r="J676" s="633"/>
      <c r="K676" s="633"/>
      <c r="L676" s="633"/>
      <c r="M676" s="635"/>
      <c r="N676" s="635"/>
      <c r="O676" s="634"/>
      <c r="P676" s="633"/>
      <c r="Q676" s="633"/>
      <c r="R676" s="633"/>
      <c r="S676" s="633"/>
      <c r="T676" s="634"/>
      <c r="U676" s="633"/>
      <c r="V676" s="633"/>
      <c r="W676" s="633"/>
      <c r="X676" s="633"/>
      <c r="Y676" s="633"/>
      <c r="Z676" s="445"/>
      <c r="AA676" s="446"/>
      <c r="AB676" s="362"/>
      <c r="AC676" s="362"/>
      <c r="AD676" s="362"/>
      <c r="AE676" s="362"/>
      <c r="AF676" s="362"/>
      <c r="AG676" s="362"/>
      <c r="AH676" s="362"/>
      <c r="AI676" s="362"/>
      <c r="AJ676" s="362"/>
      <c r="AK676" s="362"/>
      <c r="AL676" s="362"/>
      <c r="AM676" s="362"/>
      <c r="AN676" s="362"/>
    </row>
    <row r="677" spans="1:40" ht="12.75">
      <c r="A677" s="367" t="s">
        <v>238</v>
      </c>
      <c r="B677" s="633"/>
      <c r="C677" s="633"/>
      <c r="D677" s="633"/>
      <c r="E677" s="633"/>
      <c r="F677" s="633"/>
      <c r="G677" s="633"/>
      <c r="H677" s="633"/>
      <c r="I677" s="633"/>
      <c r="J677" s="633"/>
      <c r="K677" s="633"/>
      <c r="L677" s="633"/>
      <c r="M677" s="635"/>
      <c r="N677" s="635"/>
      <c r="O677" s="634"/>
      <c r="P677" s="633"/>
      <c r="Q677" s="633"/>
      <c r="R677" s="633"/>
      <c r="S677" s="633"/>
      <c r="T677" s="634"/>
      <c r="U677" s="633"/>
      <c r="V677" s="633"/>
      <c r="W677" s="633"/>
      <c r="X677" s="633"/>
      <c r="Y677" s="633"/>
      <c r="Z677" s="445"/>
      <c r="AA677" s="446"/>
      <c r="AB677" s="362"/>
      <c r="AC677" s="362"/>
      <c r="AD677" s="362"/>
      <c r="AE677" s="362"/>
      <c r="AF677" s="362"/>
      <c r="AG677" s="362">
        <v>5309.2</v>
      </c>
      <c r="AH677" s="362">
        <v>5714.1</v>
      </c>
      <c r="AI677" s="362">
        <v>6127</v>
      </c>
      <c r="AJ677" s="362">
        <v>6681.5</v>
      </c>
      <c r="AK677" s="362">
        <v>7287.6</v>
      </c>
      <c r="AL677" s="362">
        <v>7956.1</v>
      </c>
      <c r="AM677" s="362">
        <v>8731.5</v>
      </c>
      <c r="AN677" s="362">
        <v>9582.5</v>
      </c>
    </row>
    <row r="678" spans="1:40" ht="12.75">
      <c r="A678" s="367" t="s">
        <v>239</v>
      </c>
      <c r="B678" s="633"/>
      <c r="C678" s="633"/>
      <c r="D678" s="633"/>
      <c r="E678" s="633"/>
      <c r="F678" s="633"/>
      <c r="G678" s="633"/>
      <c r="H678" s="633"/>
      <c r="I678" s="633"/>
      <c r="J678" s="633"/>
      <c r="K678" s="633"/>
      <c r="L678" s="633"/>
      <c r="M678" s="635"/>
      <c r="N678" s="635"/>
      <c r="O678" s="634"/>
      <c r="P678" s="633"/>
      <c r="Q678" s="633"/>
      <c r="R678" s="633"/>
      <c r="S678" s="633"/>
      <c r="T678" s="634"/>
      <c r="U678" s="633"/>
      <c r="V678" s="633"/>
      <c r="W678" s="633"/>
      <c r="X678" s="633"/>
      <c r="Y678" s="633"/>
      <c r="Z678" s="445"/>
      <c r="AA678" s="446"/>
      <c r="AB678" s="362"/>
      <c r="AC678" s="362"/>
      <c r="AD678" s="362"/>
      <c r="AE678" s="362"/>
      <c r="AF678" s="362"/>
      <c r="AG678" s="362">
        <v>143.30000000000001</v>
      </c>
      <c r="AH678" s="362">
        <v>150.30000000000001</v>
      </c>
      <c r="AI678" s="362">
        <v>156</v>
      </c>
      <c r="AJ678" s="362">
        <v>164.4</v>
      </c>
      <c r="AK678" s="362">
        <v>172.7</v>
      </c>
      <c r="AL678" s="362">
        <v>181.3</v>
      </c>
      <c r="AM678" s="362">
        <v>190.4</v>
      </c>
      <c r="AN678" s="362">
        <v>200</v>
      </c>
    </row>
    <row r="679" spans="1:40" ht="12.75">
      <c r="A679" s="367" t="s">
        <v>240</v>
      </c>
      <c r="B679" s="633"/>
      <c r="C679" s="633"/>
      <c r="D679" s="633"/>
      <c r="E679" s="633"/>
      <c r="F679" s="633"/>
      <c r="G679" s="633"/>
      <c r="H679" s="633"/>
      <c r="I679" s="633"/>
      <c r="J679" s="633"/>
      <c r="K679" s="633"/>
      <c r="L679" s="633"/>
      <c r="M679" s="635"/>
      <c r="N679" s="635"/>
      <c r="O679" s="634"/>
      <c r="P679" s="633"/>
      <c r="Q679" s="633"/>
      <c r="R679" s="633"/>
      <c r="S679" s="633"/>
      <c r="T679" s="634"/>
      <c r="U679" s="633"/>
      <c r="V679" s="633"/>
      <c r="W679" s="633"/>
      <c r="X679" s="633"/>
      <c r="Y679" s="633"/>
      <c r="Z679" s="445"/>
      <c r="AA679" s="446"/>
      <c r="AB679" s="362"/>
      <c r="AC679" s="362"/>
      <c r="AD679" s="362"/>
      <c r="AE679" s="362"/>
      <c r="AF679" s="362"/>
      <c r="AG679" s="362">
        <v>3705.3</v>
      </c>
      <c r="AH679" s="362">
        <v>3801.7</v>
      </c>
      <c r="AI679" s="362">
        <v>3927.1</v>
      </c>
      <c r="AJ679" s="362">
        <v>4064.6</v>
      </c>
      <c r="AK679" s="362">
        <v>4219</v>
      </c>
      <c r="AL679" s="362">
        <v>4387.8</v>
      </c>
      <c r="AM679" s="362">
        <v>4585.2</v>
      </c>
      <c r="AN679" s="362">
        <v>4791.6000000000004</v>
      </c>
    </row>
    <row r="680" spans="1:40" ht="12.75">
      <c r="A680" s="367" t="s">
        <v>241</v>
      </c>
      <c r="B680" s="633"/>
      <c r="C680" s="633"/>
      <c r="D680" s="633"/>
      <c r="E680" s="633"/>
      <c r="F680" s="633"/>
      <c r="G680" s="633"/>
      <c r="H680" s="633"/>
      <c r="I680" s="633"/>
      <c r="J680" s="633"/>
      <c r="K680" s="633"/>
      <c r="L680" s="633"/>
      <c r="M680" s="635"/>
      <c r="N680" s="635"/>
      <c r="O680" s="634"/>
      <c r="P680" s="633"/>
      <c r="Q680" s="633"/>
      <c r="R680" s="633"/>
      <c r="S680" s="633"/>
      <c r="T680" s="634"/>
      <c r="U680" s="633"/>
      <c r="V680" s="633"/>
      <c r="W680" s="633"/>
      <c r="X680" s="633"/>
      <c r="Y680" s="633"/>
      <c r="Z680" s="445"/>
      <c r="AA680" s="446"/>
      <c r="AB680" s="362"/>
      <c r="AC680" s="362"/>
      <c r="AD680" s="362"/>
      <c r="AE680" s="362"/>
      <c r="AF680" s="362"/>
      <c r="AG680" s="362">
        <v>0.7</v>
      </c>
      <c r="AH680" s="362">
        <v>2.6</v>
      </c>
      <c r="AI680" s="362">
        <v>3.3</v>
      </c>
      <c r="AJ680" s="362">
        <v>3.5</v>
      </c>
      <c r="AK680" s="362">
        <v>3.8</v>
      </c>
      <c r="AL680" s="362">
        <v>4</v>
      </c>
      <c r="AM680" s="362">
        <v>4.5</v>
      </c>
      <c r="AN680" s="362">
        <v>4.5</v>
      </c>
    </row>
    <row r="681" spans="1:40" ht="12.75">
      <c r="A681" s="367"/>
      <c r="B681" s="633"/>
      <c r="C681" s="633"/>
      <c r="D681" s="633"/>
      <c r="E681" s="633"/>
      <c r="F681" s="633"/>
      <c r="G681" s="633"/>
      <c r="H681" s="633"/>
      <c r="I681" s="633"/>
      <c r="J681" s="633"/>
      <c r="K681" s="633"/>
      <c r="L681" s="633"/>
      <c r="M681" s="635"/>
      <c r="N681" s="635"/>
      <c r="O681" s="634"/>
      <c r="P681" s="633"/>
      <c r="Q681" s="633"/>
      <c r="R681" s="633"/>
      <c r="S681" s="633"/>
      <c r="T681" s="634"/>
      <c r="U681" s="633"/>
      <c r="V681" s="633"/>
      <c r="W681" s="633"/>
      <c r="X681" s="633"/>
      <c r="Y681" s="633"/>
      <c r="Z681" s="445"/>
      <c r="AA681" s="446"/>
      <c r="AB681" s="362"/>
      <c r="AC681" s="362"/>
      <c r="AD681" s="362"/>
      <c r="AE681" s="362"/>
      <c r="AF681" s="362"/>
      <c r="AG681" s="362"/>
      <c r="AH681" s="362"/>
      <c r="AI681" s="362"/>
      <c r="AJ681" s="362"/>
      <c r="AK681" s="362"/>
      <c r="AL681" s="362"/>
      <c r="AM681" s="362"/>
      <c r="AN681" s="362"/>
    </row>
    <row r="682" spans="1:40" ht="12.75">
      <c r="A682" s="354" t="s">
        <v>256</v>
      </c>
      <c r="B682" s="633"/>
      <c r="C682" s="633"/>
      <c r="D682" s="633"/>
      <c r="E682" s="633"/>
      <c r="F682" s="633"/>
      <c r="G682" s="633"/>
      <c r="H682" s="633"/>
      <c r="I682" s="633"/>
      <c r="J682" s="633"/>
      <c r="K682" s="633"/>
      <c r="L682" s="633"/>
      <c r="M682" s="635"/>
      <c r="N682" s="635"/>
      <c r="O682" s="634"/>
      <c r="P682" s="633"/>
      <c r="Q682" s="633"/>
      <c r="R682" s="633"/>
      <c r="S682" s="633"/>
      <c r="T682" s="634"/>
      <c r="U682" s="633"/>
      <c r="V682" s="633"/>
      <c r="W682" s="633"/>
      <c r="X682" s="633"/>
      <c r="Y682" s="633"/>
      <c r="Z682" s="445"/>
      <c r="AA682" s="446"/>
      <c r="AB682" s="362"/>
      <c r="AC682" s="362"/>
      <c r="AD682" s="362"/>
      <c r="AE682" s="362"/>
      <c r="AF682" s="362"/>
      <c r="AG682" s="362"/>
      <c r="AH682" s="362"/>
      <c r="AI682" s="362"/>
      <c r="AJ682" s="362"/>
      <c r="AK682" s="362"/>
      <c r="AL682" s="362"/>
      <c r="AM682" s="362"/>
      <c r="AN682" s="362"/>
    </row>
    <row r="683" spans="1:40" ht="12.75">
      <c r="A683" s="367" t="s">
        <v>238</v>
      </c>
      <c r="B683" s="633"/>
      <c r="C683" s="633"/>
      <c r="D683" s="633"/>
      <c r="E683" s="633"/>
      <c r="F683" s="633"/>
      <c r="G683" s="633"/>
      <c r="H683" s="633"/>
      <c r="I683" s="633"/>
      <c r="J683" s="633"/>
      <c r="K683" s="633"/>
      <c r="L683" s="633"/>
      <c r="M683" s="635"/>
      <c r="N683" s="635"/>
      <c r="O683" s="634"/>
      <c r="P683" s="633"/>
      <c r="Q683" s="633"/>
      <c r="R683" s="633"/>
      <c r="S683" s="633"/>
      <c r="T683" s="633"/>
      <c r="U683" s="633"/>
      <c r="V683" s="633"/>
      <c r="W683" s="633"/>
      <c r="X683" s="633"/>
      <c r="Y683" s="9"/>
      <c r="Z683" s="445"/>
      <c r="AA683" s="446"/>
      <c r="AB683" s="362"/>
      <c r="AC683" s="362"/>
      <c r="AD683" s="362"/>
      <c r="AE683" s="362"/>
      <c r="AF683" s="362"/>
      <c r="AG683" s="362">
        <v>814.8</v>
      </c>
      <c r="AH683" s="362">
        <v>871.8</v>
      </c>
      <c r="AI683" s="362">
        <v>932.1</v>
      </c>
      <c r="AJ683" s="362">
        <v>1011.5</v>
      </c>
      <c r="AK683" s="362">
        <v>1094.8</v>
      </c>
      <c r="AL683" s="362">
        <v>1188.3</v>
      </c>
      <c r="AM683" s="362">
        <v>1295.4000000000001</v>
      </c>
      <c r="AN683" s="362">
        <v>1421.6</v>
      </c>
    </row>
    <row r="684" spans="1:40" ht="12.75">
      <c r="A684" s="367" t="s">
        <v>239</v>
      </c>
      <c r="B684" s="633"/>
      <c r="C684" s="633"/>
      <c r="D684" s="633"/>
      <c r="E684" s="633"/>
      <c r="F684" s="633"/>
      <c r="G684" s="633"/>
      <c r="H684" s="633"/>
      <c r="I684" s="633"/>
      <c r="J684" s="633"/>
      <c r="K684" s="633"/>
      <c r="L684" s="633"/>
      <c r="M684" s="635"/>
      <c r="N684" s="635"/>
      <c r="O684" s="634"/>
      <c r="P684" s="633"/>
      <c r="Q684" s="633"/>
      <c r="R684" s="633"/>
      <c r="S684" s="633"/>
      <c r="T684" s="634"/>
      <c r="U684" s="633"/>
      <c r="V684" s="633"/>
      <c r="W684" s="633"/>
      <c r="X684" s="633"/>
      <c r="Y684" s="633"/>
      <c r="Z684" s="445"/>
      <c r="AA684" s="446"/>
      <c r="AB684" s="362"/>
      <c r="AC684" s="362"/>
      <c r="AD684" s="362"/>
      <c r="AE684" s="362"/>
      <c r="AF684" s="362"/>
      <c r="AG684" s="362">
        <v>134.5</v>
      </c>
      <c r="AH684" s="362">
        <v>141</v>
      </c>
      <c r="AI684" s="362">
        <v>146.4</v>
      </c>
      <c r="AJ684" s="362">
        <v>154.30000000000001</v>
      </c>
      <c r="AK684" s="362">
        <v>162.1</v>
      </c>
      <c r="AL684" s="362">
        <v>170.2</v>
      </c>
      <c r="AM684" s="362">
        <v>178.7</v>
      </c>
      <c r="AN684" s="362">
        <v>187.7</v>
      </c>
    </row>
    <row r="685" spans="1:40" ht="12.75">
      <c r="A685" s="367" t="s">
        <v>240</v>
      </c>
      <c r="B685" s="633"/>
      <c r="C685" s="633"/>
      <c r="D685" s="633"/>
      <c r="E685" s="633"/>
      <c r="F685" s="633"/>
      <c r="G685" s="633"/>
      <c r="H685" s="633"/>
      <c r="I685" s="633"/>
      <c r="J685" s="633"/>
      <c r="K685" s="633"/>
      <c r="L685" s="633"/>
      <c r="M685" s="635"/>
      <c r="N685" s="635"/>
      <c r="O685" s="634"/>
      <c r="P685" s="633"/>
      <c r="Q685" s="633"/>
      <c r="R685" s="633"/>
      <c r="S685" s="633"/>
      <c r="T685" s="634"/>
      <c r="U685" s="633"/>
      <c r="V685" s="633"/>
      <c r="W685" s="633"/>
      <c r="X685" s="633"/>
      <c r="Y685" s="633"/>
      <c r="Z685" s="445"/>
      <c r="AA685" s="446"/>
      <c r="AB685" s="362"/>
      <c r="AC685" s="362"/>
      <c r="AD685" s="362"/>
      <c r="AE685" s="362"/>
      <c r="AF685" s="362"/>
      <c r="AG685" s="362">
        <v>606</v>
      </c>
      <c r="AH685" s="362">
        <v>618.1</v>
      </c>
      <c r="AI685" s="362">
        <v>636.6</v>
      </c>
      <c r="AJ685" s="362">
        <v>655.7</v>
      </c>
      <c r="AK685" s="362">
        <v>675.4</v>
      </c>
      <c r="AL685" s="362">
        <v>698.4</v>
      </c>
      <c r="AM685" s="362">
        <v>724.9</v>
      </c>
      <c r="AN685" s="362">
        <v>757.5</v>
      </c>
    </row>
    <row r="686" spans="1:40" ht="12.75">
      <c r="A686" s="367" t="s">
        <v>241</v>
      </c>
      <c r="B686" s="633"/>
      <c r="C686" s="633"/>
      <c r="D686" s="633"/>
      <c r="E686" s="633"/>
      <c r="F686" s="633"/>
      <c r="G686" s="633"/>
      <c r="H686" s="633"/>
      <c r="I686" s="633"/>
      <c r="J686" s="633"/>
      <c r="K686" s="633"/>
      <c r="L686" s="633"/>
      <c r="M686" s="635"/>
      <c r="N686" s="635"/>
      <c r="O686" s="634"/>
      <c r="P686" s="633"/>
      <c r="Q686" s="633"/>
      <c r="R686" s="633"/>
      <c r="S686" s="633"/>
      <c r="T686" s="634"/>
      <c r="U686" s="633"/>
      <c r="V686" s="633"/>
      <c r="W686" s="633"/>
      <c r="X686" s="633"/>
      <c r="Y686" s="633"/>
      <c r="Z686" s="445"/>
      <c r="AA686" s="446"/>
      <c r="AB686" s="362"/>
      <c r="AC686" s="362"/>
      <c r="AD686" s="362"/>
      <c r="AE686" s="362"/>
      <c r="AF686" s="362"/>
      <c r="AG686" s="362">
        <v>-1.5</v>
      </c>
      <c r="AH686" s="362">
        <v>2</v>
      </c>
      <c r="AI686" s="362">
        <v>3</v>
      </c>
      <c r="AJ686" s="362">
        <v>3</v>
      </c>
      <c r="AK686" s="362">
        <v>3</v>
      </c>
      <c r="AL686" s="362">
        <v>3.4</v>
      </c>
      <c r="AM686" s="362">
        <v>3.8</v>
      </c>
      <c r="AN686" s="362">
        <v>4.5</v>
      </c>
    </row>
    <row r="687" spans="1:40" ht="12.75">
      <c r="A687" s="367"/>
      <c r="B687" s="633"/>
      <c r="C687" s="633"/>
      <c r="D687" s="633"/>
      <c r="E687" s="633"/>
      <c r="F687" s="633"/>
      <c r="G687" s="633"/>
      <c r="H687" s="633"/>
      <c r="I687" s="633"/>
      <c r="J687" s="633"/>
      <c r="K687" s="633"/>
      <c r="L687" s="633"/>
      <c r="M687" s="635"/>
      <c r="N687" s="635"/>
      <c r="O687" s="634"/>
      <c r="P687" s="633"/>
      <c r="Q687" s="633"/>
      <c r="R687" s="633"/>
      <c r="S687" s="633"/>
      <c r="T687" s="634"/>
      <c r="U687" s="633"/>
      <c r="V687" s="633"/>
      <c r="W687" s="633"/>
      <c r="X687" s="633"/>
      <c r="Y687" s="633"/>
      <c r="Z687" s="445"/>
      <c r="AA687" s="446"/>
      <c r="AB687" s="362"/>
      <c r="AC687" s="362"/>
      <c r="AD687" s="362"/>
      <c r="AE687" s="362"/>
      <c r="AF687" s="362"/>
      <c r="AG687" s="362"/>
      <c r="AH687" s="362"/>
      <c r="AI687" s="362"/>
      <c r="AJ687" s="362"/>
      <c r="AK687" s="362"/>
      <c r="AL687" s="362"/>
      <c r="AM687" s="362"/>
      <c r="AN687" s="362"/>
    </row>
    <row r="688" spans="1:40" ht="12.75">
      <c r="A688" s="354" t="s">
        <v>257</v>
      </c>
      <c r="B688" s="633"/>
      <c r="C688" s="633"/>
      <c r="D688" s="633"/>
      <c r="E688" s="633"/>
      <c r="F688" s="633"/>
      <c r="G688" s="633"/>
      <c r="H688" s="633"/>
      <c r="I688" s="633"/>
      <c r="J688" s="633"/>
      <c r="K688" s="633"/>
      <c r="L688" s="633"/>
      <c r="M688" s="635"/>
      <c r="N688" s="635"/>
      <c r="O688" s="634"/>
      <c r="P688" s="633"/>
      <c r="Q688" s="633"/>
      <c r="R688" s="633"/>
      <c r="S688" s="633"/>
      <c r="T688" s="634"/>
      <c r="U688" s="633"/>
      <c r="V688" s="633"/>
      <c r="W688" s="633"/>
      <c r="X688" s="633"/>
      <c r="Y688" s="633"/>
      <c r="Z688" s="445"/>
      <c r="AA688" s="446"/>
      <c r="AB688" s="362"/>
      <c r="AC688" s="362"/>
      <c r="AD688" s="362"/>
      <c r="AE688" s="362"/>
      <c r="AF688" s="362"/>
      <c r="AG688" s="362"/>
      <c r="AH688" s="362"/>
      <c r="AI688" s="362"/>
      <c r="AJ688" s="362"/>
      <c r="AK688" s="362"/>
      <c r="AL688" s="362"/>
      <c r="AM688" s="362"/>
      <c r="AN688" s="362"/>
    </row>
    <row r="689" spans="1:40" ht="12.75">
      <c r="A689" s="367" t="s">
        <v>238</v>
      </c>
      <c r="B689" s="633"/>
      <c r="C689" s="633"/>
      <c r="D689" s="633"/>
      <c r="E689" s="633"/>
      <c r="F689" s="633"/>
      <c r="G689" s="633"/>
      <c r="H689" s="633"/>
      <c r="I689" s="633"/>
      <c r="J689" s="633"/>
      <c r="K689" s="633"/>
      <c r="L689" s="633"/>
      <c r="M689" s="635"/>
      <c r="N689" s="635"/>
      <c r="O689" s="634"/>
      <c r="P689" s="633"/>
      <c r="Q689" s="633"/>
      <c r="R689" s="633"/>
      <c r="S689" s="633"/>
      <c r="T689" s="633"/>
      <c r="U689" s="633"/>
      <c r="V689" s="633"/>
      <c r="W689" s="633"/>
      <c r="X689" s="633"/>
      <c r="Y689" s="445"/>
      <c r="Z689" s="446"/>
      <c r="AA689" s="362"/>
      <c r="AB689" s="362"/>
      <c r="AC689" s="362"/>
      <c r="AD689" s="362"/>
      <c r="AE689" s="362"/>
      <c r="AF689" s="362"/>
      <c r="AG689" s="362">
        <v>6693.9</v>
      </c>
      <c r="AH689" s="362">
        <v>7092.2</v>
      </c>
      <c r="AI689" s="362">
        <v>7508.9</v>
      </c>
      <c r="AJ689" s="362">
        <v>8109.3</v>
      </c>
      <c r="AK689" s="362">
        <v>8776.7000000000007</v>
      </c>
      <c r="AL689" s="362">
        <v>9489.7999999999993</v>
      </c>
      <c r="AM689" s="362">
        <v>10404.700000000001</v>
      </c>
      <c r="AN689" s="362">
        <v>11429.6</v>
      </c>
    </row>
    <row r="690" spans="1:40" ht="12.75">
      <c r="A690" s="367" t="s">
        <v>239</v>
      </c>
      <c r="B690" s="633"/>
      <c r="C690" s="633"/>
      <c r="D690" s="633"/>
      <c r="E690" s="633"/>
      <c r="F690" s="633"/>
      <c r="G690" s="633"/>
      <c r="H690" s="633"/>
      <c r="I690" s="633"/>
      <c r="J690" s="633"/>
      <c r="K690" s="633"/>
      <c r="L690" s="633"/>
      <c r="M690" s="635"/>
      <c r="N690" s="635"/>
      <c r="O690" s="634"/>
      <c r="P690" s="633"/>
      <c r="Q690" s="633"/>
      <c r="R690" s="633"/>
      <c r="S690" s="633"/>
      <c r="T690" s="634"/>
      <c r="U690" s="633"/>
      <c r="V690" s="633"/>
      <c r="W690" s="633"/>
      <c r="X690" s="633"/>
      <c r="Y690" s="633"/>
      <c r="Z690" s="445"/>
      <c r="AA690" s="446"/>
      <c r="AB690" s="362"/>
      <c r="AC690" s="362"/>
      <c r="AD690" s="362"/>
      <c r="AE690" s="362"/>
      <c r="AF690" s="362"/>
      <c r="AG690" s="362">
        <v>143.6</v>
      </c>
      <c r="AH690" s="362">
        <v>150.6</v>
      </c>
      <c r="AI690" s="362">
        <v>156.4</v>
      </c>
      <c r="AJ690" s="362">
        <v>164.7</v>
      </c>
      <c r="AK690" s="362">
        <v>173.1</v>
      </c>
      <c r="AL690" s="362">
        <v>181.7</v>
      </c>
      <c r="AM690" s="362">
        <v>190.8</v>
      </c>
      <c r="AN690" s="362">
        <v>200.4</v>
      </c>
    </row>
    <row r="691" spans="1:40" ht="12.75">
      <c r="A691" s="367" t="s">
        <v>240</v>
      </c>
      <c r="B691" s="633"/>
      <c r="C691" s="633"/>
      <c r="D691" s="633"/>
      <c r="E691" s="633"/>
      <c r="F691" s="633"/>
      <c r="G691" s="633"/>
      <c r="H691" s="633"/>
      <c r="I691" s="633"/>
      <c r="J691" s="633"/>
      <c r="K691" s="633"/>
      <c r="L691" s="633"/>
      <c r="M691" s="635"/>
      <c r="N691" s="635"/>
      <c r="O691" s="634"/>
      <c r="P691" s="633"/>
      <c r="Q691" s="633"/>
      <c r="R691" s="633"/>
      <c r="S691" s="633"/>
      <c r="T691" s="634"/>
      <c r="U691" s="633"/>
      <c r="V691" s="633"/>
      <c r="W691" s="633"/>
      <c r="X691" s="633"/>
      <c r="Y691" s="633"/>
      <c r="Z691" s="445"/>
      <c r="AA691" s="446"/>
      <c r="AB691" s="362"/>
      <c r="AC691" s="362"/>
      <c r="AD691" s="362"/>
      <c r="AE691" s="362"/>
      <c r="AF691" s="362"/>
      <c r="AG691" s="362">
        <v>4661.5</v>
      </c>
      <c r="AH691" s="362">
        <v>4708.1000000000004</v>
      </c>
      <c r="AI691" s="362">
        <v>4802.3</v>
      </c>
      <c r="AJ691" s="362">
        <v>4922.3</v>
      </c>
      <c r="AK691" s="362">
        <v>5070</v>
      </c>
      <c r="AL691" s="362">
        <v>5222.1000000000004</v>
      </c>
      <c r="AM691" s="362">
        <v>5451.8</v>
      </c>
      <c r="AN691" s="362">
        <v>5702.6</v>
      </c>
    </row>
    <row r="692" spans="1:40" ht="12.75">
      <c r="A692" s="367" t="s">
        <v>241</v>
      </c>
      <c r="B692" s="633"/>
      <c r="C692" s="633"/>
      <c r="D692" s="633"/>
      <c r="E692" s="633"/>
      <c r="F692" s="633"/>
      <c r="G692" s="633"/>
      <c r="H692" s="633"/>
      <c r="I692" s="633"/>
      <c r="J692" s="633"/>
      <c r="K692" s="633"/>
      <c r="L692" s="633"/>
      <c r="M692" s="635"/>
      <c r="N692" s="635"/>
      <c r="O692" s="634"/>
      <c r="P692" s="633"/>
      <c r="Q692" s="633"/>
      <c r="R692" s="633"/>
      <c r="S692" s="633"/>
      <c r="T692" s="634"/>
      <c r="U692" s="633"/>
      <c r="V692" s="633"/>
      <c r="W692" s="633"/>
      <c r="X692" s="633"/>
      <c r="Y692" s="633"/>
      <c r="Z692" s="445"/>
      <c r="AA692" s="446"/>
      <c r="AB692" s="362"/>
      <c r="AC692" s="362"/>
      <c r="AD692" s="362"/>
      <c r="AE692" s="362"/>
      <c r="AF692" s="362"/>
      <c r="AG692" s="362">
        <v>-0.2</v>
      </c>
      <c r="AH692" s="362">
        <v>1</v>
      </c>
      <c r="AI692" s="362">
        <v>2</v>
      </c>
      <c r="AJ692" s="362">
        <v>2.5</v>
      </c>
      <c r="AK692" s="362">
        <v>3</v>
      </c>
      <c r="AL692" s="362">
        <v>3</v>
      </c>
      <c r="AM692" s="362">
        <v>4.4000000000000004</v>
      </c>
      <c r="AN692" s="362">
        <v>4.5999999999999996</v>
      </c>
    </row>
    <row r="693" spans="1:40" ht="12.75">
      <c r="A693" s="367"/>
      <c r="B693" s="633"/>
      <c r="C693" s="633"/>
      <c r="D693" s="633"/>
      <c r="E693" s="633"/>
      <c r="F693" s="633"/>
      <c r="G693" s="633"/>
      <c r="H693" s="633"/>
      <c r="I693" s="633"/>
      <c r="J693" s="633"/>
      <c r="K693" s="633"/>
      <c r="L693" s="633"/>
      <c r="M693" s="635"/>
      <c r="N693" s="635"/>
      <c r="O693" s="634"/>
      <c r="P693" s="633"/>
      <c r="Q693" s="633"/>
      <c r="R693" s="633"/>
      <c r="S693" s="633"/>
      <c r="T693" s="634"/>
      <c r="U693" s="633"/>
      <c r="V693" s="633"/>
      <c r="W693" s="633"/>
      <c r="X693" s="633"/>
      <c r="Y693" s="633"/>
      <c r="Z693" s="445"/>
      <c r="AA693" s="446"/>
      <c r="AB693" s="362"/>
      <c r="AC693" s="362"/>
      <c r="AD693" s="362"/>
      <c r="AE693" s="362"/>
      <c r="AF693" s="362"/>
      <c r="AG693" s="362"/>
      <c r="AH693" s="362"/>
      <c r="AI693" s="362"/>
      <c r="AJ693" s="362"/>
      <c r="AK693" s="362"/>
      <c r="AL693" s="362"/>
      <c r="AM693" s="362"/>
      <c r="AN693" s="362"/>
    </row>
    <row r="694" spans="1:40" ht="12.75">
      <c r="A694" s="354" t="s">
        <v>258</v>
      </c>
      <c r="B694" s="633"/>
      <c r="C694" s="633"/>
      <c r="D694" s="633"/>
      <c r="E694" s="633"/>
      <c r="F694" s="633"/>
      <c r="G694" s="633"/>
      <c r="H694" s="633"/>
      <c r="I694" s="633"/>
      <c r="J694" s="633"/>
      <c r="K694" s="633"/>
      <c r="L694" s="633"/>
      <c r="M694" s="635"/>
      <c r="N694" s="635"/>
      <c r="O694" s="634"/>
      <c r="P694" s="633"/>
      <c r="Q694" s="633"/>
      <c r="R694" s="633"/>
      <c r="S694" s="633"/>
      <c r="T694" s="634"/>
      <c r="U694" s="633"/>
      <c r="V694" s="633"/>
      <c r="W694" s="633"/>
      <c r="X694" s="633"/>
      <c r="Y694" s="633"/>
      <c r="Z694" s="445"/>
      <c r="AA694" s="446"/>
      <c r="AB694" s="362"/>
      <c r="AC694" s="362"/>
      <c r="AD694" s="362"/>
      <c r="AE694" s="362"/>
      <c r="AF694" s="362"/>
      <c r="AG694" s="362"/>
      <c r="AH694" s="362"/>
      <c r="AI694" s="362"/>
      <c r="AJ694" s="362"/>
      <c r="AK694" s="362"/>
      <c r="AL694" s="362"/>
      <c r="AM694" s="362"/>
      <c r="AN694" s="362"/>
    </row>
    <row r="695" spans="1:40" ht="12.75">
      <c r="A695" s="367" t="s">
        <v>238</v>
      </c>
      <c r="B695" s="633"/>
      <c r="C695" s="633"/>
      <c r="D695" s="633"/>
      <c r="E695" s="633"/>
      <c r="F695" s="633"/>
      <c r="G695" s="633"/>
      <c r="H695" s="633"/>
      <c r="I695" s="633"/>
      <c r="J695" s="633"/>
      <c r="K695" s="633"/>
      <c r="L695" s="633"/>
      <c r="M695" s="635"/>
      <c r="N695" s="635"/>
      <c r="O695" s="634"/>
      <c r="P695" s="633"/>
      <c r="Q695" s="633"/>
      <c r="R695" s="633"/>
      <c r="S695" s="633"/>
      <c r="T695" s="634"/>
      <c r="U695" s="633"/>
      <c r="V695" s="633"/>
      <c r="W695" s="633"/>
      <c r="X695" s="633"/>
      <c r="Y695" s="633"/>
      <c r="Z695" s="445"/>
      <c r="AA695" s="446"/>
      <c r="AB695" s="362"/>
      <c r="AC695" s="362"/>
      <c r="AD695" s="362"/>
      <c r="AE695" s="362"/>
      <c r="AF695" s="362"/>
      <c r="AG695" s="362">
        <v>4127</v>
      </c>
      <c r="AH695" s="362">
        <v>4504.2</v>
      </c>
      <c r="AI695" s="362">
        <v>4955.8999999999996</v>
      </c>
      <c r="AJ695" s="362">
        <v>5430.5</v>
      </c>
      <c r="AK695" s="362">
        <v>5877.5</v>
      </c>
      <c r="AL695" s="362">
        <v>6385.8</v>
      </c>
      <c r="AM695" s="362">
        <v>6974.6</v>
      </c>
      <c r="AN695" s="362">
        <v>7617.8</v>
      </c>
    </row>
    <row r="696" spans="1:40" ht="12.75">
      <c r="A696" s="367" t="s">
        <v>239</v>
      </c>
      <c r="B696" s="633"/>
      <c r="C696" s="633"/>
      <c r="D696" s="633"/>
      <c r="E696" s="633"/>
      <c r="F696" s="633"/>
      <c r="G696" s="633"/>
      <c r="H696" s="633"/>
      <c r="I696" s="633"/>
      <c r="J696" s="633"/>
      <c r="K696" s="633"/>
      <c r="L696" s="633"/>
      <c r="M696" s="635"/>
      <c r="N696" s="635"/>
      <c r="O696" s="634"/>
      <c r="P696" s="633"/>
      <c r="Q696" s="633"/>
      <c r="R696" s="633"/>
      <c r="S696" s="633"/>
      <c r="T696" s="634"/>
      <c r="U696" s="633"/>
      <c r="V696" s="633"/>
      <c r="W696" s="633"/>
      <c r="X696" s="633"/>
      <c r="Y696" s="633"/>
      <c r="Z696" s="445"/>
      <c r="AA696" s="446"/>
      <c r="AB696" s="362"/>
      <c r="AC696" s="362"/>
      <c r="AD696" s="362"/>
      <c r="AE696" s="362"/>
      <c r="AF696" s="362"/>
      <c r="AG696" s="362">
        <v>132.4</v>
      </c>
      <c r="AH696" s="362">
        <v>138.9</v>
      </c>
      <c r="AI696" s="362">
        <v>144.19999999999999</v>
      </c>
      <c r="AJ696" s="362">
        <v>151.9</v>
      </c>
      <c r="AK696" s="362">
        <v>159.6</v>
      </c>
      <c r="AL696" s="362">
        <v>167.5</v>
      </c>
      <c r="AM696" s="362">
        <v>176</v>
      </c>
      <c r="AN696" s="362">
        <v>184.8</v>
      </c>
    </row>
    <row r="697" spans="1:40" ht="12.75">
      <c r="A697" s="367" t="s">
        <v>240</v>
      </c>
      <c r="B697" s="633"/>
      <c r="C697" s="633"/>
      <c r="D697" s="633"/>
      <c r="E697" s="633"/>
      <c r="F697" s="633"/>
      <c r="G697" s="633"/>
      <c r="H697" s="633"/>
      <c r="I697" s="633"/>
      <c r="J697" s="633"/>
      <c r="K697" s="633"/>
      <c r="L697" s="633"/>
      <c r="M697" s="635"/>
      <c r="N697" s="635"/>
      <c r="O697" s="634"/>
      <c r="P697" s="633"/>
      <c r="Q697" s="633"/>
      <c r="R697" s="633"/>
      <c r="S697" s="633"/>
      <c r="T697" s="634"/>
      <c r="U697" s="633"/>
      <c r="V697" s="633"/>
      <c r="W697" s="633"/>
      <c r="X697" s="633"/>
      <c r="Y697" s="633"/>
      <c r="Z697" s="445"/>
      <c r="AA697" s="446"/>
      <c r="AB697" s="362"/>
      <c r="AC697" s="362"/>
      <c r="AD697" s="362"/>
      <c r="AE697" s="362"/>
      <c r="AF697" s="362"/>
      <c r="AG697" s="362">
        <v>3179.5</v>
      </c>
      <c r="AH697" s="362">
        <v>3243.1</v>
      </c>
      <c r="AI697" s="362">
        <v>3437.7</v>
      </c>
      <c r="AJ697" s="362">
        <v>3575.2</v>
      </c>
      <c r="AK697" s="362">
        <v>3682.5</v>
      </c>
      <c r="AL697" s="362">
        <v>3811.4</v>
      </c>
      <c r="AM697" s="362">
        <v>3963.8</v>
      </c>
      <c r="AN697" s="362">
        <v>4122.3999999999996</v>
      </c>
    </row>
    <row r="698" spans="1:40" ht="12.75">
      <c r="A698" s="367" t="s">
        <v>241</v>
      </c>
      <c r="B698" s="633"/>
      <c r="C698" s="633"/>
      <c r="D698" s="633"/>
      <c r="E698" s="633"/>
      <c r="F698" s="633"/>
      <c r="G698" s="633"/>
      <c r="H698" s="633"/>
      <c r="I698" s="633"/>
      <c r="J698" s="633"/>
      <c r="K698" s="633"/>
      <c r="L698" s="633"/>
      <c r="M698" s="635"/>
      <c r="N698" s="635"/>
      <c r="O698" s="634"/>
      <c r="P698" s="633"/>
      <c r="Q698" s="633"/>
      <c r="R698" s="633"/>
      <c r="S698" s="633"/>
      <c r="T698" s="634"/>
      <c r="U698" s="633"/>
      <c r="V698" s="633"/>
      <c r="W698" s="633"/>
      <c r="X698" s="633"/>
      <c r="Y698" s="633"/>
      <c r="Z698" s="445"/>
      <c r="AA698" s="446"/>
      <c r="AB698" s="362"/>
      <c r="AC698" s="362"/>
      <c r="AD698" s="362"/>
      <c r="AE698" s="362"/>
      <c r="AF698" s="362"/>
      <c r="AG698" s="362">
        <v>2.7</v>
      </c>
      <c r="AH698" s="362">
        <v>2</v>
      </c>
      <c r="AI698" s="362">
        <v>6</v>
      </c>
      <c r="AJ698" s="362">
        <v>4</v>
      </c>
      <c r="AK698" s="362">
        <v>3</v>
      </c>
      <c r="AL698" s="362">
        <v>3.5</v>
      </c>
      <c r="AM698" s="362">
        <v>4</v>
      </c>
      <c r="AN698" s="362">
        <v>4</v>
      </c>
    </row>
    <row r="699" spans="1:40" ht="12.75">
      <c r="A699" s="367"/>
      <c r="B699" s="633"/>
      <c r="C699" s="633"/>
      <c r="D699" s="633"/>
      <c r="E699" s="633"/>
      <c r="F699" s="633"/>
      <c r="G699" s="633"/>
      <c r="H699" s="633"/>
      <c r="I699" s="633"/>
      <c r="J699" s="633"/>
      <c r="K699" s="633"/>
      <c r="L699" s="633"/>
      <c r="M699" s="635"/>
      <c r="N699" s="635"/>
      <c r="O699" s="634"/>
      <c r="P699" s="633"/>
      <c r="Q699" s="633"/>
      <c r="R699" s="633"/>
      <c r="S699" s="633"/>
      <c r="T699" s="634"/>
      <c r="U699" s="633"/>
      <c r="V699" s="633"/>
      <c r="W699" s="633"/>
      <c r="X699" s="633"/>
      <c r="Y699" s="633"/>
      <c r="Z699" s="445"/>
      <c r="AA699" s="446"/>
      <c r="AB699" s="362"/>
      <c r="AC699" s="362"/>
      <c r="AD699" s="362"/>
      <c r="AE699" s="362"/>
      <c r="AF699" s="362"/>
      <c r="AG699" s="362"/>
      <c r="AH699" s="362"/>
      <c r="AI699" s="362"/>
      <c r="AJ699" s="362"/>
      <c r="AK699" s="362"/>
      <c r="AL699" s="362"/>
      <c r="AM699" s="362"/>
      <c r="AN699" s="362"/>
    </row>
    <row r="700" spans="1:40" ht="12.75">
      <c r="A700" s="354" t="s">
        <v>259</v>
      </c>
      <c r="B700" s="633"/>
      <c r="C700" s="633"/>
      <c r="D700" s="633"/>
      <c r="E700" s="633"/>
      <c r="F700" s="633"/>
      <c r="G700" s="633"/>
      <c r="H700" s="633"/>
      <c r="I700" s="633"/>
      <c r="J700" s="633"/>
      <c r="K700" s="633"/>
      <c r="L700" s="633"/>
      <c r="M700" s="635"/>
      <c r="N700" s="635"/>
      <c r="O700" s="634"/>
      <c r="P700" s="633"/>
      <c r="Q700" s="633"/>
      <c r="R700" s="633"/>
      <c r="S700" s="633"/>
      <c r="T700" s="634"/>
      <c r="U700" s="633"/>
      <c r="V700" s="633"/>
      <c r="W700" s="633"/>
      <c r="X700" s="633"/>
      <c r="Y700" s="633"/>
      <c r="Z700" s="445"/>
      <c r="AA700" s="446"/>
      <c r="AB700" s="362"/>
      <c r="AC700" s="362"/>
      <c r="AD700" s="362"/>
      <c r="AE700" s="362"/>
      <c r="AF700" s="362"/>
      <c r="AG700" s="362"/>
      <c r="AH700" s="362"/>
      <c r="AI700" s="362"/>
      <c r="AJ700" s="362"/>
      <c r="AK700" s="362"/>
      <c r="AL700" s="362"/>
      <c r="AM700" s="362"/>
      <c r="AN700" s="362"/>
    </row>
    <row r="701" spans="1:40" ht="12.75">
      <c r="A701" s="367" t="s">
        <v>238</v>
      </c>
      <c r="B701" s="633"/>
      <c r="C701" s="633"/>
      <c r="D701" s="633"/>
      <c r="E701" s="633"/>
      <c r="F701" s="633"/>
      <c r="G701" s="633"/>
      <c r="H701" s="633"/>
      <c r="I701" s="633"/>
      <c r="J701" s="633"/>
      <c r="K701" s="633"/>
      <c r="L701" s="633"/>
      <c r="M701" s="635"/>
      <c r="N701" s="635"/>
      <c r="O701" s="634"/>
      <c r="P701" s="633"/>
      <c r="Q701" s="633"/>
      <c r="R701" s="633"/>
      <c r="S701" s="633"/>
      <c r="T701" s="634"/>
      <c r="U701" s="633"/>
      <c r="V701" s="633"/>
      <c r="W701" s="633"/>
      <c r="X701" s="633"/>
      <c r="Y701" s="633"/>
      <c r="Z701" s="445"/>
      <c r="AA701" s="446"/>
      <c r="AB701" s="362"/>
      <c r="AC701" s="362"/>
      <c r="AD701" s="362"/>
      <c r="AE701" s="362"/>
      <c r="AF701" s="362"/>
      <c r="AG701" s="362">
        <v>2349.9</v>
      </c>
      <c r="AH701" s="362">
        <v>2563.6</v>
      </c>
      <c r="AI701" s="362">
        <v>2762.2</v>
      </c>
      <c r="AJ701" s="362">
        <v>3041.2</v>
      </c>
      <c r="AK701" s="362">
        <v>3349.1</v>
      </c>
      <c r="AL701" s="362">
        <v>3691.5</v>
      </c>
      <c r="AM701" s="362">
        <v>4070.6</v>
      </c>
      <c r="AN701" s="362">
        <v>4488.7</v>
      </c>
    </row>
    <row r="702" spans="1:40" ht="12.75">
      <c r="A702" s="367" t="s">
        <v>239</v>
      </c>
      <c r="B702" s="633"/>
      <c r="C702" s="633"/>
      <c r="D702" s="633"/>
      <c r="E702" s="633"/>
      <c r="F702" s="633"/>
      <c r="G702" s="633"/>
      <c r="H702" s="633"/>
      <c r="I702" s="633"/>
      <c r="J702" s="633"/>
      <c r="K702" s="633"/>
      <c r="L702" s="633"/>
      <c r="M702" s="635"/>
      <c r="N702" s="635"/>
      <c r="O702" s="634"/>
      <c r="P702" s="633"/>
      <c r="Q702" s="633"/>
      <c r="R702" s="633"/>
      <c r="S702" s="633"/>
      <c r="T702" s="634"/>
      <c r="U702" s="633"/>
      <c r="V702" s="633"/>
      <c r="W702" s="633"/>
      <c r="X702" s="633"/>
      <c r="Y702" s="633"/>
      <c r="Z702" s="445"/>
      <c r="AA702" s="446"/>
      <c r="AB702" s="362"/>
      <c r="AC702" s="362"/>
      <c r="AD702" s="362"/>
      <c r="AE702" s="362"/>
      <c r="AF702" s="362"/>
      <c r="AG702" s="362">
        <v>131.19999999999999</v>
      </c>
      <c r="AH702" s="362">
        <v>137.69999999999999</v>
      </c>
      <c r="AI702" s="362">
        <v>142.9</v>
      </c>
      <c r="AJ702" s="362">
        <v>150.6</v>
      </c>
      <c r="AK702" s="362">
        <v>158.19999999999999</v>
      </c>
      <c r="AL702" s="362">
        <v>166.1</v>
      </c>
      <c r="AM702" s="362">
        <v>174.4</v>
      </c>
      <c r="AN702" s="362">
        <v>183.2</v>
      </c>
    </row>
    <row r="703" spans="1:40" ht="12.75">
      <c r="A703" s="367" t="s">
        <v>240</v>
      </c>
      <c r="B703" s="633"/>
      <c r="C703" s="633"/>
      <c r="D703" s="633"/>
      <c r="E703" s="633"/>
      <c r="F703" s="633"/>
      <c r="G703" s="633"/>
      <c r="H703" s="633"/>
      <c r="I703" s="633"/>
      <c r="J703" s="633"/>
      <c r="K703" s="633"/>
      <c r="L703" s="633"/>
      <c r="M703" s="635"/>
      <c r="N703" s="635"/>
      <c r="O703" s="634"/>
      <c r="P703" s="633"/>
      <c r="Q703" s="633"/>
      <c r="R703" s="633"/>
      <c r="S703" s="633"/>
      <c r="T703" s="634"/>
      <c r="U703" s="633"/>
      <c r="V703" s="633"/>
      <c r="W703" s="633"/>
      <c r="X703" s="633"/>
      <c r="Y703" s="633"/>
      <c r="Z703" s="445"/>
      <c r="AA703" s="446"/>
      <c r="AB703" s="362"/>
      <c r="AC703" s="362"/>
      <c r="AD703" s="362"/>
      <c r="AE703" s="362"/>
      <c r="AF703" s="362"/>
      <c r="AG703" s="362">
        <v>1790.4</v>
      </c>
      <c r="AH703" s="362">
        <v>1862</v>
      </c>
      <c r="AI703" s="362">
        <v>1932.8</v>
      </c>
      <c r="AJ703" s="362">
        <v>2019.7</v>
      </c>
      <c r="AK703" s="362">
        <v>2116.6999999999998</v>
      </c>
      <c r="AL703" s="362">
        <v>2222.5</v>
      </c>
      <c r="AM703" s="362">
        <v>2333.6999999999998</v>
      </c>
      <c r="AN703" s="362">
        <v>2450.3000000000002</v>
      </c>
    </row>
    <row r="704" spans="1:40" ht="12.75">
      <c r="A704" s="367" t="s">
        <v>241</v>
      </c>
      <c r="B704" s="633"/>
      <c r="C704" s="633"/>
      <c r="D704" s="633"/>
      <c r="E704" s="633"/>
      <c r="F704" s="633"/>
      <c r="G704" s="633"/>
      <c r="H704" s="633"/>
      <c r="I704" s="633"/>
      <c r="J704" s="633"/>
      <c r="K704" s="633"/>
      <c r="L704" s="633"/>
      <c r="M704" s="635"/>
      <c r="N704" s="635"/>
      <c r="O704" s="634"/>
      <c r="P704" s="633"/>
      <c r="Q704" s="633"/>
      <c r="R704" s="633"/>
      <c r="S704" s="633"/>
      <c r="T704" s="634"/>
      <c r="U704" s="633"/>
      <c r="V704" s="633"/>
      <c r="W704" s="633"/>
      <c r="X704" s="633"/>
      <c r="Y704" s="633"/>
      <c r="Z704" s="445"/>
      <c r="AA704" s="446"/>
      <c r="AB704" s="362"/>
      <c r="AC704" s="362"/>
      <c r="AD704" s="362"/>
      <c r="AE704" s="362"/>
      <c r="AF704" s="362"/>
      <c r="AG704" s="362">
        <v>3</v>
      </c>
      <c r="AH704" s="362">
        <v>4</v>
      </c>
      <c r="AI704" s="362">
        <v>3.8</v>
      </c>
      <c r="AJ704" s="362">
        <v>4.5</v>
      </c>
      <c r="AK704" s="362">
        <v>4.8</v>
      </c>
      <c r="AL704" s="362">
        <v>5</v>
      </c>
      <c r="AM704" s="362">
        <v>5</v>
      </c>
      <c r="AN704" s="362">
        <v>5</v>
      </c>
    </row>
    <row r="705" spans="1:40" ht="12.75">
      <c r="A705" s="367"/>
      <c r="B705" s="633"/>
      <c r="C705" s="633"/>
      <c r="D705" s="633"/>
      <c r="E705" s="633"/>
      <c r="F705" s="633"/>
      <c r="G705" s="633"/>
      <c r="H705" s="633"/>
      <c r="I705" s="633"/>
      <c r="J705" s="633"/>
      <c r="K705" s="633"/>
      <c r="L705" s="633"/>
      <c r="M705" s="635"/>
      <c r="N705" s="635"/>
      <c r="O705" s="634"/>
      <c r="P705" s="633"/>
      <c r="Q705" s="633"/>
      <c r="R705" s="633"/>
      <c r="S705" s="633"/>
      <c r="T705" s="634"/>
      <c r="U705" s="633"/>
      <c r="V705" s="633"/>
      <c r="W705" s="633"/>
      <c r="X705" s="633"/>
      <c r="Y705" s="633"/>
      <c r="Z705" s="445"/>
      <c r="AA705" s="446"/>
      <c r="AB705" s="362"/>
      <c r="AC705" s="362"/>
      <c r="AD705" s="362"/>
      <c r="AE705" s="362"/>
      <c r="AF705" s="362"/>
      <c r="AG705" s="362"/>
      <c r="AH705" s="362"/>
      <c r="AI705" s="362"/>
      <c r="AJ705" s="362"/>
      <c r="AK705" s="362"/>
      <c r="AL705" s="362"/>
      <c r="AM705" s="362"/>
      <c r="AN705" s="362"/>
    </row>
    <row r="706" spans="1:40" ht="12.75">
      <c r="A706" s="354" t="s">
        <v>260</v>
      </c>
      <c r="B706" s="633"/>
      <c r="C706" s="633"/>
      <c r="D706" s="633"/>
      <c r="E706" s="633"/>
      <c r="F706" s="633"/>
      <c r="G706" s="633"/>
      <c r="H706" s="633"/>
      <c r="I706" s="633"/>
      <c r="J706" s="633"/>
      <c r="K706" s="633"/>
      <c r="L706" s="633"/>
      <c r="M706" s="635"/>
      <c r="N706" s="635"/>
      <c r="O706" s="634"/>
      <c r="P706" s="633"/>
      <c r="Q706" s="633"/>
      <c r="R706" s="633"/>
      <c r="S706" s="633"/>
      <c r="T706" s="634"/>
      <c r="U706" s="633"/>
      <c r="V706" s="633"/>
      <c r="W706" s="633"/>
      <c r="X706" s="633"/>
      <c r="Y706" s="633"/>
      <c r="Z706" s="633"/>
      <c r="AA706" s="446"/>
      <c r="AB706" s="132"/>
      <c r="AC706" s="132"/>
      <c r="AD706" s="132"/>
      <c r="AE706" s="132"/>
      <c r="AF706" s="132"/>
      <c r="AG706" s="132"/>
      <c r="AH706" s="132"/>
      <c r="AI706" s="132"/>
      <c r="AJ706" s="132"/>
      <c r="AK706" s="132"/>
      <c r="AL706" s="132"/>
      <c r="AM706" s="132"/>
      <c r="AN706" s="132"/>
    </row>
    <row r="707" spans="1:40" ht="12.75">
      <c r="A707" s="367" t="s">
        <v>246</v>
      </c>
      <c r="B707" s="633"/>
      <c r="C707" s="633"/>
      <c r="D707" s="633"/>
      <c r="E707" s="633"/>
      <c r="F707" s="633"/>
      <c r="G707" s="633"/>
      <c r="H707" s="633"/>
      <c r="I707" s="633"/>
      <c r="J707" s="633"/>
      <c r="K707" s="633"/>
      <c r="L707" s="633"/>
      <c r="M707" s="635"/>
      <c r="N707" s="635"/>
      <c r="O707" s="634"/>
      <c r="P707" s="633"/>
      <c r="Q707" s="633"/>
      <c r="R707" s="633"/>
      <c r="S707" s="633"/>
      <c r="T707" s="634"/>
      <c r="U707" s="633"/>
      <c r="V707" s="633"/>
      <c r="W707" s="633"/>
      <c r="X707" s="633"/>
      <c r="Y707" s="633"/>
      <c r="Z707" s="633"/>
      <c r="AA707" s="446"/>
      <c r="AB707" s="132"/>
      <c r="AC707" s="132"/>
      <c r="AD707" s="132"/>
      <c r="AE707" s="132"/>
      <c r="AF707" s="132"/>
      <c r="AG707" s="132"/>
      <c r="AH707" s="132"/>
      <c r="AI707" s="132"/>
      <c r="AJ707" s="132"/>
      <c r="AK707" s="132"/>
      <c r="AL707" s="132"/>
      <c r="AM707" s="132"/>
      <c r="AN707" s="132"/>
    </row>
    <row r="708" spans="1:40" ht="12.75">
      <c r="A708" s="367" t="s">
        <v>239</v>
      </c>
      <c r="B708" s="367"/>
      <c r="C708" s="367"/>
      <c r="D708" s="367"/>
      <c r="E708" s="367"/>
      <c r="F708" s="367"/>
      <c r="G708" s="635"/>
      <c r="H708" s="635"/>
      <c r="I708" s="635"/>
      <c r="J708" s="635"/>
      <c r="K708" s="635"/>
      <c r="L708" s="635"/>
      <c r="M708" s="635"/>
      <c r="N708" s="635"/>
      <c r="O708" s="634"/>
      <c r="P708" s="633"/>
      <c r="Q708" s="633"/>
      <c r="R708" s="633"/>
      <c r="S708" s="633"/>
      <c r="T708" s="634"/>
      <c r="U708" s="633"/>
      <c r="V708" s="633"/>
      <c r="W708" s="633"/>
      <c r="X708" s="633"/>
      <c r="Y708" s="633"/>
      <c r="Z708" s="633"/>
      <c r="AA708" s="446"/>
      <c r="AB708" s="132"/>
      <c r="AC708" s="132"/>
      <c r="AD708" s="132"/>
      <c r="AE708" s="132"/>
      <c r="AF708" s="132"/>
      <c r="AG708" s="132"/>
      <c r="AH708" s="132"/>
      <c r="AI708" s="132"/>
      <c r="AJ708" s="132"/>
      <c r="AK708" s="132"/>
      <c r="AL708" s="132"/>
      <c r="AM708" s="132"/>
      <c r="AN708" s="132"/>
    </row>
    <row r="709" spans="1:40" ht="12.75">
      <c r="A709" s="367" t="s">
        <v>240</v>
      </c>
      <c r="B709" s="367"/>
      <c r="C709" s="367"/>
      <c r="D709" s="367"/>
      <c r="E709" s="367"/>
      <c r="F709" s="367"/>
      <c r="G709" s="635"/>
      <c r="H709" s="635"/>
      <c r="I709" s="635"/>
      <c r="J709" s="635"/>
      <c r="K709" s="635"/>
      <c r="L709" s="635"/>
      <c r="M709" s="635"/>
      <c r="N709" s="635"/>
      <c r="O709" s="634"/>
      <c r="P709" s="633"/>
      <c r="Q709" s="633"/>
      <c r="R709" s="633"/>
      <c r="S709" s="633"/>
      <c r="T709" s="634"/>
      <c r="U709" s="633"/>
      <c r="V709" s="633"/>
      <c r="W709" s="633"/>
      <c r="X709" s="633"/>
      <c r="Y709" s="633"/>
      <c r="Z709" s="633"/>
      <c r="AA709" s="446"/>
      <c r="AB709" s="132"/>
      <c r="AC709" s="132"/>
      <c r="AD709" s="132"/>
      <c r="AE709" s="132"/>
      <c r="AF709" s="132"/>
      <c r="AG709" s="132"/>
      <c r="AH709" s="132"/>
      <c r="AI709" s="132"/>
      <c r="AJ709" s="132"/>
      <c r="AK709" s="132"/>
      <c r="AL709" s="132"/>
      <c r="AM709" s="132"/>
      <c r="AN709" s="132"/>
    </row>
    <row r="710" spans="1:40" ht="12.75">
      <c r="A710" s="367" t="s">
        <v>241</v>
      </c>
      <c r="B710" s="367"/>
      <c r="C710" s="367"/>
      <c r="D710" s="367"/>
      <c r="E710" s="367"/>
      <c r="F710" s="367"/>
      <c r="G710" s="635"/>
      <c r="H710" s="635"/>
      <c r="I710" s="635"/>
      <c r="J710" s="635"/>
      <c r="K710" s="635"/>
      <c r="L710" s="635"/>
      <c r="M710" s="635"/>
      <c r="N710" s="635"/>
      <c r="O710" s="634"/>
      <c r="P710" s="633"/>
      <c r="Q710" s="633"/>
      <c r="R710" s="633"/>
      <c r="S710" s="633"/>
      <c r="T710" s="634"/>
      <c r="U710" s="633"/>
      <c r="V710" s="633"/>
      <c r="W710" s="633"/>
      <c r="X710" s="633"/>
      <c r="Y710" s="633"/>
      <c r="Z710" s="633"/>
      <c r="AA710" s="446"/>
      <c r="AB710" s="132"/>
      <c r="AC710" s="132"/>
      <c r="AD710" s="132"/>
      <c r="AE710" s="132"/>
      <c r="AF710" s="132"/>
      <c r="AG710" s="132"/>
      <c r="AH710" s="132"/>
      <c r="AI710" s="132"/>
      <c r="AJ710" s="132"/>
      <c r="AK710" s="132"/>
      <c r="AL710" s="132"/>
      <c r="AM710" s="132"/>
      <c r="AN710" s="132"/>
    </row>
    <row r="711" spans="1:40" ht="12.75">
      <c r="A711" s="367"/>
      <c r="B711" s="367"/>
      <c r="C711" s="367"/>
      <c r="D711" s="367"/>
      <c r="E711" s="367"/>
      <c r="F711" s="367"/>
      <c r="G711" s="635"/>
      <c r="H711" s="635"/>
      <c r="I711" s="635"/>
      <c r="J711" s="635"/>
      <c r="K711" s="635"/>
      <c r="L711" s="635"/>
      <c r="M711" s="635"/>
      <c r="N711" s="635"/>
      <c r="O711" s="634"/>
      <c r="P711" s="633"/>
      <c r="Q711" s="633"/>
      <c r="R711" s="633"/>
      <c r="S711" s="633"/>
      <c r="T711" s="634"/>
      <c r="U711" s="633"/>
      <c r="V711" s="633"/>
      <c r="W711" s="633"/>
      <c r="X711" s="633"/>
      <c r="Y711" s="633"/>
      <c r="Z711" s="633"/>
      <c r="AA711" s="446"/>
      <c r="AB711" s="132"/>
      <c r="AC711" s="132"/>
      <c r="AD711" s="132"/>
      <c r="AE711" s="132"/>
      <c r="AF711" s="132"/>
      <c r="AG711" s="132"/>
      <c r="AH711" s="132"/>
      <c r="AI711" s="132"/>
      <c r="AJ711" s="132"/>
      <c r="AK711" s="132"/>
      <c r="AL711" s="132"/>
      <c r="AM711" s="132"/>
      <c r="AN711" s="132"/>
    </row>
    <row r="712" spans="1:40" ht="12.75">
      <c r="A712" s="354" t="s">
        <v>261</v>
      </c>
      <c r="B712" s="367"/>
      <c r="C712" s="367"/>
      <c r="D712" s="367"/>
      <c r="E712" s="367"/>
      <c r="F712" s="367"/>
      <c r="G712" s="635"/>
      <c r="H712" s="635"/>
      <c r="I712" s="635"/>
      <c r="J712" s="635"/>
      <c r="K712" s="635"/>
      <c r="L712" s="635"/>
      <c r="M712" s="635"/>
      <c r="N712" s="635"/>
      <c r="O712" s="634"/>
      <c r="P712" s="633"/>
      <c r="Q712" s="633"/>
      <c r="R712" s="633"/>
      <c r="S712" s="633"/>
      <c r="T712" s="634"/>
      <c r="U712" s="633"/>
      <c r="V712" s="633"/>
      <c r="W712" s="633"/>
      <c r="X712" s="633"/>
      <c r="Y712" s="633"/>
      <c r="Z712" s="633"/>
      <c r="AA712" s="446"/>
      <c r="AB712" s="132"/>
      <c r="AC712" s="132"/>
      <c r="AD712" s="132"/>
      <c r="AE712" s="132"/>
      <c r="AF712" s="132"/>
      <c r="AG712" s="132"/>
      <c r="AH712" s="132"/>
      <c r="AI712" s="132"/>
      <c r="AJ712" s="132"/>
      <c r="AK712" s="132"/>
      <c r="AL712" s="132"/>
      <c r="AM712" s="132"/>
      <c r="AN712" s="132"/>
    </row>
    <row r="713" spans="1:40" ht="12.75">
      <c r="A713" s="367" t="s">
        <v>238</v>
      </c>
      <c r="B713" s="367"/>
      <c r="C713" s="367"/>
      <c r="D713" s="367"/>
      <c r="E713" s="367"/>
      <c r="F713" s="367"/>
      <c r="G713" s="635"/>
      <c r="H713" s="635"/>
      <c r="I713" s="635"/>
      <c r="J713" s="635"/>
      <c r="K713" s="635"/>
      <c r="L713" s="635"/>
      <c r="M713" s="635"/>
      <c r="N713" s="635"/>
      <c r="O713" s="634"/>
      <c r="P713" s="633"/>
      <c r="Q713" s="633"/>
      <c r="R713" s="633"/>
      <c r="S713" s="633"/>
      <c r="T713" s="634"/>
      <c r="U713" s="633"/>
      <c r="V713" s="633"/>
      <c r="W713" s="633"/>
      <c r="X713" s="633"/>
      <c r="Y713" s="633"/>
      <c r="Z713" s="633"/>
      <c r="AA713" s="446"/>
      <c r="AB713" s="132"/>
      <c r="AC713" s="132"/>
      <c r="AD713" s="132"/>
      <c r="AE713" s="132"/>
      <c r="AF713" s="132"/>
      <c r="AG713" s="132">
        <v>1779.3</v>
      </c>
      <c r="AH713" s="132">
        <v>2034.5</v>
      </c>
      <c r="AI713" s="132">
        <v>2238.5</v>
      </c>
      <c r="AJ713" s="132">
        <v>2476.5</v>
      </c>
      <c r="AK713" s="132">
        <v>2732.3</v>
      </c>
      <c r="AL713" s="132">
        <v>3017.4</v>
      </c>
      <c r="AM713" s="132">
        <v>3340</v>
      </c>
      <c r="AN713" s="132">
        <v>3704.1</v>
      </c>
    </row>
    <row r="714" spans="1:40" ht="12.75">
      <c r="A714" s="367" t="s">
        <v>239</v>
      </c>
      <c r="B714" s="367"/>
      <c r="C714" s="367"/>
      <c r="D714" s="367"/>
      <c r="E714" s="367"/>
      <c r="F714" s="367"/>
      <c r="G714" s="635"/>
      <c r="H714" s="635"/>
      <c r="I714" s="635"/>
      <c r="J714" s="635"/>
      <c r="K714" s="635"/>
      <c r="L714" s="635"/>
      <c r="M714" s="635"/>
      <c r="N714" s="635"/>
      <c r="O714" s="634"/>
      <c r="P714" s="633"/>
      <c r="Q714" s="633"/>
      <c r="R714" s="633"/>
      <c r="S714" s="633"/>
      <c r="T714" s="634"/>
      <c r="U714" s="633"/>
      <c r="V714" s="633"/>
      <c r="W714" s="633"/>
      <c r="X714" s="633"/>
      <c r="Y714" s="633"/>
      <c r="Z714" s="633"/>
      <c r="AA714" s="446"/>
      <c r="AB714" s="132"/>
      <c r="AC714" s="132"/>
      <c r="AD714" s="132"/>
      <c r="AE714" s="132"/>
      <c r="AF714" s="132"/>
      <c r="AG714" s="132">
        <v>134.19999999999999</v>
      </c>
      <c r="AH714" s="132">
        <v>140.69999999999999</v>
      </c>
      <c r="AI714" s="132">
        <v>146.1</v>
      </c>
      <c r="AJ714" s="132">
        <v>153.9</v>
      </c>
      <c r="AK714" s="132">
        <v>161.69999999999999</v>
      </c>
      <c r="AL714" s="132">
        <v>169.8</v>
      </c>
      <c r="AM714" s="132">
        <v>178.3</v>
      </c>
      <c r="AN714" s="132">
        <v>187.2</v>
      </c>
    </row>
    <row r="715" spans="1:40" ht="12.75">
      <c r="A715" s="367" t="s">
        <v>240</v>
      </c>
      <c r="B715" s="367"/>
      <c r="C715" s="367"/>
      <c r="D715" s="367"/>
      <c r="E715" s="367"/>
      <c r="F715" s="367"/>
      <c r="G715" s="635"/>
      <c r="H715" s="635"/>
      <c r="I715" s="635"/>
      <c r="J715" s="635"/>
      <c r="K715" s="635"/>
      <c r="L715" s="635"/>
      <c r="M715" s="635"/>
      <c r="N715" s="635"/>
      <c r="O715" s="634"/>
      <c r="P715" s="633"/>
      <c r="Q715" s="633"/>
      <c r="R715" s="633"/>
      <c r="S715" s="633"/>
      <c r="T715" s="634"/>
      <c r="U715" s="633"/>
      <c r="V715" s="633"/>
      <c r="W715" s="633"/>
      <c r="X715" s="633"/>
      <c r="Y715" s="633"/>
      <c r="Z715" s="633"/>
      <c r="AA715" s="446"/>
      <c r="AB715" s="132"/>
      <c r="AC715" s="132"/>
      <c r="AD715" s="132"/>
      <c r="AE715" s="132"/>
      <c r="AF715" s="132"/>
      <c r="AG715" s="132">
        <v>1326.3</v>
      </c>
      <c r="AH715" s="132">
        <v>1445.7</v>
      </c>
      <c r="AI715" s="132">
        <v>1532.5</v>
      </c>
      <c r="AJ715" s="132">
        <v>1609.1</v>
      </c>
      <c r="AK715" s="132">
        <v>1689.5</v>
      </c>
      <c r="AL715" s="132">
        <v>1777.4</v>
      </c>
      <c r="AM715" s="132">
        <v>1873.4</v>
      </c>
      <c r="AN715" s="132">
        <v>1978.3</v>
      </c>
    </row>
    <row r="716" spans="1:40" ht="12.75">
      <c r="A716" s="367" t="s">
        <v>241</v>
      </c>
      <c r="B716" s="367"/>
      <c r="C716" s="367"/>
      <c r="D716" s="367"/>
      <c r="E716" s="367"/>
      <c r="F716" s="367"/>
      <c r="G716" s="635"/>
      <c r="H716" s="635"/>
      <c r="I716" s="635"/>
      <c r="J716" s="635"/>
      <c r="K716" s="635"/>
      <c r="L716" s="635"/>
      <c r="M716" s="635"/>
      <c r="N716" s="635"/>
      <c r="O716" s="634"/>
      <c r="P716" s="633"/>
      <c r="Q716" s="633"/>
      <c r="R716" s="633"/>
      <c r="S716" s="633"/>
      <c r="T716" s="634"/>
      <c r="U716" s="633"/>
      <c r="V716" s="633"/>
      <c r="W716" s="633"/>
      <c r="X716" s="633"/>
      <c r="Y716" s="633"/>
      <c r="Z716" s="633"/>
      <c r="AA716" s="446"/>
      <c r="AB716" s="132"/>
      <c r="AC716" s="132"/>
      <c r="AD716" s="132"/>
      <c r="AE716" s="132"/>
      <c r="AF716" s="132"/>
      <c r="AG716" s="132">
        <v>8.4</v>
      </c>
      <c r="AH716" s="132">
        <v>9</v>
      </c>
      <c r="AI716" s="132">
        <v>6</v>
      </c>
      <c r="AJ716" s="132">
        <v>5</v>
      </c>
      <c r="AK716" s="132">
        <v>5</v>
      </c>
      <c r="AL716" s="132">
        <v>5.2</v>
      </c>
      <c r="AM716" s="132">
        <v>5.4</v>
      </c>
      <c r="AN716" s="132">
        <v>5.6</v>
      </c>
    </row>
    <row r="717" spans="1:40" ht="12.75">
      <c r="A717" s="367"/>
      <c r="B717" s="367"/>
      <c r="C717" s="367"/>
      <c r="D717" s="367"/>
      <c r="E717" s="367"/>
      <c r="F717" s="367"/>
      <c r="G717" s="635"/>
      <c r="H717" s="635"/>
      <c r="I717" s="635"/>
      <c r="J717" s="635"/>
      <c r="K717" s="635"/>
      <c r="L717" s="635"/>
      <c r="M717" s="635"/>
      <c r="N717" s="635"/>
      <c r="O717" s="634"/>
      <c r="P717" s="633"/>
      <c r="Q717" s="633"/>
      <c r="R717" s="633"/>
      <c r="S717" s="633"/>
      <c r="T717" s="634"/>
      <c r="U717" s="633"/>
      <c r="V717" s="633"/>
      <c r="W717" s="633"/>
      <c r="X717" s="633"/>
      <c r="Y717" s="633"/>
      <c r="Z717" s="633"/>
      <c r="AA717" s="446"/>
      <c r="AB717" s="132"/>
      <c r="AC717" s="132"/>
      <c r="AD717" s="132"/>
      <c r="AE717" s="132"/>
      <c r="AF717" s="132"/>
      <c r="AG717" s="132"/>
      <c r="AH717" s="132"/>
      <c r="AI717" s="132"/>
      <c r="AJ717" s="132"/>
      <c r="AK717" s="132"/>
      <c r="AL717" s="132"/>
      <c r="AM717" s="132"/>
      <c r="AN717" s="132"/>
    </row>
    <row r="718" spans="1:40" ht="12.75">
      <c r="A718" s="354" t="s">
        <v>262</v>
      </c>
      <c r="B718" s="367"/>
      <c r="C718" s="367"/>
      <c r="D718" s="367"/>
      <c r="E718" s="367"/>
      <c r="F718" s="367"/>
      <c r="G718" s="635"/>
      <c r="H718" s="635"/>
      <c r="I718" s="635"/>
      <c r="J718" s="635"/>
      <c r="K718" s="635"/>
      <c r="L718" s="635"/>
      <c r="M718" s="635"/>
      <c r="N718" s="635"/>
      <c r="O718" s="634"/>
      <c r="P718" s="633"/>
      <c r="Q718" s="633"/>
      <c r="R718" s="633"/>
      <c r="S718" s="633"/>
      <c r="T718" s="634"/>
      <c r="U718" s="633"/>
      <c r="V718" s="633"/>
      <c r="W718" s="633"/>
      <c r="X718" s="633"/>
      <c r="Y718" s="633"/>
      <c r="Z718" s="633"/>
      <c r="AA718" s="446"/>
      <c r="AB718" s="132"/>
      <c r="AC718" s="132"/>
      <c r="AD718" s="132"/>
      <c r="AE718" s="132"/>
      <c r="AF718" s="132"/>
      <c r="AG718" s="132"/>
      <c r="AH718" s="132"/>
      <c r="AI718" s="132"/>
      <c r="AJ718" s="132"/>
      <c r="AK718" s="132"/>
      <c r="AL718" s="132"/>
      <c r="AM718" s="132"/>
      <c r="AN718" s="132"/>
    </row>
    <row r="719" spans="1:40" ht="12.75">
      <c r="A719" s="367" t="s">
        <v>238</v>
      </c>
      <c r="B719" s="367"/>
      <c r="C719" s="367"/>
      <c r="D719" s="367"/>
      <c r="E719" s="367"/>
      <c r="F719" s="367"/>
      <c r="G719" s="635"/>
      <c r="H719" s="635"/>
      <c r="I719" s="635"/>
      <c r="J719" s="635"/>
      <c r="K719" s="635"/>
      <c r="L719" s="635"/>
      <c r="M719" s="635"/>
      <c r="N719" s="635"/>
      <c r="O719" s="634"/>
      <c r="P719" s="633"/>
      <c r="Q719" s="633"/>
      <c r="R719" s="633"/>
      <c r="S719" s="633"/>
      <c r="T719" s="634"/>
      <c r="U719" s="633"/>
      <c r="V719" s="633"/>
      <c r="W719" s="633"/>
      <c r="X719" s="633"/>
      <c r="Y719" s="633"/>
      <c r="Z719" s="633"/>
      <c r="AA719" s="446"/>
      <c r="AB719" s="132"/>
      <c r="AC719" s="132"/>
      <c r="AD719" s="132"/>
      <c r="AE719" s="132"/>
      <c r="AF719" s="132"/>
      <c r="AG719" s="132">
        <v>574.5</v>
      </c>
      <c r="AH719" s="132">
        <v>617.70000000000005</v>
      </c>
      <c r="AI719" s="132">
        <v>660.4</v>
      </c>
      <c r="AJ719" s="132">
        <v>730.6</v>
      </c>
      <c r="AK719" s="132">
        <v>798.4</v>
      </c>
      <c r="AL719" s="132">
        <v>877.5</v>
      </c>
      <c r="AM719" s="132">
        <v>967.6</v>
      </c>
      <c r="AN719" s="132">
        <v>1067</v>
      </c>
    </row>
    <row r="720" spans="1:40" ht="12.75">
      <c r="A720" s="367" t="s">
        <v>239</v>
      </c>
      <c r="B720" s="367"/>
      <c r="C720" s="367"/>
      <c r="D720" s="367"/>
      <c r="E720" s="367"/>
      <c r="F720" s="367"/>
      <c r="G720" s="635"/>
      <c r="H720" s="635"/>
      <c r="I720" s="635"/>
      <c r="J720" s="635"/>
      <c r="K720" s="635"/>
      <c r="L720" s="635"/>
      <c r="M720" s="635"/>
      <c r="N720" s="635"/>
      <c r="O720" s="634"/>
      <c r="P720" s="633"/>
      <c r="Q720" s="633"/>
      <c r="R720" s="633"/>
      <c r="S720" s="633"/>
      <c r="T720" s="634"/>
      <c r="U720" s="633"/>
      <c r="V720" s="633"/>
      <c r="W720" s="633"/>
      <c r="X720" s="633"/>
      <c r="Y720" s="633"/>
      <c r="Z720" s="633"/>
      <c r="AA720" s="446"/>
      <c r="AB720" s="132"/>
      <c r="AC720" s="132"/>
      <c r="AD720" s="132"/>
      <c r="AE720" s="132"/>
      <c r="AF720" s="132"/>
      <c r="AG720" s="132">
        <v>139.19999999999999</v>
      </c>
      <c r="AH720" s="132">
        <v>146</v>
      </c>
      <c r="AI720" s="132">
        <v>151.5</v>
      </c>
      <c r="AJ720" s="132">
        <v>159.69999999999999</v>
      </c>
      <c r="AK720" s="132">
        <v>167.8</v>
      </c>
      <c r="AL720" s="132">
        <v>176.1</v>
      </c>
      <c r="AM720" s="132">
        <v>185</v>
      </c>
      <c r="AN720" s="132">
        <v>194.2</v>
      </c>
    </row>
    <row r="721" spans="1:40" ht="12.75">
      <c r="A721" s="367" t="s">
        <v>240</v>
      </c>
      <c r="B721" s="367"/>
      <c r="C721" s="367"/>
      <c r="D721" s="367"/>
      <c r="E721" s="367"/>
      <c r="F721" s="367"/>
      <c r="G721" s="635"/>
      <c r="H721" s="635"/>
      <c r="I721" s="635"/>
      <c r="J721" s="635"/>
      <c r="K721" s="635"/>
      <c r="L721" s="635"/>
      <c r="M721" s="635"/>
      <c r="N721" s="635"/>
      <c r="O721" s="634"/>
      <c r="P721" s="633"/>
      <c r="Q721" s="633"/>
      <c r="R721" s="633"/>
      <c r="S721" s="633"/>
      <c r="T721" s="634"/>
      <c r="U721" s="633"/>
      <c r="V721" s="633"/>
      <c r="W721" s="633"/>
      <c r="X721" s="633"/>
      <c r="Y721" s="633"/>
      <c r="Z721" s="633"/>
      <c r="AA721" s="446"/>
      <c r="AB721" s="132"/>
      <c r="AC721" s="132"/>
      <c r="AD721" s="132"/>
      <c r="AE721" s="132"/>
      <c r="AF721" s="132"/>
      <c r="AG721" s="132">
        <v>412.8</v>
      </c>
      <c r="AH721" s="132">
        <v>423.1</v>
      </c>
      <c r="AI721" s="132">
        <v>435.8</v>
      </c>
      <c r="AJ721" s="132">
        <v>457.6</v>
      </c>
      <c r="AK721" s="132">
        <v>475.9</v>
      </c>
      <c r="AL721" s="132">
        <v>498.2</v>
      </c>
      <c r="AM721" s="132">
        <v>523.20000000000005</v>
      </c>
      <c r="AN721" s="132">
        <v>549.29999999999995</v>
      </c>
    </row>
    <row r="722" spans="1:40" ht="12.75">
      <c r="A722" s="367" t="s">
        <v>241</v>
      </c>
      <c r="B722" s="367"/>
      <c r="C722" s="367"/>
      <c r="D722" s="367"/>
      <c r="E722" s="367"/>
      <c r="F722" s="367"/>
      <c r="G722" s="635"/>
      <c r="H722" s="635"/>
      <c r="I722" s="635"/>
      <c r="J722" s="635"/>
      <c r="K722" s="635"/>
      <c r="L722" s="635"/>
      <c r="M722" s="635"/>
      <c r="N722" s="635"/>
      <c r="O722" s="634"/>
      <c r="P722" s="633"/>
      <c r="Q722" s="633"/>
      <c r="R722" s="633"/>
      <c r="S722" s="633"/>
      <c r="T722" s="634"/>
      <c r="U722" s="633"/>
      <c r="V722" s="633"/>
      <c r="W722" s="633"/>
      <c r="X722" s="633"/>
      <c r="Y722" s="633"/>
      <c r="Z722" s="633"/>
      <c r="AA722" s="446"/>
      <c r="AB722" s="132"/>
      <c r="AC722" s="132"/>
      <c r="AD722" s="132"/>
      <c r="AE722" s="132"/>
      <c r="AF722" s="132"/>
      <c r="AG722" s="132">
        <v>2</v>
      </c>
      <c r="AH722" s="132">
        <v>2.5</v>
      </c>
      <c r="AI722" s="132">
        <v>3</v>
      </c>
      <c r="AJ722" s="132">
        <v>5</v>
      </c>
      <c r="AK722" s="132">
        <v>4</v>
      </c>
      <c r="AL722" s="132">
        <v>4.7</v>
      </c>
      <c r="AM722" s="132">
        <v>5</v>
      </c>
      <c r="AN722" s="132">
        <v>5</v>
      </c>
    </row>
    <row r="723" spans="1:40" ht="12.75">
      <c r="A723" s="367"/>
      <c r="B723" s="367"/>
      <c r="C723" s="367"/>
      <c r="D723" s="367"/>
      <c r="E723" s="367"/>
      <c r="F723" s="367"/>
      <c r="G723" s="635"/>
      <c r="H723" s="635"/>
      <c r="I723" s="635"/>
      <c r="J723" s="635"/>
      <c r="K723" s="635"/>
      <c r="L723" s="635"/>
      <c r="M723" s="635"/>
      <c r="N723" s="635"/>
      <c r="O723" s="634"/>
      <c r="P723" s="633"/>
      <c r="Q723" s="633"/>
      <c r="R723" s="633"/>
      <c r="S723" s="633"/>
      <c r="T723" s="634"/>
      <c r="U723" s="633"/>
      <c r="V723" s="633"/>
      <c r="W723" s="633"/>
      <c r="X723" s="633"/>
      <c r="Y723" s="633"/>
      <c r="Z723" s="633"/>
      <c r="AA723" s="446"/>
      <c r="AB723" s="132"/>
      <c r="AC723" s="132"/>
      <c r="AD723" s="132"/>
      <c r="AE723" s="132"/>
      <c r="AF723" s="132"/>
      <c r="AG723" s="132"/>
      <c r="AH723" s="132"/>
      <c r="AI723" s="132"/>
      <c r="AJ723" s="132"/>
      <c r="AK723" s="132"/>
      <c r="AL723" s="132"/>
      <c r="AM723" s="132"/>
      <c r="AN723" s="132"/>
    </row>
    <row r="724" spans="1:40" ht="12.75">
      <c r="A724" s="367"/>
      <c r="B724" s="367"/>
      <c r="C724" s="367"/>
      <c r="D724" s="367"/>
      <c r="E724" s="367"/>
      <c r="F724" s="367"/>
      <c r="G724" s="635"/>
      <c r="H724" s="635"/>
      <c r="I724" s="635"/>
      <c r="J724" s="635"/>
      <c r="K724" s="635"/>
      <c r="L724" s="635"/>
      <c r="M724" s="635"/>
      <c r="N724" s="635"/>
      <c r="O724" s="634"/>
      <c r="P724" s="633"/>
      <c r="Q724" s="633"/>
      <c r="R724" s="633"/>
      <c r="S724" s="633"/>
      <c r="T724" s="634"/>
      <c r="U724" s="633"/>
      <c r="V724" s="633"/>
      <c r="W724" s="633"/>
      <c r="X724" s="633"/>
      <c r="Y724" s="633"/>
      <c r="Z724" s="445"/>
      <c r="AA724" s="633"/>
      <c r="AB724" s="362"/>
      <c r="AC724" s="362"/>
      <c r="AD724" s="362"/>
      <c r="AE724" s="362"/>
      <c r="AF724" s="362"/>
      <c r="AG724" s="362"/>
      <c r="AH724" s="362"/>
      <c r="AI724" s="362"/>
      <c r="AJ724" s="362"/>
      <c r="AK724" s="362"/>
      <c r="AL724" s="362"/>
      <c r="AM724" s="362"/>
      <c r="AN724" s="362"/>
    </row>
    <row r="725" spans="1:40" ht="20.25" customHeight="1">
      <c r="A725" s="636" t="s">
        <v>263</v>
      </c>
      <c r="B725" s="636"/>
      <c r="C725" s="636"/>
      <c r="D725" s="636"/>
      <c r="E725" s="636"/>
      <c r="F725" s="636"/>
      <c r="G725" s="637"/>
      <c r="H725" s="637"/>
      <c r="I725" s="637"/>
      <c r="J725" s="637"/>
      <c r="K725" s="637"/>
      <c r="L725" s="637"/>
      <c r="M725" s="637"/>
      <c r="N725" s="637"/>
      <c r="O725" s="638"/>
      <c r="P725" s="637"/>
      <c r="Q725" s="637"/>
      <c r="R725" s="637"/>
      <c r="S725" s="637"/>
      <c r="T725" s="638"/>
      <c r="U725" s="637"/>
      <c r="V725" s="637"/>
      <c r="W725" s="637"/>
      <c r="X725" s="637"/>
      <c r="Y725" s="637"/>
      <c r="Z725" s="639"/>
      <c r="AA725" s="639"/>
      <c r="AB725" s="640"/>
      <c r="AC725" s="640"/>
      <c r="AD725" s="640"/>
      <c r="AE725" s="640"/>
      <c r="AF725" s="640"/>
      <c r="AG725" s="640"/>
      <c r="AH725" s="640"/>
      <c r="AI725" s="640"/>
      <c r="AJ725" s="640"/>
      <c r="AK725" s="640"/>
      <c r="AL725" s="640"/>
      <c r="AM725" s="640"/>
      <c r="AN725" s="640"/>
    </row>
    <row r="726" spans="1:40" ht="12.75">
      <c r="A726" s="367" t="s">
        <v>238</v>
      </c>
      <c r="B726" s="132"/>
      <c r="C726" s="132"/>
      <c r="D726" s="132"/>
      <c r="E726" s="132"/>
      <c r="F726" s="132"/>
      <c r="G726" s="132"/>
      <c r="H726" s="132"/>
      <c r="I726" s="132"/>
      <c r="J726" s="132"/>
      <c r="K726" s="132"/>
      <c r="L726" s="132"/>
      <c r="M726" s="132"/>
      <c r="N726" s="132"/>
      <c r="O726" s="634"/>
      <c r="P726" s="633"/>
      <c r="Q726" s="633"/>
      <c r="R726" s="633"/>
      <c r="S726" s="633"/>
      <c r="T726" s="634"/>
      <c r="U726" s="633"/>
      <c r="V726" s="633"/>
      <c r="W726" s="633"/>
      <c r="X726" s="633"/>
      <c r="Y726" s="633"/>
      <c r="Z726" s="633"/>
      <c r="AA726" s="633"/>
      <c r="AB726" s="132"/>
      <c r="AC726" s="132"/>
      <c r="AD726" s="132"/>
      <c r="AE726" s="132"/>
      <c r="AF726" s="132"/>
      <c r="AG726" s="132">
        <v>85348.4</v>
      </c>
      <c r="AH726" s="132">
        <v>93314.1</v>
      </c>
      <c r="AI726" s="132">
        <v>101695.8</v>
      </c>
      <c r="AJ726" s="132">
        <v>109555.3</v>
      </c>
      <c r="AK726" s="132">
        <v>116743.8</v>
      </c>
      <c r="AL726" s="132">
        <v>125451.6</v>
      </c>
      <c r="AM726" s="132">
        <v>134080.1</v>
      </c>
      <c r="AN726" s="132">
        <v>145407.9</v>
      </c>
    </row>
    <row r="727" spans="1:40" s="9" customFormat="1" ht="12.75">
      <c r="A727" s="367" t="s">
        <v>264</v>
      </c>
      <c r="B727" s="367"/>
      <c r="C727" s="367"/>
      <c r="D727" s="367"/>
      <c r="E727" s="367"/>
      <c r="F727" s="367"/>
      <c r="G727" s="635"/>
      <c r="H727" s="633"/>
      <c r="I727" s="633"/>
      <c r="J727" s="633"/>
      <c r="K727" s="633"/>
      <c r="L727" s="633"/>
      <c r="M727" s="633"/>
      <c r="N727" s="633"/>
      <c r="O727" s="634"/>
      <c r="P727" s="633"/>
      <c r="Q727" s="633"/>
      <c r="R727" s="633"/>
      <c r="S727" s="633"/>
      <c r="T727" s="634"/>
      <c r="U727" s="633"/>
      <c r="V727" s="633"/>
      <c r="W727" s="633"/>
      <c r="X727" s="633"/>
      <c r="Y727" s="633"/>
      <c r="Z727" s="633"/>
      <c r="AA727" s="633"/>
      <c r="AB727" s="633"/>
      <c r="AC727" s="633"/>
      <c r="AD727" s="633"/>
      <c r="AE727" s="633"/>
      <c r="AF727" s="633"/>
      <c r="AG727" s="633">
        <v>1.8</v>
      </c>
      <c r="AH727" s="633">
        <v>9.3000000000000007</v>
      </c>
      <c r="AI727" s="633">
        <v>9</v>
      </c>
      <c r="AJ727" s="633">
        <v>7.7</v>
      </c>
      <c r="AK727" s="633">
        <v>6.6</v>
      </c>
      <c r="AL727" s="633">
        <v>7.5</v>
      </c>
      <c r="AM727" s="633">
        <v>6.9</v>
      </c>
      <c r="AN727" s="633">
        <v>8.4</v>
      </c>
    </row>
    <row r="728" spans="1:40" s="9" customFormat="1" ht="12.75">
      <c r="A728" s="367" t="s">
        <v>239</v>
      </c>
      <c r="B728" s="367"/>
      <c r="C728" s="367"/>
      <c r="D728" s="367"/>
      <c r="E728" s="367"/>
      <c r="F728" s="367"/>
      <c r="G728" s="633"/>
      <c r="H728" s="633"/>
      <c r="I728" s="633"/>
      <c r="J728" s="633"/>
      <c r="K728" s="633"/>
      <c r="L728" s="633"/>
      <c r="M728" s="633"/>
      <c r="N728" s="633"/>
      <c r="O728" s="634"/>
      <c r="P728" s="633"/>
      <c r="Q728" s="633"/>
      <c r="R728" s="633"/>
      <c r="S728" s="633"/>
      <c r="T728" s="634"/>
      <c r="U728" s="633"/>
      <c r="V728" s="633"/>
      <c r="W728" s="633"/>
      <c r="X728" s="633"/>
      <c r="Y728" s="633"/>
      <c r="Z728" s="633"/>
      <c r="AA728" s="633"/>
      <c r="AB728" s="132"/>
      <c r="AC728" s="132"/>
      <c r="AD728" s="132"/>
      <c r="AE728" s="132"/>
      <c r="AF728" s="132"/>
      <c r="AG728" s="132">
        <v>134.6</v>
      </c>
      <c r="AH728" s="132">
        <v>145</v>
      </c>
      <c r="AI728" s="132">
        <v>150</v>
      </c>
      <c r="AJ728" s="132">
        <v>155.69999999999999</v>
      </c>
      <c r="AK728" s="132">
        <v>161.4</v>
      </c>
      <c r="AL728" s="132">
        <v>167.9</v>
      </c>
      <c r="AM728" s="132">
        <v>173.5</v>
      </c>
      <c r="AN728" s="132">
        <v>181.5</v>
      </c>
    </row>
    <row r="729" spans="1:40" s="9" customFormat="1" ht="12.75">
      <c r="A729" s="367" t="s">
        <v>240</v>
      </c>
      <c r="B729" s="367"/>
      <c r="C729" s="367"/>
      <c r="D729" s="367"/>
      <c r="E729" s="367"/>
      <c r="F729" s="367"/>
      <c r="G729" s="132"/>
      <c r="H729" s="132"/>
      <c r="I729" s="132"/>
      <c r="J729" s="132"/>
      <c r="K729" s="132"/>
      <c r="L729" s="132"/>
      <c r="M729" s="132"/>
      <c r="N729" s="132"/>
      <c r="O729" s="634"/>
      <c r="P729" s="633"/>
      <c r="Q729" s="633"/>
      <c r="R729" s="633"/>
      <c r="S729" s="633"/>
      <c r="T729" s="634"/>
      <c r="U729" s="633"/>
      <c r="V729" s="633"/>
      <c r="W729" s="633"/>
      <c r="X729" s="633"/>
      <c r="Y729" s="633"/>
      <c r="Z729" s="633"/>
      <c r="AA729" s="633"/>
      <c r="AB729" s="132"/>
      <c r="AC729" s="132"/>
      <c r="AD729" s="132"/>
      <c r="AE729" s="132"/>
      <c r="AF729" s="132"/>
      <c r="AG729" s="132">
        <v>63406.9</v>
      </c>
      <c r="AH729" s="132">
        <v>64343.9</v>
      </c>
      <c r="AI729" s="132">
        <v>67796.2</v>
      </c>
      <c r="AJ729" s="132">
        <v>70348.5</v>
      </c>
      <c r="AK729" s="132">
        <v>72344.7</v>
      </c>
      <c r="AL729" s="132">
        <v>74701.5</v>
      </c>
      <c r="AM729" s="132">
        <v>77280.7</v>
      </c>
      <c r="AN729" s="132">
        <v>80110.5</v>
      </c>
    </row>
    <row r="730" spans="1:40" s="9" customFormat="1" ht="12.75">
      <c r="A730" s="367" t="s">
        <v>265</v>
      </c>
      <c r="B730" s="367"/>
      <c r="C730" s="367"/>
      <c r="D730" s="367"/>
      <c r="E730" s="367"/>
      <c r="F730" s="367"/>
      <c r="G730" s="633"/>
      <c r="H730" s="633"/>
      <c r="I730" s="633"/>
      <c r="J730" s="633"/>
      <c r="K730" s="633"/>
      <c r="L730" s="633"/>
      <c r="M730" s="633"/>
      <c r="N730" s="633"/>
      <c r="O730" s="634"/>
      <c r="P730" s="633"/>
      <c r="Q730" s="633"/>
      <c r="R730" s="633"/>
      <c r="S730" s="633"/>
      <c r="T730" s="634"/>
      <c r="U730" s="633"/>
      <c r="V730" s="633"/>
      <c r="W730" s="633"/>
      <c r="X730" s="633"/>
      <c r="Y730" s="633"/>
      <c r="Z730" s="633"/>
      <c r="AA730" s="633"/>
      <c r="AB730" s="633"/>
      <c r="AC730" s="633"/>
      <c r="AD730" s="633"/>
      <c r="AE730" s="633"/>
      <c r="AF730" s="633"/>
      <c r="AG730" s="633">
        <v>-3.5</v>
      </c>
      <c r="AH730" s="633">
        <v>1.5</v>
      </c>
      <c r="AI730" s="633">
        <v>5.4</v>
      </c>
      <c r="AJ730" s="633">
        <v>3.8</v>
      </c>
      <c r="AK730" s="633">
        <v>2.8</v>
      </c>
      <c r="AL730" s="633">
        <v>3.3</v>
      </c>
      <c r="AM730" s="633">
        <v>3.5</v>
      </c>
      <c r="AN730" s="633">
        <v>3.7</v>
      </c>
    </row>
    <row r="731" spans="1:40" s="9" customFormat="1" ht="12.75">
      <c r="A731" s="367"/>
      <c r="B731" s="367"/>
      <c r="C731" s="367"/>
      <c r="D731" s="367"/>
      <c r="E731" s="367"/>
      <c r="F731" s="367"/>
      <c r="G731" s="132"/>
      <c r="H731" s="132"/>
      <c r="I731" s="132"/>
      <c r="J731" s="132"/>
      <c r="K731" s="132"/>
      <c r="L731" s="132"/>
      <c r="M731" s="132"/>
      <c r="N731" s="132"/>
      <c r="O731" s="634"/>
      <c r="P731" s="633"/>
      <c r="Q731" s="633"/>
      <c r="R731" s="633"/>
      <c r="S731" s="633"/>
      <c r="T731" s="634"/>
      <c r="U731" s="633"/>
      <c r="V731" s="633"/>
      <c r="W731" s="633"/>
      <c r="X731" s="633"/>
      <c r="Y731" s="633"/>
      <c r="Z731" s="445"/>
      <c r="AA731" s="633"/>
      <c r="AB731" s="362"/>
      <c r="AC731" s="362"/>
      <c r="AD731" s="362"/>
      <c r="AE731" s="362"/>
      <c r="AF731" s="362"/>
      <c r="AG731" s="362"/>
      <c r="AH731" s="362"/>
      <c r="AI731" s="362"/>
      <c r="AJ731" s="362"/>
      <c r="AK731" s="362"/>
      <c r="AL731" s="362"/>
      <c r="AM731" s="362"/>
      <c r="AN731" s="362"/>
    </row>
    <row r="732" spans="1:40" s="9" customFormat="1" ht="12.75">
      <c r="A732" s="354" t="s">
        <v>266</v>
      </c>
      <c r="B732" s="354"/>
      <c r="C732" s="354"/>
      <c r="D732" s="354"/>
      <c r="E732" s="354"/>
      <c r="F732" s="354"/>
      <c r="G732" s="132"/>
      <c r="H732" s="132"/>
      <c r="I732" s="132"/>
      <c r="J732" s="132"/>
      <c r="K732" s="132"/>
      <c r="L732" s="132"/>
      <c r="M732" s="132"/>
      <c r="N732" s="132"/>
      <c r="O732" s="634"/>
      <c r="P732" s="633"/>
      <c r="Q732" s="633"/>
      <c r="R732" s="633"/>
      <c r="S732" s="633"/>
      <c r="T732" s="634"/>
      <c r="U732" s="633"/>
      <c r="V732" s="633"/>
      <c r="W732" s="633"/>
      <c r="X732" s="633"/>
      <c r="Y732" s="633"/>
      <c r="Z732" s="633"/>
      <c r="AA732" s="633"/>
      <c r="AB732" s="362"/>
      <c r="AC732" s="362"/>
      <c r="AD732" s="362"/>
      <c r="AE732" s="362"/>
      <c r="AF732" s="362"/>
      <c r="AG732" s="362"/>
      <c r="AH732" s="362"/>
      <c r="AI732" s="362"/>
      <c r="AJ732" s="362"/>
      <c r="AK732" s="362"/>
      <c r="AL732" s="362"/>
      <c r="AM732" s="362"/>
      <c r="AN732" s="362"/>
    </row>
    <row r="733" spans="1:40" s="9" customFormat="1" ht="12.75">
      <c r="A733" s="367" t="s">
        <v>238</v>
      </c>
      <c r="B733" s="367"/>
      <c r="C733" s="367"/>
      <c r="D733" s="367"/>
      <c r="E733" s="367"/>
      <c r="F733" s="367"/>
      <c r="G733" s="635"/>
      <c r="H733" s="635"/>
      <c r="I733" s="635"/>
      <c r="J733" s="635"/>
      <c r="K733" s="633"/>
      <c r="L733" s="633"/>
      <c r="M733" s="633"/>
      <c r="N733" s="633"/>
      <c r="O733" s="634"/>
      <c r="P733" s="633"/>
      <c r="Q733" s="633"/>
      <c r="R733" s="633"/>
      <c r="S733" s="633"/>
      <c r="T733" s="634"/>
      <c r="U733" s="633"/>
      <c r="V733" s="633"/>
      <c r="W733" s="633"/>
      <c r="X733" s="633"/>
      <c r="Y733" s="633"/>
      <c r="Z733" s="633"/>
      <c r="AA733" s="633"/>
      <c r="AB733" s="132"/>
      <c r="AC733" s="132"/>
      <c r="AD733" s="132"/>
      <c r="AE733" s="132"/>
      <c r="AF733" s="132"/>
      <c r="AG733" s="132">
        <v>62896.4</v>
      </c>
      <c r="AH733" s="132">
        <v>69347.399999999994</v>
      </c>
      <c r="AI733" s="132">
        <v>74550.100000000006</v>
      </c>
      <c r="AJ733" s="132">
        <v>81899.3</v>
      </c>
      <c r="AK733" s="132">
        <v>89007.8</v>
      </c>
      <c r="AL733" s="132">
        <v>97377.4</v>
      </c>
      <c r="AM733" s="132">
        <v>106918</v>
      </c>
      <c r="AN733" s="132">
        <v>117675.7</v>
      </c>
    </row>
    <row r="734" spans="1:40" s="9" customFormat="1" ht="12.75">
      <c r="A734" s="367" t="s">
        <v>264</v>
      </c>
      <c r="B734" s="367"/>
      <c r="C734" s="367"/>
      <c r="D734" s="367"/>
      <c r="E734" s="367"/>
      <c r="F734" s="367"/>
      <c r="G734" s="635"/>
      <c r="H734" s="635"/>
      <c r="I734" s="635"/>
      <c r="J734" s="635"/>
      <c r="K734" s="635"/>
      <c r="L734" s="635"/>
      <c r="M734" s="635"/>
      <c r="N734" s="635"/>
      <c r="O734" s="634"/>
      <c r="P734" s="633"/>
      <c r="Q734" s="633"/>
      <c r="R734" s="633"/>
      <c r="S734" s="633"/>
      <c r="T734" s="634"/>
      <c r="U734" s="633"/>
      <c r="V734" s="633"/>
      <c r="W734" s="633"/>
      <c r="X734" s="633"/>
      <c r="Y734" s="633"/>
      <c r="Z734" s="633"/>
      <c r="AA734" s="633"/>
      <c r="AB734" s="633"/>
      <c r="AC734" s="633"/>
      <c r="AD734" s="633"/>
      <c r="AE734" s="633"/>
      <c r="AF734" s="633"/>
      <c r="AG734" s="633">
        <v>4.7</v>
      </c>
      <c r="AH734" s="633">
        <v>10.3</v>
      </c>
      <c r="AI734" s="633">
        <v>7.5</v>
      </c>
      <c r="AJ734" s="633">
        <v>9.9</v>
      </c>
      <c r="AK734" s="633">
        <v>8.6999999999999993</v>
      </c>
      <c r="AL734" s="633">
        <v>9.4</v>
      </c>
      <c r="AM734" s="633">
        <v>9.8000000000000007</v>
      </c>
      <c r="AN734" s="633">
        <v>10.1</v>
      </c>
    </row>
    <row r="735" spans="1:40" s="9" customFormat="1" ht="12.75">
      <c r="A735" s="367" t="s">
        <v>239</v>
      </c>
      <c r="B735" s="367"/>
      <c r="C735" s="367"/>
      <c r="D735" s="367"/>
      <c r="E735" s="367"/>
      <c r="F735" s="367"/>
      <c r="G735" s="635"/>
      <c r="H735" s="635"/>
      <c r="I735" s="635"/>
      <c r="J735" s="635"/>
      <c r="K735" s="635"/>
      <c r="L735" s="635"/>
      <c r="M735" s="635"/>
      <c r="N735" s="635"/>
      <c r="O735" s="634"/>
      <c r="P735" s="633"/>
      <c r="Q735" s="633"/>
      <c r="R735" s="633"/>
      <c r="S735" s="633"/>
      <c r="T735" s="633"/>
      <c r="U735" s="633"/>
      <c r="V735" s="633"/>
      <c r="W735" s="633"/>
      <c r="X735" s="633"/>
      <c r="Y735" s="633"/>
      <c r="Z735" s="633"/>
      <c r="AA735" s="633"/>
      <c r="AB735" s="633"/>
      <c r="AC735" s="633"/>
      <c r="AD735" s="633"/>
      <c r="AE735" s="633"/>
      <c r="AF735" s="633"/>
      <c r="AG735" s="633">
        <v>142.1</v>
      </c>
      <c r="AH735" s="633">
        <v>150.80000000000001</v>
      </c>
      <c r="AI735" s="633">
        <v>156.6</v>
      </c>
      <c r="AJ735" s="633">
        <v>163.9</v>
      </c>
      <c r="AK735" s="633">
        <v>171.7</v>
      </c>
      <c r="AL735" s="633">
        <v>179.8</v>
      </c>
      <c r="AM735" s="633">
        <v>188.4</v>
      </c>
      <c r="AN735" s="132">
        <v>197.5</v>
      </c>
    </row>
    <row r="736" spans="1:40" s="9" customFormat="1" ht="12.75">
      <c r="A736" s="367" t="s">
        <v>240</v>
      </c>
      <c r="B736" s="367"/>
      <c r="C736" s="367"/>
      <c r="D736" s="367"/>
      <c r="E736" s="367"/>
      <c r="F736" s="367"/>
      <c r="G736" s="635"/>
      <c r="H736" s="635"/>
      <c r="I736" s="635"/>
      <c r="J736" s="635"/>
      <c r="K736" s="635"/>
      <c r="L736" s="635"/>
      <c r="M736" s="635"/>
      <c r="N736" s="635"/>
      <c r="O736" s="634"/>
      <c r="P736" s="633"/>
      <c r="Q736" s="633"/>
      <c r="R736" s="633"/>
      <c r="S736" s="633"/>
      <c r="T736" s="634"/>
      <c r="U736" s="633"/>
      <c r="V736" s="633"/>
      <c r="W736" s="633"/>
      <c r="X736" s="633"/>
      <c r="Y736" s="633"/>
      <c r="Z736" s="633"/>
      <c r="AA736" s="633"/>
      <c r="AB736" s="633"/>
      <c r="AC736" s="633"/>
      <c r="AD736" s="633"/>
      <c r="AE736" s="633"/>
      <c r="AF736" s="633"/>
      <c r="AG736" s="633">
        <v>44268.5</v>
      </c>
      <c r="AH736" s="633">
        <v>45986.6</v>
      </c>
      <c r="AI736" s="633">
        <v>47618.6</v>
      </c>
      <c r="AJ736" s="633">
        <v>49956.7</v>
      </c>
      <c r="AK736" s="633">
        <v>51840.1</v>
      </c>
      <c r="AL736" s="633">
        <v>54170.400000000001</v>
      </c>
      <c r="AM736" s="633">
        <v>56745.8</v>
      </c>
      <c r="AN736" s="633">
        <v>59571.6</v>
      </c>
    </row>
    <row r="737" spans="1:40" s="9" customFormat="1" ht="12.75">
      <c r="A737" s="371" t="s">
        <v>265</v>
      </c>
      <c r="B737" s="371"/>
      <c r="C737" s="371"/>
      <c r="D737" s="371"/>
      <c r="E737" s="371"/>
      <c r="F737" s="371"/>
      <c r="G737" s="641"/>
      <c r="H737" s="641"/>
      <c r="I737" s="641"/>
      <c r="J737" s="641"/>
      <c r="K737" s="641"/>
      <c r="L737" s="641"/>
      <c r="M737" s="641"/>
      <c r="N737" s="641"/>
      <c r="O737" s="642"/>
      <c r="P737" s="643"/>
      <c r="Q737" s="643"/>
      <c r="R737" s="643"/>
      <c r="S737" s="643"/>
      <c r="T737" s="642"/>
      <c r="U737" s="643"/>
      <c r="V737" s="643"/>
      <c r="W737" s="643"/>
      <c r="X737" s="643"/>
      <c r="Y737" s="643"/>
      <c r="Z737" s="643"/>
      <c r="AA737" s="643"/>
      <c r="AB737" s="643"/>
      <c r="AC737" s="643"/>
      <c r="AD737" s="643"/>
      <c r="AE737" s="643"/>
      <c r="AF737" s="643"/>
      <c r="AG737" s="643">
        <v>-1.2</v>
      </c>
      <c r="AH737" s="643">
        <v>3.9</v>
      </c>
      <c r="AI737" s="643">
        <v>3.5</v>
      </c>
      <c r="AJ737" s="643">
        <v>4.9000000000000004</v>
      </c>
      <c r="AK737" s="643">
        <v>3.8</v>
      </c>
      <c r="AL737" s="643">
        <v>4.5</v>
      </c>
      <c r="AM737" s="643">
        <v>4.8</v>
      </c>
      <c r="AN737" s="643">
        <v>5</v>
      </c>
    </row>
    <row r="738" spans="1:40" s="9" customFormat="1" ht="15">
      <c r="A738"/>
      <c r="B738" s="336"/>
      <c r="C738" s="336"/>
      <c r="D738" s="336"/>
      <c r="E738" s="336"/>
      <c r="F738" s="336"/>
      <c r="G738" s="337"/>
      <c r="H738" s="337"/>
      <c r="I738" s="337"/>
      <c r="J738" s="337"/>
      <c r="K738" s="337"/>
      <c r="L738" s="337"/>
      <c r="M738" s="337"/>
      <c r="N738" s="337"/>
      <c r="O738" s="338"/>
      <c r="P738" s="338"/>
      <c r="Q738" s="338"/>
      <c r="R738" s="338"/>
      <c r="S738" s="338"/>
      <c r="T738" s="338"/>
      <c r="U738" s="338"/>
      <c r="V738" s="338"/>
      <c r="W738" s="338"/>
      <c r="X738" s="338"/>
      <c r="Y738" s="338"/>
      <c r="Z738" s="338"/>
      <c r="AA738" s="339"/>
      <c r="AB738" s="338"/>
      <c r="AC738" s="338"/>
      <c r="AD738" s="338"/>
      <c r="AE738" s="338"/>
      <c r="AF738" s="338"/>
      <c r="AG738" s="338"/>
      <c r="AH738" s="338"/>
      <c r="AI738" s="338"/>
      <c r="AJ738" s="338"/>
      <c r="AK738" s="338"/>
      <c r="AL738" s="338"/>
      <c r="AM738" s="338"/>
      <c r="AN738" s="338"/>
    </row>
    <row r="739" spans="1:40" s="9" customFormat="1" ht="15" customHeight="1">
      <c r="A739" s="628" t="s">
        <v>271</v>
      </c>
      <c r="B739" s="127"/>
      <c r="C739" s="127"/>
      <c r="D739" s="127"/>
      <c r="E739" s="127"/>
      <c r="F739" s="127"/>
      <c r="G739" s="127"/>
      <c r="H739" s="127"/>
      <c r="I739" s="127"/>
      <c r="J739" s="127"/>
      <c r="K739" s="127"/>
      <c r="L739" s="127"/>
      <c r="M739" s="127"/>
      <c r="N739" s="127"/>
      <c r="O739" s="629"/>
      <c r="P739" s="127"/>
      <c r="Q739" s="127"/>
      <c r="R739" s="127"/>
      <c r="S739" s="127"/>
      <c r="T739" s="629"/>
      <c r="U739" s="127"/>
      <c r="V739" s="127"/>
      <c r="W739" s="127"/>
      <c r="X739" s="127"/>
      <c r="Y739" s="127"/>
      <c r="Z739" s="127"/>
      <c r="AA739" s="630"/>
      <c r="AB739" s="127"/>
      <c r="AC739" s="127"/>
      <c r="AD739" s="127"/>
      <c r="AE739" s="127" t="s">
        <v>233</v>
      </c>
      <c r="AF739" s="127" t="s">
        <v>233</v>
      </c>
      <c r="AG739" s="127" t="s">
        <v>233</v>
      </c>
      <c r="AH739" s="127" t="s">
        <v>233</v>
      </c>
      <c r="AI739" s="127" t="s">
        <v>233</v>
      </c>
      <c r="AJ739" s="127" t="s">
        <v>233</v>
      </c>
      <c r="AK739" s="127" t="s">
        <v>233</v>
      </c>
      <c r="AL739" s="127" t="s">
        <v>233</v>
      </c>
      <c r="AM739" s="127"/>
      <c r="AN739" s="127"/>
    </row>
    <row r="740" spans="1:40" s="9" customFormat="1" ht="14.25" customHeight="1">
      <c r="A740" s="340"/>
      <c r="B740" s="355"/>
      <c r="C740" s="355"/>
      <c r="D740" s="355"/>
      <c r="E740" s="355"/>
      <c r="F740" s="355"/>
      <c r="G740" s="355"/>
      <c r="H740" s="355"/>
      <c r="I740" s="355"/>
      <c r="J740" s="355"/>
      <c r="K740" s="355"/>
      <c r="L740" s="355"/>
      <c r="M740" s="355"/>
      <c r="N740" s="355"/>
      <c r="O740" s="631"/>
      <c r="P740" s="355"/>
      <c r="Q740" s="355"/>
      <c r="R740" s="355"/>
      <c r="S740" s="355"/>
      <c r="T740" s="356"/>
      <c r="U740" s="356"/>
      <c r="V740" s="356"/>
      <c r="W740" s="356"/>
      <c r="X740" s="356"/>
      <c r="Y740" s="356"/>
      <c r="Z740" s="356"/>
      <c r="AA740" s="356"/>
      <c r="AB740" s="356"/>
      <c r="AC740" s="356"/>
      <c r="AD740" s="356"/>
      <c r="AE740" s="356" t="s">
        <v>145</v>
      </c>
      <c r="AF740" s="356" t="s">
        <v>145</v>
      </c>
      <c r="AG740" s="356" t="s">
        <v>145</v>
      </c>
      <c r="AH740" s="356" t="s">
        <v>145</v>
      </c>
      <c r="AI740" s="356" t="s">
        <v>145</v>
      </c>
      <c r="AJ740" s="356" t="s">
        <v>145</v>
      </c>
      <c r="AK740" s="356" t="s">
        <v>145</v>
      </c>
      <c r="AL740" s="356" t="s">
        <v>145</v>
      </c>
      <c r="AM740" s="356"/>
      <c r="AN740" s="356"/>
    </row>
    <row r="741" spans="1:40" s="9" customFormat="1" ht="19.5" customHeight="1">
      <c r="A741" s="370" t="s">
        <v>236</v>
      </c>
      <c r="B741" s="370"/>
      <c r="C741" s="370"/>
      <c r="D741" s="370"/>
      <c r="E741" s="370"/>
      <c r="F741" s="370"/>
      <c r="G741" s="355"/>
      <c r="H741" s="355"/>
      <c r="I741" s="355"/>
      <c r="J741" s="355"/>
      <c r="K741" s="355"/>
      <c r="L741" s="355"/>
      <c r="M741" s="355"/>
      <c r="N741" s="355"/>
      <c r="O741" s="631"/>
      <c r="P741" s="355"/>
      <c r="Q741" s="355"/>
      <c r="R741" s="355"/>
      <c r="S741" s="355"/>
      <c r="T741" s="631"/>
      <c r="U741" s="355"/>
      <c r="V741" s="355"/>
      <c r="W741" s="355"/>
      <c r="X741" s="355"/>
      <c r="Y741" s="355"/>
      <c r="Z741" s="356"/>
      <c r="AA741" s="357"/>
      <c r="AB741" s="356"/>
      <c r="AC741" s="356"/>
      <c r="AD741" s="356"/>
      <c r="AE741" s="356"/>
      <c r="AF741" s="356"/>
      <c r="AG741" s="356"/>
      <c r="AH741" s="356"/>
      <c r="AI741" s="356"/>
      <c r="AJ741" s="356"/>
      <c r="AK741" s="356"/>
      <c r="AL741" s="356"/>
      <c r="AM741" s="356"/>
      <c r="AN741" s="356"/>
    </row>
    <row r="742" spans="1:40" s="9" customFormat="1" ht="13.5" customHeight="1">
      <c r="A742" s="354" t="s">
        <v>237</v>
      </c>
      <c r="B742" s="354"/>
      <c r="C742" s="354"/>
      <c r="D742" s="354"/>
      <c r="E742" s="354"/>
      <c r="F742" s="354"/>
      <c r="G742" s="149"/>
      <c r="H742" s="149"/>
      <c r="I742" s="149"/>
      <c r="J742" s="149"/>
      <c r="K742" s="149"/>
      <c r="L742" s="149"/>
      <c r="M742" s="149"/>
      <c r="N742" s="149"/>
      <c r="O742" s="632"/>
      <c r="P742" s="362"/>
      <c r="Q742" s="362"/>
      <c r="R742" s="362"/>
      <c r="S742" s="362"/>
      <c r="T742" s="632"/>
      <c r="U742" s="362"/>
      <c r="V742" s="362"/>
      <c r="W742" s="362"/>
      <c r="X742" s="362"/>
      <c r="Y742" s="362"/>
      <c r="Z742" s="362"/>
      <c r="AA742" s="357"/>
      <c r="AB742" s="362"/>
      <c r="AC742" s="362"/>
      <c r="AD742" s="362"/>
      <c r="AE742" s="362"/>
      <c r="AF742" s="362"/>
      <c r="AG742" s="362"/>
      <c r="AH742" s="362"/>
      <c r="AI742" s="362"/>
      <c r="AJ742" s="362"/>
      <c r="AK742" s="362"/>
      <c r="AL742" s="362"/>
      <c r="AM742" s="362"/>
      <c r="AN742" s="362"/>
    </row>
    <row r="743" spans="1:40" s="9" customFormat="1" ht="13.5" customHeight="1">
      <c r="A743" s="367" t="s">
        <v>238</v>
      </c>
      <c r="B743" s="633"/>
      <c r="C743" s="633"/>
      <c r="D743" s="633"/>
      <c r="E743" s="633"/>
      <c r="F743" s="633"/>
      <c r="G743" s="633"/>
      <c r="H743" s="633"/>
      <c r="I743" s="633"/>
      <c r="J743" s="633"/>
      <c r="K743" s="633"/>
      <c r="L743" s="633"/>
      <c r="M743" s="633"/>
      <c r="N743" s="633"/>
      <c r="O743" s="634"/>
      <c r="P743" s="633"/>
      <c r="Q743" s="633"/>
      <c r="R743" s="633"/>
      <c r="S743" s="633"/>
      <c r="T743" s="634"/>
      <c r="U743" s="633"/>
      <c r="V743" s="633"/>
      <c r="W743" s="633"/>
      <c r="X743" s="633"/>
      <c r="Y743" s="633"/>
      <c r="Z743" s="633"/>
      <c r="AA743" s="446"/>
      <c r="AB743" s="132"/>
      <c r="AC743" s="132"/>
      <c r="AD743" s="132"/>
      <c r="AE743" s="132">
        <v>13478</v>
      </c>
      <c r="AF743" s="132">
        <v>14297</v>
      </c>
      <c r="AG743" s="132">
        <v>15209.8</v>
      </c>
      <c r="AH743" s="132">
        <v>16598</v>
      </c>
      <c r="AI743" s="132">
        <v>18064.7</v>
      </c>
      <c r="AJ743" s="132">
        <v>19232.2</v>
      </c>
      <c r="AK743" s="132">
        <v>20625.3</v>
      </c>
      <c r="AL743" s="132">
        <v>22097.7</v>
      </c>
      <c r="AM743" s="132"/>
      <c r="AN743" s="132"/>
    </row>
    <row r="744" spans="1:40" s="9" customFormat="1" ht="13.5" hidden="1" customHeight="1">
      <c r="A744" s="367" t="s">
        <v>239</v>
      </c>
      <c r="B744" s="633"/>
      <c r="C744" s="633"/>
      <c r="D744" s="633"/>
      <c r="E744" s="633"/>
      <c r="F744" s="633"/>
      <c r="G744" s="633"/>
      <c r="H744" s="633"/>
      <c r="I744" s="633"/>
      <c r="J744" s="633"/>
      <c r="K744" s="633"/>
      <c r="L744" s="633"/>
      <c r="M744" s="633"/>
      <c r="N744" s="633"/>
      <c r="O744" s="634"/>
      <c r="P744" s="633"/>
      <c r="Q744" s="633"/>
      <c r="R744" s="633"/>
      <c r="S744" s="633"/>
      <c r="T744" s="634"/>
      <c r="U744" s="633"/>
      <c r="V744" s="633"/>
      <c r="W744" s="633"/>
      <c r="X744" s="633"/>
      <c r="Y744" s="633"/>
      <c r="Z744" s="633"/>
      <c r="AA744" s="446"/>
      <c r="AB744" s="446"/>
      <c r="AC744" s="446"/>
      <c r="AD744" s="446"/>
      <c r="AE744" s="446"/>
      <c r="AF744" s="446"/>
      <c r="AG744" s="446"/>
      <c r="AH744" s="446"/>
      <c r="AI744" s="446"/>
      <c r="AJ744" s="446"/>
      <c r="AK744" s="446"/>
      <c r="AL744" s="446"/>
      <c r="AM744" s="446"/>
      <c r="AN744" s="446"/>
    </row>
    <row r="745" spans="1:40" s="9" customFormat="1" ht="13.5" hidden="1" customHeight="1">
      <c r="A745" s="367" t="s">
        <v>240</v>
      </c>
      <c r="B745" s="633"/>
      <c r="C745" s="633"/>
      <c r="D745" s="633"/>
      <c r="E745" s="633"/>
      <c r="F745" s="633"/>
      <c r="G745" s="633"/>
      <c r="H745" s="633"/>
      <c r="I745" s="633"/>
      <c r="J745" s="633"/>
      <c r="K745" s="633"/>
      <c r="L745" s="633"/>
      <c r="M745" s="633"/>
      <c r="N745" s="633"/>
      <c r="O745" s="634"/>
      <c r="P745" s="633"/>
      <c r="Q745" s="633"/>
      <c r="R745" s="633"/>
      <c r="S745" s="633"/>
      <c r="T745" s="634"/>
      <c r="U745" s="633"/>
      <c r="V745" s="633"/>
      <c r="W745" s="633"/>
      <c r="X745" s="633"/>
      <c r="Y745" s="633"/>
      <c r="Z745" s="633"/>
      <c r="AA745" s="446"/>
      <c r="AB745" s="132"/>
      <c r="AC745" s="132"/>
      <c r="AD745" s="132"/>
      <c r="AE745" s="132"/>
      <c r="AF745" s="132"/>
      <c r="AG745" s="132"/>
      <c r="AH745" s="132"/>
      <c r="AI745" s="132"/>
      <c r="AJ745" s="132"/>
      <c r="AK745" s="132"/>
      <c r="AL745" s="132"/>
      <c r="AM745" s="132"/>
      <c r="AN745" s="132"/>
    </row>
    <row r="746" spans="1:40" s="9" customFormat="1" ht="13.5" hidden="1" customHeight="1">
      <c r="A746" s="367" t="s">
        <v>241</v>
      </c>
      <c r="B746" s="633"/>
      <c r="C746" s="633"/>
      <c r="D746" s="633"/>
      <c r="E746" s="633"/>
      <c r="F746" s="633"/>
      <c r="G746" s="633"/>
      <c r="H746" s="633"/>
      <c r="I746" s="633"/>
      <c r="J746" s="633"/>
      <c r="K746" s="633"/>
      <c r="L746" s="633"/>
      <c r="M746" s="633"/>
      <c r="N746" s="633"/>
      <c r="O746" s="634"/>
      <c r="P746" s="633"/>
      <c r="Q746" s="633"/>
      <c r="R746" s="633"/>
      <c r="S746" s="633"/>
      <c r="T746" s="634"/>
      <c r="U746" s="633"/>
      <c r="V746" s="633"/>
      <c r="W746" s="633"/>
      <c r="X746" s="633"/>
      <c r="Y746" s="633"/>
      <c r="Z746" s="633"/>
      <c r="AA746" s="446"/>
      <c r="AB746" s="132"/>
      <c r="AC746" s="132"/>
      <c r="AD746" s="132"/>
      <c r="AE746" s="132"/>
      <c r="AF746" s="132"/>
      <c r="AG746" s="132"/>
      <c r="AH746" s="132"/>
      <c r="AI746" s="132"/>
      <c r="AJ746" s="132"/>
      <c r="AK746" s="132"/>
      <c r="AL746" s="132"/>
      <c r="AM746" s="132"/>
      <c r="AN746" s="132"/>
    </row>
    <row r="747" spans="1:40" s="9" customFormat="1" ht="13.5" customHeight="1">
      <c r="A747" s="367"/>
      <c r="B747" s="633"/>
      <c r="C747" s="633"/>
      <c r="D747" s="633"/>
      <c r="E747" s="633"/>
      <c r="F747" s="633"/>
      <c r="G747" s="633"/>
      <c r="H747" s="633"/>
      <c r="I747" s="633"/>
      <c r="J747" s="633"/>
      <c r="K747" s="633"/>
      <c r="L747" s="633"/>
      <c r="M747" s="633"/>
      <c r="N747" s="633"/>
      <c r="O747" s="634"/>
      <c r="P747" s="633"/>
      <c r="Q747" s="633"/>
      <c r="R747" s="633"/>
      <c r="S747" s="633"/>
      <c r="T747" s="634"/>
      <c r="U747" s="633"/>
      <c r="V747" s="633"/>
      <c r="W747" s="633"/>
      <c r="X747" s="633"/>
      <c r="Y747" s="633"/>
      <c r="Z747" s="445"/>
      <c r="AA747" s="446"/>
      <c r="AB747" s="132"/>
      <c r="AC747" s="132"/>
      <c r="AD747" s="132"/>
      <c r="AE747" s="132"/>
      <c r="AF747" s="132"/>
      <c r="AG747" s="132"/>
      <c r="AH747" s="132"/>
      <c r="AI747" s="132"/>
      <c r="AJ747" s="132"/>
      <c r="AK747" s="132"/>
      <c r="AL747" s="132"/>
      <c r="AM747" s="132"/>
      <c r="AN747" s="132"/>
    </row>
    <row r="748" spans="1:40" s="9" customFormat="1" ht="12.75">
      <c r="A748" s="354" t="s">
        <v>242</v>
      </c>
      <c r="B748" s="633"/>
      <c r="C748" s="633"/>
      <c r="D748" s="633"/>
      <c r="E748" s="633"/>
      <c r="F748" s="633"/>
      <c r="G748" s="633"/>
      <c r="H748" s="633"/>
      <c r="I748" s="633"/>
      <c r="J748" s="633"/>
      <c r="K748" s="633"/>
      <c r="L748" s="633"/>
      <c r="M748" s="633"/>
      <c r="N748" s="633"/>
      <c r="O748" s="634"/>
      <c r="P748" s="633"/>
      <c r="Q748" s="633"/>
      <c r="R748" s="633"/>
      <c r="S748" s="633"/>
      <c r="T748" s="634"/>
      <c r="U748" s="633"/>
      <c r="V748" s="633"/>
      <c r="W748" s="633"/>
      <c r="X748" s="633"/>
      <c r="Y748" s="633"/>
      <c r="Z748" s="633"/>
      <c r="AA748" s="446"/>
      <c r="AB748" s="362"/>
      <c r="AC748" s="362"/>
      <c r="AD748" s="362"/>
      <c r="AE748" s="362"/>
      <c r="AF748" s="362"/>
      <c r="AG748" s="362"/>
      <c r="AH748" s="362"/>
      <c r="AI748" s="362"/>
      <c r="AJ748" s="362"/>
      <c r="AK748" s="362"/>
      <c r="AL748" s="362"/>
      <c r="AM748" s="362"/>
      <c r="AN748" s="362"/>
    </row>
    <row r="749" spans="1:40" s="9" customFormat="1" ht="12.75">
      <c r="A749" s="367" t="s">
        <v>238</v>
      </c>
      <c r="B749" s="633"/>
      <c r="C749" s="633"/>
      <c r="D749" s="633"/>
      <c r="E749" s="633"/>
      <c r="F749" s="633"/>
      <c r="G749" s="633"/>
      <c r="H749" s="633"/>
      <c r="I749" s="633"/>
      <c r="J749" s="633"/>
      <c r="K749" s="633"/>
      <c r="L749" s="633"/>
      <c r="M749" s="633"/>
      <c r="N749" s="633"/>
      <c r="O749" s="634"/>
      <c r="P749" s="633"/>
      <c r="Q749" s="633"/>
      <c r="R749" s="633"/>
      <c r="S749" s="633"/>
      <c r="T749" s="634"/>
      <c r="U749" s="633"/>
      <c r="V749" s="633"/>
      <c r="W749" s="633"/>
      <c r="X749" s="633"/>
      <c r="Y749" s="633"/>
      <c r="Z749" s="633"/>
      <c r="AA749" s="446"/>
      <c r="AB749" s="362"/>
      <c r="AC749" s="362"/>
      <c r="AD749" s="362"/>
      <c r="AE749" s="362">
        <v>13888.2</v>
      </c>
      <c r="AF749" s="362">
        <v>14462.9</v>
      </c>
      <c r="AG749" s="362">
        <v>10657.9</v>
      </c>
      <c r="AH749" s="362">
        <v>12488.4</v>
      </c>
      <c r="AI749" s="362">
        <v>13782.8</v>
      </c>
      <c r="AJ749" s="362">
        <v>14164.4</v>
      </c>
      <c r="AK749" s="362">
        <v>14740.1</v>
      </c>
      <c r="AL749" s="362">
        <v>15045</v>
      </c>
      <c r="AM749" s="362"/>
      <c r="AN749" s="362"/>
    </row>
    <row r="750" spans="1:40" s="9" customFormat="1" ht="12.75" hidden="1">
      <c r="A750" s="367" t="s">
        <v>239</v>
      </c>
      <c r="B750" s="633"/>
      <c r="C750" s="633"/>
      <c r="D750" s="633"/>
      <c r="E750" s="633"/>
      <c r="F750" s="633"/>
      <c r="G750" s="633"/>
      <c r="H750" s="633"/>
      <c r="I750" s="633"/>
      <c r="J750" s="633"/>
      <c r="K750" s="633"/>
      <c r="L750" s="633"/>
      <c r="M750" s="633"/>
      <c r="N750" s="633"/>
      <c r="O750" s="634"/>
      <c r="P750" s="633"/>
      <c r="Q750" s="633"/>
      <c r="R750" s="633"/>
      <c r="S750" s="633"/>
      <c r="T750" s="634"/>
      <c r="U750" s="633"/>
      <c r="V750" s="633"/>
      <c r="W750" s="633"/>
      <c r="X750" s="633"/>
      <c r="Y750" s="633"/>
      <c r="Z750" s="633"/>
      <c r="AA750" s="446"/>
      <c r="AB750" s="132"/>
      <c r="AC750" s="132"/>
      <c r="AD750" s="132"/>
      <c r="AE750" s="132"/>
      <c r="AF750" s="132"/>
      <c r="AG750" s="132"/>
      <c r="AH750" s="132"/>
      <c r="AI750" s="132"/>
      <c r="AJ750" s="132"/>
      <c r="AK750" s="132"/>
      <c r="AL750" s="132"/>
      <c r="AM750" s="132"/>
      <c r="AN750" s="132"/>
    </row>
    <row r="751" spans="1:40" s="9" customFormat="1" ht="12.75" hidden="1">
      <c r="A751" s="367" t="s">
        <v>240</v>
      </c>
      <c r="B751" s="633"/>
      <c r="C751" s="633"/>
      <c r="D751" s="633"/>
      <c r="E751" s="633"/>
      <c r="F751" s="633"/>
      <c r="G751" s="633"/>
      <c r="H751" s="633"/>
      <c r="I751" s="633"/>
      <c r="J751" s="633"/>
      <c r="K751" s="633"/>
      <c r="L751" s="633"/>
      <c r="M751" s="633"/>
      <c r="N751" s="633"/>
      <c r="O751" s="634"/>
      <c r="P751" s="633"/>
      <c r="Q751" s="633"/>
      <c r="R751" s="633"/>
      <c r="S751" s="633"/>
      <c r="T751" s="634"/>
      <c r="U751" s="633"/>
      <c r="V751" s="633"/>
      <c r="W751" s="633"/>
      <c r="X751" s="633"/>
      <c r="Y751" s="633"/>
      <c r="Z751" s="633"/>
      <c r="AA751" s="446"/>
      <c r="AB751" s="132"/>
      <c r="AC751" s="132"/>
      <c r="AD751" s="132"/>
      <c r="AE751" s="132"/>
      <c r="AF751" s="132"/>
      <c r="AG751" s="132"/>
      <c r="AH751" s="132"/>
      <c r="AI751" s="132"/>
      <c r="AJ751" s="132"/>
      <c r="AK751" s="132"/>
      <c r="AL751" s="132"/>
      <c r="AM751" s="132"/>
      <c r="AN751" s="132"/>
    </row>
    <row r="752" spans="1:40" s="9" customFormat="1" ht="12.75" hidden="1">
      <c r="A752" s="367" t="s">
        <v>241</v>
      </c>
      <c r="B752" s="633"/>
      <c r="C752" s="633"/>
      <c r="D752" s="633"/>
      <c r="E752" s="633"/>
      <c r="F752" s="633"/>
      <c r="G752" s="633"/>
      <c r="H752" s="633"/>
      <c r="I752" s="633"/>
      <c r="J752" s="633"/>
      <c r="K752" s="633"/>
      <c r="L752" s="633"/>
      <c r="M752" s="633"/>
      <c r="N752" s="633"/>
      <c r="O752" s="634"/>
      <c r="P752" s="633"/>
      <c r="Q752" s="633"/>
      <c r="R752" s="633"/>
      <c r="S752" s="633"/>
      <c r="T752" s="634"/>
      <c r="U752" s="633"/>
      <c r="V752" s="633"/>
      <c r="W752" s="633"/>
      <c r="X752" s="633"/>
      <c r="Y752" s="633"/>
      <c r="Z752" s="633"/>
      <c r="AA752" s="446"/>
      <c r="AB752" s="132"/>
      <c r="AC752" s="132"/>
      <c r="AD752" s="132"/>
      <c r="AE752" s="132"/>
      <c r="AF752" s="132"/>
      <c r="AG752" s="132"/>
      <c r="AH752" s="132"/>
      <c r="AI752" s="132"/>
      <c r="AJ752" s="132"/>
      <c r="AK752" s="132"/>
      <c r="AL752" s="132"/>
      <c r="AM752" s="132"/>
      <c r="AN752" s="132"/>
    </row>
    <row r="753" spans="1:40" s="9" customFormat="1" ht="12.75">
      <c r="A753" s="367"/>
      <c r="B753" s="633"/>
      <c r="C753" s="633"/>
      <c r="D753" s="633"/>
      <c r="E753" s="633"/>
      <c r="F753" s="633"/>
      <c r="G753" s="633"/>
      <c r="H753" s="633"/>
      <c r="I753" s="633"/>
      <c r="J753" s="633"/>
      <c r="K753" s="633"/>
      <c r="L753" s="633"/>
      <c r="M753" s="633"/>
      <c r="N753" s="633"/>
      <c r="O753" s="634"/>
      <c r="P753" s="633"/>
      <c r="Q753" s="633"/>
      <c r="R753" s="633"/>
      <c r="S753" s="633"/>
      <c r="T753" s="634"/>
      <c r="U753" s="633"/>
      <c r="V753" s="633"/>
      <c r="W753" s="633"/>
      <c r="X753" s="633"/>
      <c r="Y753" s="633"/>
      <c r="Z753" s="445"/>
      <c r="AA753" s="446"/>
      <c r="AB753" s="362"/>
      <c r="AC753" s="362"/>
      <c r="AD753" s="362"/>
      <c r="AE753" s="362"/>
      <c r="AF753" s="362"/>
      <c r="AG753" s="362"/>
      <c r="AH753" s="362"/>
      <c r="AI753" s="362"/>
      <c r="AJ753" s="362"/>
      <c r="AK753" s="362"/>
      <c r="AL753" s="362"/>
      <c r="AM753" s="362"/>
      <c r="AN753" s="362"/>
    </row>
    <row r="754" spans="1:40" s="9" customFormat="1" ht="12.75">
      <c r="A754" s="354" t="s">
        <v>243</v>
      </c>
      <c r="B754" s="633"/>
      <c r="C754" s="633"/>
      <c r="D754" s="633"/>
      <c r="E754" s="633"/>
      <c r="F754" s="633"/>
      <c r="G754" s="633"/>
      <c r="H754" s="633"/>
      <c r="I754" s="633"/>
      <c r="J754" s="633"/>
      <c r="K754" s="633"/>
      <c r="L754" s="633"/>
      <c r="M754" s="633"/>
      <c r="N754" s="633"/>
      <c r="O754" s="634"/>
      <c r="P754" s="633"/>
      <c r="Q754" s="633"/>
      <c r="R754" s="633"/>
      <c r="S754" s="633"/>
      <c r="T754" s="634"/>
      <c r="U754" s="633"/>
      <c r="V754" s="633"/>
      <c r="W754" s="633"/>
      <c r="X754" s="633"/>
      <c r="Y754" s="633"/>
      <c r="Z754" s="445"/>
      <c r="AA754" s="446"/>
      <c r="AB754" s="362"/>
      <c r="AC754" s="362"/>
      <c r="AD754" s="362"/>
      <c r="AE754" s="362"/>
      <c r="AF754" s="362"/>
      <c r="AG754" s="362"/>
      <c r="AH754" s="362"/>
      <c r="AI754" s="362"/>
      <c r="AJ754" s="362"/>
      <c r="AK754" s="362"/>
      <c r="AL754" s="362"/>
      <c r="AM754" s="362"/>
      <c r="AN754" s="362"/>
    </row>
    <row r="755" spans="1:40" s="9" customFormat="1" ht="12.75">
      <c r="A755" s="367" t="s">
        <v>238</v>
      </c>
      <c r="B755" s="633"/>
      <c r="C755" s="633"/>
      <c r="D755" s="633"/>
      <c r="E755" s="633"/>
      <c r="F755" s="633"/>
      <c r="G755" s="633"/>
      <c r="H755" s="633"/>
      <c r="I755" s="633"/>
      <c r="J755" s="633"/>
      <c r="K755" s="633"/>
      <c r="L755" s="633"/>
      <c r="M755" s="633"/>
      <c r="N755" s="633"/>
      <c r="O755" s="634"/>
      <c r="P755" s="633"/>
      <c r="Q755" s="633"/>
      <c r="R755" s="633"/>
      <c r="S755" s="633"/>
      <c r="T755" s="634"/>
      <c r="U755" s="633"/>
      <c r="V755" s="633"/>
      <c r="W755" s="633"/>
      <c r="X755" s="633"/>
      <c r="Y755" s="633"/>
      <c r="Z755" s="633"/>
      <c r="AA755" s="446"/>
      <c r="AB755" s="132"/>
      <c r="AC755" s="132"/>
      <c r="AD755" s="132"/>
      <c r="AE755" s="132">
        <v>8237</v>
      </c>
      <c r="AF755" s="132">
        <v>8866.2000000000007</v>
      </c>
      <c r="AG755" s="132">
        <v>8358.4</v>
      </c>
      <c r="AH755" s="132">
        <v>10644.7</v>
      </c>
      <c r="AI755" s="132">
        <v>13091.7</v>
      </c>
      <c r="AJ755" s="132">
        <v>13399.3</v>
      </c>
      <c r="AK755" s="132">
        <v>13672.5</v>
      </c>
      <c r="AL755" s="132">
        <v>13951</v>
      </c>
      <c r="AM755" s="132"/>
      <c r="AN755" s="132"/>
    </row>
    <row r="756" spans="1:40" s="9" customFormat="1" ht="12.75" hidden="1">
      <c r="A756" s="367" t="s">
        <v>239</v>
      </c>
      <c r="B756" s="633"/>
      <c r="C756" s="633"/>
      <c r="D756" s="633"/>
      <c r="E756" s="633"/>
      <c r="F756" s="633"/>
      <c r="G756" s="633"/>
      <c r="H756" s="633"/>
      <c r="I756" s="633"/>
      <c r="J756" s="633"/>
      <c r="K756" s="633"/>
      <c r="L756" s="633"/>
      <c r="M756" s="633"/>
      <c r="N756" s="633"/>
      <c r="O756" s="634"/>
      <c r="P756" s="633"/>
      <c r="Q756" s="633"/>
      <c r="R756" s="633"/>
      <c r="S756" s="633"/>
      <c r="T756" s="634"/>
      <c r="U756" s="633"/>
      <c r="V756" s="633"/>
      <c r="W756" s="633"/>
      <c r="X756" s="633"/>
      <c r="Y756" s="633"/>
      <c r="Z756" s="633"/>
      <c r="AA756" s="446"/>
      <c r="AB756" s="132"/>
      <c r="AC756" s="132"/>
      <c r="AD756" s="132"/>
      <c r="AE756" s="132"/>
      <c r="AF756" s="132"/>
      <c r="AG756" s="132"/>
      <c r="AH756" s="132"/>
      <c r="AI756" s="132"/>
      <c r="AJ756" s="132"/>
      <c r="AK756" s="132"/>
      <c r="AL756" s="132"/>
      <c r="AM756" s="132"/>
      <c r="AN756" s="132"/>
    </row>
    <row r="757" spans="1:40" s="9" customFormat="1" ht="12.75" hidden="1">
      <c r="A757" s="367" t="s">
        <v>240</v>
      </c>
      <c r="B757" s="633"/>
      <c r="C757" s="633"/>
      <c r="D757" s="633"/>
      <c r="E757" s="633"/>
      <c r="F757" s="633"/>
      <c r="G757" s="633"/>
      <c r="H757" s="633"/>
      <c r="I757" s="633"/>
      <c r="J757" s="633"/>
      <c r="K757" s="633"/>
      <c r="L757" s="633"/>
      <c r="M757" s="633"/>
      <c r="N757" s="633"/>
      <c r="O757" s="634"/>
      <c r="P757" s="633"/>
      <c r="Q757" s="633"/>
      <c r="R757" s="633"/>
      <c r="S757" s="633"/>
      <c r="T757" s="634"/>
      <c r="U757" s="633"/>
      <c r="V757" s="633"/>
      <c r="W757" s="633"/>
      <c r="X757" s="633"/>
      <c r="Y757" s="633"/>
      <c r="Z757" s="633"/>
      <c r="AA757" s="446"/>
      <c r="AB757" s="132"/>
      <c r="AC757" s="132"/>
      <c r="AD757" s="132"/>
      <c r="AE757" s="132"/>
      <c r="AF757" s="132"/>
      <c r="AG757" s="132"/>
      <c r="AH757" s="132"/>
      <c r="AI757" s="132"/>
      <c r="AJ757" s="132"/>
      <c r="AK757" s="132"/>
      <c r="AL757" s="132"/>
      <c r="AM757" s="132"/>
      <c r="AN757" s="132"/>
    </row>
    <row r="758" spans="1:40" s="9" customFormat="1" ht="12.75" hidden="1">
      <c r="A758" s="367" t="s">
        <v>241</v>
      </c>
      <c r="B758" s="633"/>
      <c r="C758" s="633"/>
      <c r="D758" s="633"/>
      <c r="E758" s="633"/>
      <c r="F758" s="633"/>
      <c r="G758" s="633"/>
      <c r="H758" s="633"/>
      <c r="I758" s="633"/>
      <c r="J758" s="633"/>
      <c r="K758" s="633"/>
      <c r="L758" s="633"/>
      <c r="M758" s="633"/>
      <c r="N758" s="633"/>
      <c r="O758" s="634"/>
      <c r="P758" s="633"/>
      <c r="Q758" s="633"/>
      <c r="R758" s="633"/>
      <c r="S758" s="633"/>
      <c r="T758" s="634"/>
      <c r="U758" s="633"/>
      <c r="V758" s="633"/>
      <c r="W758" s="633"/>
      <c r="X758" s="633"/>
      <c r="Y758" s="633"/>
      <c r="Z758" s="633"/>
      <c r="AA758" s="446"/>
      <c r="AB758" s="132"/>
      <c r="AC758" s="132"/>
      <c r="AD758" s="132"/>
      <c r="AE758" s="132"/>
      <c r="AF758" s="132"/>
      <c r="AG758" s="132"/>
      <c r="AH758" s="132"/>
      <c r="AI758" s="132"/>
      <c r="AJ758" s="132"/>
      <c r="AK758" s="132"/>
      <c r="AL758" s="132"/>
      <c r="AM758" s="132"/>
      <c r="AN758" s="132"/>
    </row>
    <row r="759" spans="1:40" s="9" customFormat="1" ht="12.75">
      <c r="A759" s="367"/>
      <c r="B759" s="633"/>
      <c r="C759" s="633"/>
      <c r="D759" s="633"/>
      <c r="E759" s="633"/>
      <c r="F759" s="633"/>
      <c r="G759" s="633"/>
      <c r="H759" s="633"/>
      <c r="I759" s="633"/>
      <c r="J759" s="633"/>
      <c r="K759" s="633"/>
      <c r="L759" s="633"/>
      <c r="M759" s="633"/>
      <c r="N759" s="633"/>
      <c r="O759" s="634"/>
      <c r="P759" s="633"/>
      <c r="Q759" s="633"/>
      <c r="R759" s="633"/>
      <c r="S759" s="633"/>
      <c r="T759" s="634"/>
      <c r="U759" s="633"/>
      <c r="V759" s="633"/>
      <c r="W759" s="633"/>
      <c r="X759" s="633"/>
      <c r="Y759" s="633"/>
      <c r="Z759" s="445"/>
      <c r="AA759" s="446"/>
      <c r="AB759" s="362"/>
      <c r="AC759" s="362"/>
      <c r="AD759" s="362"/>
      <c r="AE759" s="362"/>
      <c r="AF759" s="362"/>
      <c r="AG759" s="362"/>
      <c r="AH759" s="362"/>
      <c r="AI759" s="362"/>
      <c r="AJ759" s="362"/>
      <c r="AK759" s="362"/>
      <c r="AL759" s="362"/>
      <c r="AM759" s="362"/>
      <c r="AN759" s="362"/>
    </row>
    <row r="760" spans="1:40" s="9" customFormat="1" ht="12.75">
      <c r="A760" s="354" t="s">
        <v>244</v>
      </c>
      <c r="B760" s="633"/>
      <c r="C760" s="633"/>
      <c r="D760" s="633"/>
      <c r="E760" s="633"/>
      <c r="F760" s="633"/>
      <c r="G760" s="633"/>
      <c r="H760" s="633"/>
      <c r="I760" s="633"/>
      <c r="J760" s="633"/>
      <c r="K760" s="633"/>
      <c r="L760" s="633"/>
      <c r="M760" s="633"/>
      <c r="N760" s="633"/>
      <c r="O760" s="634"/>
      <c r="P760" s="633"/>
      <c r="Q760" s="633"/>
      <c r="R760" s="633"/>
      <c r="S760" s="633"/>
      <c r="U760" s="633"/>
      <c r="V760" s="633"/>
      <c r="W760" s="633"/>
      <c r="X760" s="633"/>
      <c r="Y760" s="633"/>
      <c r="Z760" s="633"/>
      <c r="AA760" s="633"/>
      <c r="AB760" s="633"/>
      <c r="AC760" s="633"/>
      <c r="AD760" s="633"/>
      <c r="AE760" s="633"/>
      <c r="AF760" s="633"/>
      <c r="AG760" s="633"/>
      <c r="AH760" s="633"/>
      <c r="AI760" s="633"/>
      <c r="AJ760" s="633"/>
      <c r="AK760" s="633"/>
      <c r="AL760" s="633"/>
      <c r="AM760" s="633"/>
      <c r="AN760" s="633"/>
    </row>
    <row r="761" spans="1:40" s="9" customFormat="1" ht="12.75">
      <c r="A761" s="367" t="s">
        <v>238</v>
      </c>
      <c r="B761" s="633"/>
      <c r="C761" s="633"/>
      <c r="D761" s="633"/>
      <c r="E761" s="633"/>
      <c r="F761" s="633"/>
      <c r="G761" s="633"/>
      <c r="H761" s="633"/>
      <c r="I761" s="633"/>
      <c r="J761" s="633"/>
      <c r="K761" s="633"/>
      <c r="L761" s="633"/>
      <c r="M761" s="633"/>
      <c r="N761" s="633"/>
      <c r="O761" s="634"/>
      <c r="P761" s="633"/>
      <c r="Q761" s="633"/>
      <c r="R761" s="633"/>
      <c r="S761" s="633"/>
      <c r="T761" s="634"/>
      <c r="U761" s="633"/>
      <c r="V761" s="633"/>
      <c r="W761" s="633"/>
      <c r="X761" s="633"/>
      <c r="Y761" s="633"/>
      <c r="Z761" s="633"/>
      <c r="AA761" s="446"/>
      <c r="AB761" s="362"/>
      <c r="AC761" s="362"/>
      <c r="AD761" s="362"/>
      <c r="AE761" s="362">
        <v>1369.1</v>
      </c>
      <c r="AF761" s="362">
        <v>1451.1</v>
      </c>
      <c r="AG761" s="362">
        <v>1536.7</v>
      </c>
      <c r="AH761" s="362">
        <v>1615</v>
      </c>
      <c r="AI761" s="362">
        <v>1729.2</v>
      </c>
      <c r="AJ761" s="362">
        <v>1852.7</v>
      </c>
      <c r="AK761" s="362">
        <v>1992.8</v>
      </c>
      <c r="AL761" s="362">
        <v>2163.5</v>
      </c>
      <c r="AM761" s="362"/>
      <c r="AN761" s="362"/>
    </row>
    <row r="762" spans="1:40" s="9" customFormat="1" ht="12.75" hidden="1">
      <c r="A762" s="367" t="s">
        <v>239</v>
      </c>
      <c r="B762" s="633"/>
      <c r="C762" s="633"/>
      <c r="D762" s="633"/>
      <c r="E762" s="633"/>
      <c r="F762" s="633"/>
      <c r="G762" s="633"/>
      <c r="H762" s="633"/>
      <c r="I762" s="633"/>
      <c r="J762" s="633"/>
      <c r="K762" s="633"/>
      <c r="L762" s="633"/>
      <c r="M762" s="633"/>
      <c r="N762" s="633"/>
      <c r="O762" s="634"/>
      <c r="P762" s="633"/>
      <c r="Q762" s="633"/>
      <c r="R762" s="633"/>
      <c r="S762" s="633"/>
      <c r="T762" s="634"/>
      <c r="U762" s="633"/>
      <c r="V762" s="633"/>
      <c r="W762" s="633"/>
      <c r="X762" s="633"/>
      <c r="Y762" s="633"/>
      <c r="Z762" s="633"/>
      <c r="AA762" s="446"/>
      <c r="AB762" s="132"/>
      <c r="AC762" s="132"/>
      <c r="AD762" s="132"/>
      <c r="AE762" s="132"/>
      <c r="AF762" s="132"/>
      <c r="AG762" s="132"/>
      <c r="AH762" s="132"/>
      <c r="AI762" s="132"/>
      <c r="AJ762" s="132"/>
      <c r="AK762" s="132"/>
      <c r="AL762" s="132"/>
      <c r="AM762" s="132"/>
      <c r="AN762" s="132"/>
    </row>
    <row r="763" spans="1:40" s="9" customFormat="1" ht="12.75" hidden="1">
      <c r="A763" s="367" t="s">
        <v>240</v>
      </c>
      <c r="B763" s="633"/>
      <c r="C763" s="633"/>
      <c r="D763" s="633"/>
      <c r="E763" s="633"/>
      <c r="F763" s="633"/>
      <c r="G763" s="633"/>
      <c r="H763" s="633"/>
      <c r="I763" s="633"/>
      <c r="J763" s="633"/>
      <c r="K763" s="633"/>
      <c r="L763" s="633"/>
      <c r="M763" s="633"/>
      <c r="N763" s="633"/>
      <c r="O763" s="634"/>
      <c r="P763" s="633"/>
      <c r="Q763" s="633"/>
      <c r="R763" s="633"/>
      <c r="S763" s="633"/>
      <c r="T763" s="634"/>
      <c r="U763" s="633"/>
      <c r="V763" s="633"/>
      <c r="W763" s="633"/>
      <c r="X763" s="633"/>
      <c r="Y763" s="633"/>
      <c r="Z763" s="633"/>
      <c r="AA763" s="446"/>
      <c r="AB763" s="132"/>
      <c r="AC763" s="132"/>
      <c r="AD763" s="132"/>
      <c r="AE763" s="132"/>
      <c r="AF763" s="132"/>
      <c r="AG763" s="132"/>
      <c r="AH763" s="132"/>
      <c r="AI763" s="132"/>
      <c r="AJ763" s="132"/>
      <c r="AK763" s="132"/>
      <c r="AL763" s="132"/>
      <c r="AM763" s="132"/>
      <c r="AN763" s="132"/>
    </row>
    <row r="764" spans="1:40" s="9" customFormat="1" ht="12.75" hidden="1">
      <c r="A764" s="367" t="s">
        <v>241</v>
      </c>
      <c r="B764" s="633"/>
      <c r="C764" s="633"/>
      <c r="D764" s="633"/>
      <c r="E764" s="633"/>
      <c r="F764" s="633"/>
      <c r="G764" s="633"/>
      <c r="H764" s="633"/>
      <c r="I764" s="633"/>
      <c r="J764" s="633"/>
      <c r="K764" s="633"/>
      <c r="L764" s="633"/>
      <c r="M764" s="633"/>
      <c r="N764" s="633"/>
      <c r="O764" s="634"/>
      <c r="P764" s="633"/>
      <c r="Q764" s="633"/>
      <c r="R764" s="633"/>
      <c r="S764" s="633"/>
      <c r="T764" s="634"/>
      <c r="U764" s="633"/>
      <c r="V764" s="633"/>
      <c r="W764" s="633"/>
      <c r="X764" s="633"/>
      <c r="Y764" s="633"/>
      <c r="Z764" s="633"/>
      <c r="AA764" s="446"/>
      <c r="AB764" s="132"/>
      <c r="AC764" s="132"/>
      <c r="AD764" s="132"/>
      <c r="AE764" s="132"/>
      <c r="AF764" s="132"/>
      <c r="AG764" s="132"/>
      <c r="AH764" s="132"/>
      <c r="AI764" s="132"/>
      <c r="AJ764" s="132"/>
      <c r="AK764" s="132"/>
      <c r="AL764" s="132"/>
      <c r="AM764" s="132"/>
      <c r="AN764" s="132"/>
    </row>
    <row r="765" spans="1:40" s="9" customFormat="1" ht="12.75">
      <c r="A765" s="367"/>
      <c r="B765" s="633"/>
      <c r="C765" s="633"/>
      <c r="D765" s="633"/>
      <c r="E765" s="633"/>
      <c r="F765" s="633"/>
      <c r="G765" s="633"/>
      <c r="H765" s="633"/>
      <c r="I765" s="633"/>
      <c r="J765" s="633"/>
      <c r="K765" s="633"/>
      <c r="L765" s="633"/>
      <c r="M765" s="633"/>
      <c r="N765" s="633"/>
      <c r="O765" s="634"/>
      <c r="P765" s="633"/>
      <c r="Q765" s="633"/>
      <c r="R765" s="633"/>
      <c r="S765" s="633"/>
      <c r="T765" s="634"/>
      <c r="U765" s="633"/>
      <c r="V765" s="633"/>
      <c r="W765" s="633"/>
      <c r="X765" s="633"/>
      <c r="Y765" s="633"/>
      <c r="Z765" s="445"/>
      <c r="AA765" s="446"/>
      <c r="AB765" s="362"/>
      <c r="AC765" s="362"/>
      <c r="AD765" s="362"/>
      <c r="AE765" s="362"/>
      <c r="AF765" s="362"/>
      <c r="AG765" s="362"/>
      <c r="AH765" s="362"/>
      <c r="AI765" s="362"/>
      <c r="AJ765" s="362"/>
      <c r="AK765" s="362"/>
      <c r="AL765" s="362"/>
      <c r="AM765" s="362"/>
      <c r="AN765" s="362"/>
    </row>
    <row r="766" spans="1:40" s="9" customFormat="1" ht="12.75">
      <c r="A766" s="354" t="s">
        <v>245</v>
      </c>
      <c r="B766" s="633"/>
      <c r="C766" s="633"/>
      <c r="D766" s="633"/>
      <c r="E766" s="633"/>
      <c r="F766" s="633"/>
      <c r="G766" s="633"/>
      <c r="H766" s="633"/>
      <c r="I766" s="633"/>
      <c r="J766" s="633"/>
      <c r="K766" s="633"/>
      <c r="L766" s="633"/>
      <c r="M766" s="633"/>
      <c r="N766" s="633"/>
      <c r="O766" s="634"/>
      <c r="P766" s="633"/>
      <c r="Q766" s="633"/>
      <c r="R766" s="633"/>
      <c r="S766" s="633"/>
      <c r="T766" s="634"/>
      <c r="U766" s="633"/>
      <c r="V766" s="633"/>
      <c r="W766" s="633"/>
      <c r="X766" s="633"/>
      <c r="Y766" s="633"/>
      <c r="Z766" s="633"/>
      <c r="AA766" s="446"/>
      <c r="AB766" s="362"/>
      <c r="AC766" s="362"/>
      <c r="AD766" s="362"/>
      <c r="AE766" s="362"/>
      <c r="AF766" s="362"/>
      <c r="AG766" s="362"/>
      <c r="AH766" s="362"/>
      <c r="AI766" s="362"/>
      <c r="AJ766" s="362"/>
      <c r="AK766" s="362"/>
      <c r="AL766" s="362"/>
      <c r="AM766" s="362"/>
      <c r="AN766" s="362"/>
    </row>
    <row r="767" spans="1:40" s="9" customFormat="1" ht="12.75">
      <c r="A767" s="367" t="s">
        <v>246</v>
      </c>
      <c r="B767" s="633"/>
      <c r="C767" s="633"/>
      <c r="D767" s="633"/>
      <c r="E767" s="633"/>
      <c r="F767" s="633"/>
      <c r="G767" s="633"/>
      <c r="H767" s="633"/>
      <c r="I767" s="633"/>
      <c r="J767" s="633"/>
      <c r="K767" s="633"/>
      <c r="L767" s="633"/>
      <c r="M767" s="635"/>
      <c r="N767" s="635"/>
      <c r="O767" s="634"/>
      <c r="P767" s="633"/>
      <c r="Q767" s="633"/>
      <c r="R767" s="633"/>
      <c r="S767" s="633"/>
      <c r="T767" s="634"/>
      <c r="U767" s="633"/>
      <c r="V767" s="633"/>
      <c r="W767" s="633"/>
      <c r="X767" s="633"/>
      <c r="Y767" s="633"/>
      <c r="Z767" s="633"/>
      <c r="AA767" s="446"/>
      <c r="AB767" s="132"/>
      <c r="AC767" s="132"/>
      <c r="AD767" s="132"/>
      <c r="AE767" s="132"/>
      <c r="AF767" s="132"/>
      <c r="AG767" s="132"/>
      <c r="AH767" s="132"/>
      <c r="AI767" s="132"/>
      <c r="AJ767" s="132"/>
      <c r="AK767" s="132"/>
      <c r="AL767" s="132"/>
      <c r="AM767" s="132"/>
      <c r="AN767" s="132"/>
    </row>
    <row r="768" spans="1:40" s="9" customFormat="1" ht="12.75" hidden="1">
      <c r="A768" s="367" t="s">
        <v>239</v>
      </c>
      <c r="B768" s="633"/>
      <c r="C768" s="633"/>
      <c r="D768" s="633"/>
      <c r="E768" s="633"/>
      <c r="F768" s="633"/>
      <c r="G768" s="633"/>
      <c r="H768" s="633"/>
      <c r="I768" s="633"/>
      <c r="J768" s="633"/>
      <c r="K768" s="633"/>
      <c r="L768" s="633"/>
      <c r="M768" s="635"/>
      <c r="N768" s="635"/>
      <c r="O768" s="634"/>
      <c r="P768" s="633"/>
      <c r="Q768" s="633"/>
      <c r="R768" s="633"/>
      <c r="S768" s="633"/>
      <c r="T768" s="634"/>
      <c r="U768" s="633"/>
      <c r="V768" s="633"/>
      <c r="W768" s="633"/>
      <c r="X768" s="633"/>
      <c r="Y768" s="633"/>
      <c r="Z768" s="633"/>
      <c r="AA768" s="446"/>
      <c r="AB768" s="132"/>
      <c r="AC768" s="132"/>
      <c r="AD768" s="132"/>
      <c r="AE768" s="132"/>
      <c r="AF768" s="132"/>
      <c r="AG768" s="132"/>
      <c r="AH768" s="132"/>
      <c r="AI768" s="132"/>
      <c r="AJ768" s="132"/>
      <c r="AK768" s="132"/>
      <c r="AL768" s="132"/>
      <c r="AM768" s="132"/>
      <c r="AN768" s="132"/>
    </row>
    <row r="769" spans="1:40" s="9" customFormat="1" ht="12.75" hidden="1">
      <c r="A769" s="367" t="s">
        <v>240</v>
      </c>
      <c r="B769" s="633"/>
      <c r="C769" s="633"/>
      <c r="D769" s="633"/>
      <c r="E769" s="633"/>
      <c r="F769" s="633"/>
      <c r="G769" s="633"/>
      <c r="H769" s="633"/>
      <c r="I769" s="633"/>
      <c r="J769" s="633"/>
      <c r="K769" s="633"/>
      <c r="L769" s="633"/>
      <c r="M769" s="635"/>
      <c r="N769" s="635"/>
      <c r="O769" s="634"/>
      <c r="P769" s="633"/>
      <c r="Q769" s="633"/>
      <c r="R769" s="633"/>
      <c r="S769" s="633"/>
      <c r="T769" s="634"/>
      <c r="U769" s="633"/>
      <c r="V769" s="633"/>
      <c r="W769" s="633"/>
      <c r="X769" s="633"/>
      <c r="Y769" s="633"/>
      <c r="Z769" s="633"/>
      <c r="AA769" s="446"/>
      <c r="AB769" s="132"/>
      <c r="AC769" s="132"/>
      <c r="AD769" s="132"/>
      <c r="AE769" s="132"/>
      <c r="AF769" s="132"/>
      <c r="AG769" s="132"/>
      <c r="AH769" s="132"/>
      <c r="AI769" s="132"/>
      <c r="AJ769" s="132"/>
      <c r="AK769" s="132"/>
      <c r="AL769" s="132"/>
      <c r="AM769" s="132"/>
      <c r="AN769" s="132"/>
    </row>
    <row r="770" spans="1:40" s="9" customFormat="1" ht="12.75" hidden="1">
      <c r="A770" s="367" t="s">
        <v>241</v>
      </c>
      <c r="B770" s="633"/>
      <c r="C770" s="633"/>
      <c r="D770" s="633"/>
      <c r="E770" s="633"/>
      <c r="F770" s="633"/>
      <c r="G770" s="633"/>
      <c r="H770" s="633"/>
      <c r="I770" s="633"/>
      <c r="J770" s="633"/>
      <c r="K770" s="633"/>
      <c r="L770" s="633"/>
      <c r="M770" s="635"/>
      <c r="N770" s="635"/>
      <c r="O770" s="634"/>
      <c r="P770" s="633"/>
      <c r="Q770" s="633"/>
      <c r="R770" s="633"/>
      <c r="S770" s="633"/>
      <c r="T770" s="634"/>
      <c r="U770" s="633"/>
      <c r="V770" s="633"/>
      <c r="W770" s="633"/>
      <c r="X770" s="633"/>
      <c r="Y770" s="633"/>
      <c r="Z770" s="633"/>
      <c r="AA770" s="446"/>
      <c r="AB770" s="132"/>
      <c r="AC770" s="132"/>
      <c r="AD770" s="132"/>
      <c r="AE770" s="132"/>
      <c r="AF770" s="132"/>
      <c r="AG770" s="132"/>
      <c r="AH770" s="132"/>
      <c r="AI770" s="132"/>
      <c r="AJ770" s="132"/>
      <c r="AK770" s="132"/>
      <c r="AL770" s="132"/>
      <c r="AM770" s="132"/>
      <c r="AN770" s="132"/>
    </row>
    <row r="771" spans="1:40" s="9" customFormat="1" ht="13.5" customHeight="1">
      <c r="A771" s="367"/>
      <c r="B771" s="633"/>
      <c r="C771" s="633"/>
      <c r="D771" s="633"/>
      <c r="E771" s="633"/>
      <c r="F771" s="633"/>
      <c r="G771" s="633"/>
      <c r="H771" s="633"/>
      <c r="I771" s="633"/>
      <c r="J771" s="633"/>
      <c r="K771" s="633"/>
      <c r="L771" s="633"/>
      <c r="M771" s="635"/>
      <c r="N771" s="635"/>
      <c r="O771" s="634"/>
      <c r="P771" s="633"/>
      <c r="Q771" s="633"/>
      <c r="R771" s="633"/>
      <c r="S771" s="633"/>
      <c r="T771" s="634"/>
      <c r="U771" s="633"/>
      <c r="V771" s="633"/>
      <c r="W771" s="633"/>
      <c r="X771" s="633"/>
      <c r="Y771" s="633"/>
      <c r="Z771" s="445"/>
      <c r="AA771" s="446"/>
      <c r="AB771" s="362"/>
      <c r="AC771" s="362"/>
      <c r="AD771" s="362"/>
      <c r="AE771" s="362"/>
      <c r="AF771" s="362"/>
      <c r="AG771" s="362"/>
      <c r="AH771" s="362"/>
      <c r="AI771" s="362"/>
      <c r="AJ771" s="362"/>
      <c r="AK771" s="362"/>
      <c r="AL771" s="362"/>
      <c r="AM771" s="362"/>
      <c r="AN771" s="362"/>
    </row>
    <row r="772" spans="1:40" s="9" customFormat="1" ht="13.5" customHeight="1">
      <c r="A772" s="354" t="s">
        <v>247</v>
      </c>
      <c r="B772" s="633"/>
      <c r="C772" s="633"/>
      <c r="D772" s="633"/>
      <c r="E772" s="633"/>
      <c r="F772" s="633"/>
      <c r="G772" s="633"/>
      <c r="H772" s="633"/>
      <c r="I772" s="633"/>
      <c r="J772" s="633"/>
      <c r="K772" s="633"/>
      <c r="L772" s="633"/>
      <c r="M772" s="635"/>
      <c r="N772" s="635"/>
      <c r="O772" s="634"/>
      <c r="P772" s="633"/>
      <c r="Q772" s="633"/>
      <c r="R772" s="633"/>
      <c r="S772" s="633"/>
      <c r="T772" s="634"/>
      <c r="U772" s="633"/>
      <c r="V772" s="633"/>
      <c r="W772" s="633"/>
      <c r="X772" s="633"/>
      <c r="Y772" s="633"/>
      <c r="Z772" s="445"/>
      <c r="AA772" s="446"/>
      <c r="AB772" s="362"/>
      <c r="AC772" s="362"/>
      <c r="AD772" s="362"/>
      <c r="AE772" s="362"/>
      <c r="AF772" s="362"/>
      <c r="AG772" s="362"/>
      <c r="AH772" s="362"/>
      <c r="AI772" s="362"/>
      <c r="AJ772" s="362"/>
      <c r="AK772" s="362"/>
      <c r="AL772" s="362"/>
      <c r="AM772" s="362"/>
      <c r="AN772" s="362"/>
    </row>
    <row r="773" spans="1:40" s="9" customFormat="1" ht="13.5" customHeight="1">
      <c r="A773" s="367" t="s">
        <v>238</v>
      </c>
      <c r="B773" s="633"/>
      <c r="C773" s="633"/>
      <c r="D773" s="633"/>
      <c r="E773" s="633"/>
      <c r="F773" s="633"/>
      <c r="G773" s="633"/>
      <c r="H773" s="633"/>
      <c r="I773" s="633"/>
      <c r="J773" s="633"/>
      <c r="K773" s="633"/>
      <c r="L773" s="633"/>
      <c r="M773" s="635"/>
      <c r="N773" s="635"/>
      <c r="O773" s="634"/>
      <c r="P773" s="633"/>
      <c r="Q773" s="633"/>
      <c r="R773" s="633"/>
      <c r="S773" s="633"/>
      <c r="T773" s="634"/>
      <c r="U773" s="633"/>
      <c r="V773" s="633"/>
      <c r="W773" s="633"/>
      <c r="X773" s="633"/>
      <c r="Y773" s="633"/>
      <c r="Z773" s="445"/>
      <c r="AA773" s="446"/>
      <c r="AB773" s="362"/>
      <c r="AC773" s="362"/>
      <c r="AD773" s="362"/>
      <c r="AE773" s="362">
        <v>638</v>
      </c>
      <c r="AF773" s="362">
        <v>688</v>
      </c>
      <c r="AG773" s="362">
        <v>770.9</v>
      </c>
      <c r="AH773" s="362">
        <v>834</v>
      </c>
      <c r="AI773" s="362">
        <v>914.7</v>
      </c>
      <c r="AJ773" s="362">
        <v>998.8</v>
      </c>
      <c r="AK773" s="362">
        <v>1094.8</v>
      </c>
      <c r="AL773" s="362">
        <v>1199.8</v>
      </c>
      <c r="AM773" s="362"/>
      <c r="AN773" s="362"/>
    </row>
    <row r="774" spans="1:40" s="9" customFormat="1" ht="13.5" hidden="1" customHeight="1">
      <c r="A774" s="367" t="s">
        <v>239</v>
      </c>
      <c r="B774" s="633"/>
      <c r="C774" s="633"/>
      <c r="D774" s="633"/>
      <c r="E774" s="633"/>
      <c r="F774" s="633"/>
      <c r="G774" s="633"/>
      <c r="H774" s="633"/>
      <c r="I774" s="633"/>
      <c r="J774" s="633"/>
      <c r="K774" s="633"/>
      <c r="L774" s="633"/>
      <c r="M774" s="635"/>
      <c r="N774" s="635"/>
      <c r="O774" s="634"/>
      <c r="P774" s="633"/>
      <c r="Q774" s="633"/>
      <c r="R774" s="633"/>
      <c r="S774" s="633"/>
      <c r="T774" s="634"/>
      <c r="U774" s="633"/>
      <c r="V774" s="633"/>
      <c r="W774" s="633"/>
      <c r="X774" s="633"/>
      <c r="Y774" s="633"/>
      <c r="Z774" s="445"/>
      <c r="AA774" s="446"/>
      <c r="AB774" s="362"/>
      <c r="AC774" s="362"/>
      <c r="AD774" s="362"/>
      <c r="AE774" s="362"/>
      <c r="AF774" s="362"/>
      <c r="AG774" s="362"/>
      <c r="AH774" s="362"/>
      <c r="AI774" s="362"/>
      <c r="AJ774" s="362"/>
      <c r="AK774" s="362"/>
      <c r="AL774" s="362"/>
      <c r="AM774" s="362"/>
      <c r="AN774" s="362"/>
    </row>
    <row r="775" spans="1:40" s="9" customFormat="1" ht="13.5" hidden="1" customHeight="1">
      <c r="A775" s="367" t="s">
        <v>240</v>
      </c>
      <c r="B775" s="633"/>
      <c r="C775" s="633"/>
      <c r="D775" s="633"/>
      <c r="E775" s="633"/>
      <c r="F775" s="633"/>
      <c r="G775" s="633"/>
      <c r="H775" s="633"/>
      <c r="I775" s="633"/>
      <c r="J775" s="633"/>
      <c r="K775" s="633"/>
      <c r="L775" s="633"/>
      <c r="M775" s="635"/>
      <c r="N775" s="635"/>
      <c r="O775" s="634"/>
      <c r="P775" s="633"/>
      <c r="Q775" s="633"/>
      <c r="R775" s="633"/>
      <c r="S775" s="633"/>
      <c r="T775" s="634"/>
      <c r="U775" s="633"/>
      <c r="V775" s="633"/>
      <c r="W775" s="633"/>
      <c r="X775" s="633"/>
      <c r="Y775" s="633"/>
      <c r="Z775" s="445"/>
      <c r="AA775" s="446"/>
      <c r="AB775" s="362"/>
      <c r="AC775" s="362"/>
      <c r="AD775" s="362"/>
      <c r="AE775" s="362"/>
      <c r="AF775" s="362"/>
      <c r="AG775" s="362"/>
      <c r="AH775" s="362"/>
      <c r="AI775" s="362"/>
      <c r="AJ775" s="362"/>
      <c r="AK775" s="362"/>
      <c r="AL775" s="362"/>
      <c r="AM775" s="362"/>
      <c r="AN775" s="362"/>
    </row>
    <row r="776" spans="1:40" s="9" customFormat="1" ht="13.5" hidden="1" customHeight="1">
      <c r="A776" s="367" t="s">
        <v>241</v>
      </c>
      <c r="B776" s="633"/>
      <c r="C776" s="633"/>
      <c r="D776" s="633"/>
      <c r="E776" s="633"/>
      <c r="F776" s="633"/>
      <c r="G776" s="633"/>
      <c r="H776" s="633"/>
      <c r="I776" s="633"/>
      <c r="J776" s="633"/>
      <c r="K776" s="633"/>
      <c r="L776" s="633"/>
      <c r="M776" s="635"/>
      <c r="N776" s="635"/>
      <c r="O776" s="634"/>
      <c r="P776" s="633"/>
      <c r="Q776" s="633"/>
      <c r="R776" s="633"/>
      <c r="S776" s="633"/>
      <c r="T776" s="634"/>
      <c r="U776" s="633"/>
      <c r="V776" s="633"/>
      <c r="W776" s="633"/>
      <c r="X776" s="633"/>
      <c r="Y776" s="633"/>
      <c r="Z776" s="445"/>
      <c r="AA776" s="446"/>
      <c r="AB776" s="362"/>
      <c r="AC776" s="362"/>
      <c r="AD776" s="362"/>
      <c r="AE776" s="362"/>
      <c r="AF776" s="362"/>
      <c r="AG776" s="362"/>
      <c r="AH776" s="362"/>
      <c r="AI776" s="362"/>
      <c r="AJ776" s="362"/>
      <c r="AK776" s="362"/>
      <c r="AL776" s="362"/>
      <c r="AM776" s="362"/>
      <c r="AN776" s="362"/>
    </row>
    <row r="777" spans="1:40" s="9" customFormat="1" ht="13.5" customHeight="1">
      <c r="A777" s="367"/>
      <c r="B777" s="633"/>
      <c r="C777" s="633"/>
      <c r="D777" s="633"/>
      <c r="E777" s="633"/>
      <c r="F777" s="633"/>
      <c r="G777" s="633"/>
      <c r="H777" s="633"/>
      <c r="I777" s="633"/>
      <c r="J777" s="633"/>
      <c r="K777" s="633"/>
      <c r="L777" s="633"/>
      <c r="M777" s="635"/>
      <c r="N777" s="635"/>
      <c r="O777" s="634"/>
      <c r="P777" s="633"/>
      <c r="Q777" s="633"/>
      <c r="R777" s="633"/>
      <c r="S777" s="633"/>
      <c r="T777" s="634"/>
      <c r="U777" s="633"/>
      <c r="V777" s="633"/>
      <c r="W777" s="633"/>
      <c r="X777" s="633"/>
      <c r="Y777" s="633"/>
      <c r="Z777" s="445"/>
      <c r="AA777" s="446"/>
      <c r="AB777" s="362"/>
      <c r="AC777" s="362"/>
      <c r="AD777" s="362"/>
      <c r="AE777" s="362"/>
      <c r="AF777" s="362"/>
      <c r="AG777" s="362"/>
      <c r="AH777" s="362"/>
      <c r="AI777" s="362"/>
      <c r="AJ777" s="362"/>
      <c r="AK777" s="362"/>
      <c r="AL777" s="362"/>
      <c r="AM777" s="362"/>
      <c r="AN777" s="362"/>
    </row>
    <row r="778" spans="1:40" s="9" customFormat="1" ht="13.5" customHeight="1">
      <c r="A778" s="354" t="s">
        <v>248</v>
      </c>
      <c r="B778" s="633"/>
      <c r="C778" s="633"/>
      <c r="D778" s="633"/>
      <c r="E778" s="633"/>
      <c r="F778" s="633"/>
      <c r="G778" s="633"/>
      <c r="H778" s="633"/>
      <c r="I778" s="633"/>
      <c r="J778" s="633"/>
      <c r="K778" s="633"/>
      <c r="L778" s="633"/>
      <c r="M778" s="635"/>
      <c r="N778" s="635"/>
      <c r="O778" s="634"/>
      <c r="P778" s="633"/>
      <c r="Q778" s="633"/>
      <c r="R778" s="633"/>
      <c r="S778" s="633"/>
      <c r="T778" s="634"/>
      <c r="U778" s="633"/>
      <c r="V778" s="633"/>
      <c r="W778" s="633"/>
      <c r="X778" s="633"/>
      <c r="Y778" s="633"/>
      <c r="Z778" s="445"/>
      <c r="AA778" s="446"/>
      <c r="AB778" s="362"/>
      <c r="AC778" s="362"/>
      <c r="AD778" s="362"/>
      <c r="AE778" s="362"/>
      <c r="AF778" s="362"/>
      <c r="AG778" s="362"/>
      <c r="AH778" s="362"/>
      <c r="AI778" s="362"/>
      <c r="AJ778" s="362"/>
      <c r="AK778" s="362"/>
      <c r="AL778" s="362"/>
      <c r="AM778" s="362"/>
      <c r="AN778" s="362"/>
    </row>
    <row r="779" spans="1:40" s="9" customFormat="1" ht="13.5" customHeight="1">
      <c r="A779" s="367" t="s">
        <v>238</v>
      </c>
      <c r="B779" s="633"/>
      <c r="C779" s="633"/>
      <c r="D779" s="633"/>
      <c r="E779" s="633"/>
      <c r="F779" s="633"/>
      <c r="G779" s="633"/>
      <c r="H779" s="633"/>
      <c r="I779" s="633"/>
      <c r="J779" s="633"/>
      <c r="K779" s="633"/>
      <c r="L779" s="633"/>
      <c r="M779" s="635"/>
      <c r="N779" s="635"/>
      <c r="O779" s="634"/>
      <c r="P779" s="633"/>
      <c r="Q779" s="633"/>
      <c r="R779" s="633"/>
      <c r="S779" s="633"/>
      <c r="T779" s="634"/>
      <c r="U779" s="633"/>
      <c r="V779" s="633"/>
      <c r="W779" s="633"/>
      <c r="X779" s="633"/>
      <c r="Y779" s="633"/>
      <c r="Z779" s="445"/>
      <c r="AA779" s="446"/>
      <c r="AB779" s="362"/>
      <c r="AC779" s="362"/>
      <c r="AD779" s="362"/>
      <c r="AE779" s="362">
        <v>152.1</v>
      </c>
      <c r="AF779" s="362">
        <v>164.3</v>
      </c>
      <c r="AG779" s="362">
        <v>176.2</v>
      </c>
      <c r="AH779" s="362">
        <v>187</v>
      </c>
      <c r="AI779" s="362">
        <v>200.2</v>
      </c>
      <c r="AJ779" s="362">
        <v>214.5</v>
      </c>
      <c r="AK779" s="362">
        <v>230.7</v>
      </c>
      <c r="AL779" s="362">
        <v>250.5</v>
      </c>
      <c r="AM779" s="362"/>
      <c r="AN779" s="362"/>
    </row>
    <row r="780" spans="1:40" s="9" customFormat="1" ht="13.5" hidden="1" customHeight="1">
      <c r="A780" s="367" t="s">
        <v>239</v>
      </c>
      <c r="B780" s="633"/>
      <c r="C780" s="633"/>
      <c r="D780" s="633"/>
      <c r="E780" s="633"/>
      <c r="F780" s="633"/>
      <c r="G780" s="633"/>
      <c r="H780" s="633"/>
      <c r="I780" s="633"/>
      <c r="J780" s="633"/>
      <c r="K780" s="633"/>
      <c r="L780" s="633"/>
      <c r="M780" s="635"/>
      <c r="N780" s="635"/>
      <c r="O780" s="634"/>
      <c r="P780" s="633"/>
      <c r="Q780" s="633"/>
      <c r="R780" s="633"/>
      <c r="S780" s="633"/>
      <c r="T780" s="634"/>
      <c r="U780" s="633"/>
      <c r="V780" s="633"/>
      <c r="W780" s="633"/>
      <c r="X780" s="633"/>
      <c r="Y780" s="633"/>
      <c r="Z780" s="445"/>
      <c r="AA780" s="446"/>
      <c r="AB780" s="362"/>
      <c r="AC780" s="362"/>
      <c r="AD780" s="362"/>
      <c r="AE780" s="362"/>
      <c r="AF780" s="362"/>
      <c r="AG780" s="362"/>
      <c r="AH780" s="362"/>
      <c r="AI780" s="362"/>
      <c r="AJ780" s="362"/>
      <c r="AK780" s="362"/>
      <c r="AL780" s="362"/>
      <c r="AM780" s="362"/>
      <c r="AN780" s="362"/>
    </row>
    <row r="781" spans="1:40" s="9" customFormat="1" ht="13.5" hidden="1" customHeight="1">
      <c r="A781" s="367" t="s">
        <v>240</v>
      </c>
      <c r="B781" s="633"/>
      <c r="C781" s="633"/>
      <c r="D781" s="633"/>
      <c r="E781" s="633"/>
      <c r="F781" s="633"/>
      <c r="G781" s="633"/>
      <c r="H781" s="633"/>
      <c r="I781" s="633"/>
      <c r="J781" s="633"/>
      <c r="K781" s="633"/>
      <c r="L781" s="633"/>
      <c r="M781" s="635"/>
      <c r="N781" s="635"/>
      <c r="O781" s="634"/>
      <c r="P781" s="633"/>
      <c r="Q781" s="633"/>
      <c r="R781" s="633"/>
      <c r="S781" s="633"/>
      <c r="T781" s="634"/>
      <c r="U781" s="633"/>
      <c r="V781" s="633"/>
      <c r="W781" s="633"/>
      <c r="X781" s="633"/>
      <c r="Y781" s="633"/>
      <c r="Z781" s="445"/>
      <c r="AA781" s="446"/>
      <c r="AB781" s="362"/>
      <c r="AC781" s="362"/>
      <c r="AD781" s="362"/>
      <c r="AE781" s="362"/>
      <c r="AF781" s="362"/>
      <c r="AG781" s="362"/>
      <c r="AH781" s="362"/>
      <c r="AI781" s="362"/>
      <c r="AJ781" s="362"/>
      <c r="AK781" s="362"/>
      <c r="AL781" s="362"/>
      <c r="AM781" s="362"/>
      <c r="AN781" s="362"/>
    </row>
    <row r="782" spans="1:40" s="9" customFormat="1" ht="13.5" hidden="1" customHeight="1">
      <c r="A782" s="367" t="s">
        <v>241</v>
      </c>
      <c r="B782" s="633"/>
      <c r="C782" s="633"/>
      <c r="D782" s="633"/>
      <c r="E782" s="633"/>
      <c r="F782" s="633"/>
      <c r="G782" s="633"/>
      <c r="H782" s="633"/>
      <c r="I782" s="633"/>
      <c r="J782" s="633"/>
      <c r="K782" s="633"/>
      <c r="L782" s="633"/>
      <c r="M782" s="635"/>
      <c r="N782" s="635"/>
      <c r="O782" s="634"/>
      <c r="P782" s="633"/>
      <c r="Q782" s="633"/>
      <c r="R782" s="633"/>
      <c r="S782" s="633"/>
      <c r="T782" s="634"/>
      <c r="U782" s="633"/>
      <c r="V782" s="633"/>
      <c r="W782" s="633"/>
      <c r="X782" s="633"/>
      <c r="Y782" s="633"/>
      <c r="Z782" s="445"/>
      <c r="AA782" s="446"/>
      <c r="AB782" s="362"/>
      <c r="AC782" s="362"/>
      <c r="AD782" s="362"/>
      <c r="AE782" s="362"/>
      <c r="AF782" s="362"/>
      <c r="AG782" s="362"/>
      <c r="AH782" s="362"/>
      <c r="AI782" s="362"/>
      <c r="AJ782" s="362"/>
      <c r="AK782" s="362"/>
      <c r="AL782" s="362"/>
      <c r="AM782" s="362"/>
      <c r="AN782" s="362"/>
    </row>
    <row r="783" spans="1:40" s="9" customFormat="1" ht="13.5" customHeight="1">
      <c r="A783" s="367"/>
      <c r="B783" s="633"/>
      <c r="C783" s="633"/>
      <c r="D783" s="633"/>
      <c r="E783" s="633"/>
      <c r="F783" s="633"/>
      <c r="G783" s="633"/>
      <c r="H783" s="633"/>
      <c r="I783" s="633"/>
      <c r="J783" s="633"/>
      <c r="K783" s="633"/>
      <c r="L783" s="633"/>
      <c r="M783" s="635"/>
      <c r="N783" s="635"/>
      <c r="O783" s="634"/>
      <c r="P783" s="633"/>
      <c r="Q783" s="633"/>
      <c r="R783" s="633"/>
      <c r="S783" s="633"/>
      <c r="T783" s="634"/>
      <c r="U783" s="633"/>
      <c r="V783" s="633"/>
      <c r="W783" s="633"/>
      <c r="X783" s="633"/>
      <c r="Y783" s="633"/>
      <c r="Z783" s="445"/>
      <c r="AA783" s="446"/>
      <c r="AB783" s="362"/>
      <c r="AC783" s="362"/>
      <c r="AD783" s="362"/>
      <c r="AE783" s="362"/>
      <c r="AF783" s="362"/>
      <c r="AG783" s="362"/>
      <c r="AH783" s="362"/>
      <c r="AI783" s="362"/>
      <c r="AJ783" s="362"/>
      <c r="AK783" s="362"/>
      <c r="AL783" s="362"/>
      <c r="AM783" s="362"/>
      <c r="AN783" s="362"/>
    </row>
    <row r="784" spans="1:40" s="9" customFormat="1" ht="13.5" customHeight="1">
      <c r="A784" s="354" t="s">
        <v>249</v>
      </c>
      <c r="B784" s="633"/>
      <c r="C784" s="633"/>
      <c r="D784" s="633"/>
      <c r="E784" s="633"/>
      <c r="F784" s="633"/>
      <c r="G784" s="633"/>
      <c r="H784" s="633"/>
      <c r="I784" s="633"/>
      <c r="J784" s="633"/>
      <c r="K784" s="633"/>
      <c r="L784" s="633"/>
      <c r="M784" s="635"/>
      <c r="N784" s="635"/>
      <c r="O784" s="634"/>
      <c r="P784" s="633"/>
      <c r="Q784" s="633"/>
      <c r="R784" s="633"/>
      <c r="S784" s="633"/>
      <c r="T784" s="634"/>
      <c r="U784" s="633"/>
      <c r="V784" s="633"/>
      <c r="W784" s="633"/>
      <c r="X784" s="633"/>
      <c r="Y784" s="633"/>
      <c r="Z784" s="633"/>
      <c r="AA784" s="446"/>
      <c r="AB784" s="362"/>
      <c r="AC784" s="362"/>
      <c r="AD784" s="362"/>
      <c r="AE784" s="362"/>
      <c r="AF784" s="362"/>
      <c r="AG784" s="362"/>
      <c r="AH784" s="362"/>
      <c r="AI784" s="362"/>
      <c r="AJ784" s="362"/>
      <c r="AK784" s="362"/>
      <c r="AL784" s="362"/>
      <c r="AM784" s="362"/>
      <c r="AN784" s="362"/>
    </row>
    <row r="785" spans="1:40" s="9" customFormat="1" ht="12.75">
      <c r="A785" s="367" t="s">
        <v>238</v>
      </c>
      <c r="B785" s="633"/>
      <c r="C785" s="633"/>
      <c r="D785" s="633"/>
      <c r="E785" s="633"/>
      <c r="F785" s="633"/>
      <c r="G785" s="633"/>
      <c r="H785" s="633"/>
      <c r="I785" s="633"/>
      <c r="J785" s="633"/>
      <c r="K785" s="633"/>
      <c r="L785" s="633"/>
      <c r="M785" s="635"/>
      <c r="N785" s="635"/>
      <c r="O785" s="634"/>
      <c r="P785" s="633"/>
      <c r="Q785" s="633"/>
      <c r="R785" s="633"/>
      <c r="S785" s="633"/>
      <c r="T785" s="634"/>
      <c r="U785" s="633"/>
      <c r="V785" s="633"/>
      <c r="W785" s="633"/>
      <c r="X785" s="633"/>
      <c r="Y785" s="633"/>
      <c r="Z785" s="633"/>
      <c r="AA785" s="446"/>
      <c r="AB785" s="132"/>
      <c r="AC785" s="132"/>
      <c r="AD785" s="132"/>
      <c r="AE785" s="132">
        <v>5035.1000000000004</v>
      </c>
      <c r="AF785" s="132">
        <v>5264</v>
      </c>
      <c r="AG785" s="132">
        <v>5420.5</v>
      </c>
      <c r="AH785" s="132">
        <v>5697</v>
      </c>
      <c r="AI785" s="132">
        <v>6040.5</v>
      </c>
      <c r="AJ785" s="132">
        <v>6409.6</v>
      </c>
      <c r="AK785" s="132">
        <v>6763</v>
      </c>
      <c r="AL785" s="132">
        <v>7134.5</v>
      </c>
      <c r="AM785" s="132"/>
      <c r="AN785" s="132"/>
    </row>
    <row r="786" spans="1:40" s="9" customFormat="1" ht="12.75" hidden="1">
      <c r="A786" s="367" t="s">
        <v>239</v>
      </c>
      <c r="B786" s="633"/>
      <c r="C786" s="633"/>
      <c r="D786" s="633"/>
      <c r="E786" s="633"/>
      <c r="F786" s="633"/>
      <c r="G786" s="633"/>
      <c r="H786" s="633"/>
      <c r="I786" s="633"/>
      <c r="J786" s="633"/>
      <c r="K786" s="633"/>
      <c r="L786" s="633"/>
      <c r="M786" s="635"/>
      <c r="N786" s="635"/>
      <c r="O786" s="634"/>
      <c r="P786" s="633"/>
      <c r="Q786" s="633"/>
      <c r="R786" s="633"/>
      <c r="S786" s="633"/>
      <c r="T786" s="634"/>
      <c r="U786" s="633"/>
      <c r="V786" s="633"/>
      <c r="W786" s="633"/>
      <c r="X786" s="633"/>
      <c r="Y786" s="633"/>
      <c r="Z786" s="633"/>
      <c r="AA786" s="446"/>
      <c r="AB786" s="132"/>
      <c r="AC786" s="132"/>
      <c r="AD786" s="132"/>
      <c r="AE786" s="132"/>
      <c r="AF786" s="132"/>
      <c r="AG786" s="132"/>
      <c r="AH786" s="132"/>
      <c r="AI786" s="132"/>
      <c r="AJ786" s="132"/>
      <c r="AK786" s="132"/>
      <c r="AL786" s="132"/>
      <c r="AM786" s="132"/>
      <c r="AN786" s="132"/>
    </row>
    <row r="787" spans="1:40" s="9" customFormat="1" ht="12.75" hidden="1">
      <c r="A787" s="367" t="s">
        <v>240</v>
      </c>
      <c r="B787" s="633"/>
      <c r="C787" s="633"/>
      <c r="D787" s="633"/>
      <c r="E787" s="633"/>
      <c r="F787" s="633"/>
      <c r="G787" s="633"/>
      <c r="H787" s="633"/>
      <c r="I787" s="633"/>
      <c r="J787" s="633"/>
      <c r="K787" s="633"/>
      <c r="L787" s="633"/>
      <c r="M787" s="635"/>
      <c r="N787" s="635"/>
      <c r="O787" s="634"/>
      <c r="P787" s="633"/>
      <c r="Q787" s="633"/>
      <c r="R787" s="633"/>
      <c r="S787" s="633"/>
      <c r="T787" s="634"/>
      <c r="U787" s="633"/>
      <c r="V787" s="633"/>
      <c r="W787" s="633"/>
      <c r="X787" s="633"/>
      <c r="Y787" s="633"/>
      <c r="Z787" s="633"/>
      <c r="AA787" s="446"/>
      <c r="AB787" s="132"/>
      <c r="AC787" s="132"/>
      <c r="AD787" s="132"/>
      <c r="AE787" s="132"/>
      <c r="AF787" s="132"/>
      <c r="AG787" s="132"/>
      <c r="AH787" s="132"/>
      <c r="AI787" s="132"/>
      <c r="AJ787" s="132"/>
      <c r="AK787" s="132"/>
      <c r="AL787" s="132"/>
      <c r="AM787" s="132"/>
      <c r="AN787" s="132"/>
    </row>
    <row r="788" spans="1:40" s="9" customFormat="1" ht="13.5" hidden="1" customHeight="1">
      <c r="A788" s="367" t="s">
        <v>241</v>
      </c>
      <c r="B788" s="633"/>
      <c r="C788" s="633"/>
      <c r="D788" s="633"/>
      <c r="E788" s="633"/>
      <c r="F788" s="633"/>
      <c r="G788" s="633"/>
      <c r="H788" s="633"/>
      <c r="I788" s="633"/>
      <c r="J788" s="633"/>
      <c r="K788" s="633"/>
      <c r="L788" s="633"/>
      <c r="M788" s="635"/>
      <c r="N788" s="635"/>
      <c r="O788" s="634"/>
      <c r="P788" s="633"/>
      <c r="Q788" s="633"/>
      <c r="R788" s="633"/>
      <c r="S788" s="633"/>
      <c r="T788" s="634"/>
      <c r="U788" s="633"/>
      <c r="V788" s="633"/>
      <c r="W788" s="633"/>
      <c r="X788" s="633"/>
      <c r="Y788" s="633"/>
      <c r="Z788" s="633"/>
      <c r="AA788" s="446"/>
      <c r="AB788" s="132"/>
      <c r="AC788" s="132"/>
      <c r="AD788" s="132"/>
      <c r="AE788" s="132"/>
      <c r="AF788" s="132"/>
      <c r="AG788" s="132"/>
      <c r="AH788" s="132"/>
      <c r="AI788" s="132"/>
      <c r="AJ788" s="132"/>
      <c r="AK788" s="132"/>
      <c r="AL788" s="132"/>
      <c r="AM788" s="132"/>
      <c r="AN788" s="132"/>
    </row>
    <row r="789" spans="1:40" s="9" customFormat="1" ht="13.5" customHeight="1">
      <c r="A789" s="367"/>
      <c r="B789" s="633"/>
      <c r="C789" s="633"/>
      <c r="D789" s="633"/>
      <c r="E789" s="633"/>
      <c r="F789" s="633"/>
      <c r="G789" s="633"/>
      <c r="H789" s="633"/>
      <c r="I789" s="633"/>
      <c r="J789" s="633"/>
      <c r="K789" s="633"/>
      <c r="L789" s="633"/>
      <c r="M789" s="635"/>
      <c r="N789" s="635"/>
      <c r="O789" s="634"/>
      <c r="P789" s="633"/>
      <c r="Q789" s="633"/>
      <c r="R789" s="633"/>
      <c r="S789" s="633"/>
      <c r="T789" s="634"/>
      <c r="U789" s="633"/>
      <c r="V789" s="633"/>
      <c r="W789" s="633"/>
      <c r="X789" s="633"/>
      <c r="Y789" s="633"/>
      <c r="Z789" s="445"/>
      <c r="AA789" s="446"/>
      <c r="AB789" s="362"/>
      <c r="AC789" s="362"/>
      <c r="AD789" s="362"/>
      <c r="AE789" s="362"/>
      <c r="AF789" s="362"/>
      <c r="AG789" s="362"/>
      <c r="AH789" s="362"/>
      <c r="AI789" s="362"/>
      <c r="AJ789" s="362"/>
      <c r="AK789" s="362"/>
      <c r="AL789" s="362"/>
      <c r="AM789" s="362"/>
      <c r="AN789" s="362"/>
    </row>
    <row r="790" spans="1:40" s="9" customFormat="1" ht="12.75">
      <c r="A790" s="354" t="s">
        <v>250</v>
      </c>
      <c r="B790" s="633"/>
      <c r="C790" s="633"/>
      <c r="D790" s="633"/>
      <c r="E790" s="633"/>
      <c r="F790" s="633"/>
      <c r="G790" s="633"/>
      <c r="H790" s="633"/>
      <c r="I790" s="633"/>
      <c r="J790" s="633"/>
      <c r="K790" s="633"/>
      <c r="L790" s="633"/>
      <c r="M790" s="635"/>
      <c r="N790" s="635"/>
      <c r="O790" s="634"/>
      <c r="P790" s="633"/>
      <c r="Q790" s="633"/>
      <c r="R790" s="633"/>
      <c r="S790" s="633"/>
      <c r="T790" s="634"/>
      <c r="U790" s="633"/>
      <c r="V790" s="633"/>
      <c r="W790" s="633"/>
      <c r="X790" s="633"/>
      <c r="Y790" s="633"/>
      <c r="Z790" s="633"/>
      <c r="AA790" s="446"/>
      <c r="AB790" s="362"/>
      <c r="AC790" s="362"/>
      <c r="AD790" s="362"/>
      <c r="AE790" s="362"/>
      <c r="AF790" s="362"/>
      <c r="AG790" s="362"/>
      <c r="AH790" s="362"/>
      <c r="AI790" s="362"/>
      <c r="AJ790" s="362"/>
      <c r="AK790" s="362"/>
      <c r="AL790" s="362"/>
      <c r="AM790" s="362"/>
      <c r="AN790" s="362"/>
    </row>
    <row r="791" spans="1:40" s="9" customFormat="1" ht="12.75">
      <c r="A791" s="367" t="s">
        <v>238</v>
      </c>
      <c r="B791" s="633"/>
      <c r="C791" s="633"/>
      <c r="D791" s="633"/>
      <c r="E791" s="633"/>
      <c r="F791" s="633"/>
      <c r="G791" s="633"/>
      <c r="H791" s="633"/>
      <c r="I791" s="633"/>
      <c r="J791" s="633"/>
      <c r="K791" s="633"/>
      <c r="L791" s="633"/>
      <c r="M791" s="635"/>
      <c r="N791" s="635"/>
      <c r="O791" s="634"/>
      <c r="P791" s="633"/>
      <c r="Q791" s="633"/>
      <c r="R791" s="633"/>
      <c r="S791" s="633"/>
      <c r="T791" s="634"/>
      <c r="U791" s="633"/>
      <c r="V791" s="633"/>
      <c r="W791" s="633"/>
      <c r="X791" s="633"/>
      <c r="Y791" s="633"/>
      <c r="Z791" s="633"/>
      <c r="AA791" s="446"/>
      <c r="AB791" s="132"/>
      <c r="AC791" s="132"/>
      <c r="AD791" s="132"/>
      <c r="AE791" s="132">
        <v>7368.9</v>
      </c>
      <c r="AF791" s="132">
        <v>7749.4</v>
      </c>
      <c r="AG791" s="132">
        <v>8165.8</v>
      </c>
      <c r="AH791" s="132">
        <v>8616</v>
      </c>
      <c r="AI791" s="132">
        <v>9225</v>
      </c>
      <c r="AJ791" s="132">
        <v>9931.2999999999993</v>
      </c>
      <c r="AK791" s="132">
        <v>10682.3</v>
      </c>
      <c r="AL791" s="132">
        <v>11597.3</v>
      </c>
      <c r="AM791" s="132"/>
      <c r="AN791" s="132"/>
    </row>
    <row r="792" spans="1:40" s="9" customFormat="1" ht="12.75" hidden="1">
      <c r="A792" s="367" t="s">
        <v>239</v>
      </c>
      <c r="B792" s="633"/>
      <c r="C792" s="633"/>
      <c r="D792" s="633"/>
      <c r="E792" s="633"/>
      <c r="F792" s="633"/>
      <c r="G792" s="633"/>
      <c r="H792" s="633"/>
      <c r="I792" s="633"/>
      <c r="J792" s="633"/>
      <c r="K792" s="633"/>
      <c r="L792" s="633"/>
      <c r="M792" s="635"/>
      <c r="N792" s="635"/>
      <c r="O792" s="634"/>
      <c r="P792" s="633"/>
      <c r="Q792" s="633"/>
      <c r="R792" s="633"/>
      <c r="S792" s="633"/>
      <c r="T792" s="634"/>
      <c r="U792" s="633"/>
      <c r="V792" s="633"/>
      <c r="W792" s="633"/>
      <c r="X792" s="633"/>
      <c r="Y792" s="633"/>
      <c r="Z792" s="633"/>
      <c r="AA792" s="446"/>
      <c r="AB792" s="132"/>
      <c r="AC792" s="132"/>
      <c r="AD792" s="132"/>
      <c r="AE792" s="132"/>
      <c r="AF792" s="132"/>
      <c r="AG792" s="132"/>
      <c r="AH792" s="132"/>
      <c r="AI792" s="132"/>
      <c r="AJ792" s="132"/>
      <c r="AK792" s="132"/>
      <c r="AL792" s="132"/>
      <c r="AM792" s="132"/>
      <c r="AN792" s="132"/>
    </row>
    <row r="793" spans="1:40" s="9" customFormat="1" ht="13.5" hidden="1" customHeight="1">
      <c r="A793" s="367" t="s">
        <v>240</v>
      </c>
      <c r="B793" s="633"/>
      <c r="C793" s="633"/>
      <c r="D793" s="633"/>
      <c r="E793" s="633"/>
      <c r="F793" s="633"/>
      <c r="G793" s="633"/>
      <c r="H793" s="633"/>
      <c r="I793" s="633"/>
      <c r="J793" s="633"/>
      <c r="K793" s="633"/>
      <c r="L793" s="633"/>
      <c r="M793" s="635"/>
      <c r="N793" s="635"/>
      <c r="O793" s="634"/>
      <c r="P793" s="633"/>
      <c r="Q793" s="633"/>
      <c r="R793" s="633"/>
      <c r="S793" s="633"/>
      <c r="T793" s="634"/>
      <c r="U793" s="633"/>
      <c r="V793" s="633"/>
      <c r="W793" s="633"/>
      <c r="X793" s="633"/>
      <c r="Y793" s="633"/>
      <c r="Z793" s="633"/>
      <c r="AA793" s="446"/>
      <c r="AB793" s="132"/>
      <c r="AC793" s="132"/>
      <c r="AD793" s="132"/>
      <c r="AE793" s="132"/>
      <c r="AF793" s="132"/>
      <c r="AG793" s="132"/>
      <c r="AH793" s="132"/>
      <c r="AI793" s="132"/>
      <c r="AJ793" s="132"/>
      <c r="AK793" s="132"/>
      <c r="AL793" s="132"/>
      <c r="AM793" s="132"/>
      <c r="AN793" s="132"/>
    </row>
    <row r="794" spans="1:40" s="9" customFormat="1" ht="13.5" hidden="1" customHeight="1">
      <c r="A794" s="367" t="s">
        <v>241</v>
      </c>
      <c r="B794" s="633"/>
      <c r="C794" s="633"/>
      <c r="D794" s="633"/>
      <c r="E794" s="633"/>
      <c r="F794" s="633"/>
      <c r="G794" s="633"/>
      <c r="H794" s="633"/>
      <c r="I794" s="633"/>
      <c r="J794" s="633"/>
      <c r="K794" s="633"/>
      <c r="L794" s="633"/>
      <c r="M794" s="635"/>
      <c r="N794" s="635"/>
      <c r="O794" s="634"/>
      <c r="P794" s="633"/>
      <c r="Q794" s="633"/>
      <c r="R794" s="633"/>
      <c r="S794" s="633"/>
      <c r="T794" s="634"/>
      <c r="U794" s="633"/>
      <c r="V794" s="633"/>
      <c r="W794" s="633"/>
      <c r="X794" s="633"/>
      <c r="Y794" s="633"/>
      <c r="Z794" s="633"/>
      <c r="AA794" s="446"/>
      <c r="AB794" s="132"/>
      <c r="AC794" s="132"/>
      <c r="AD794" s="132"/>
      <c r="AE794" s="132"/>
      <c r="AF794" s="132"/>
      <c r="AG794" s="132"/>
      <c r="AH794" s="132"/>
      <c r="AI794" s="132"/>
      <c r="AJ794" s="132"/>
      <c r="AK794" s="132"/>
      <c r="AL794" s="132"/>
      <c r="AM794" s="132"/>
      <c r="AN794" s="132"/>
    </row>
    <row r="795" spans="1:40" s="9" customFormat="1" ht="12.75">
      <c r="A795" s="367"/>
      <c r="B795" s="633"/>
      <c r="C795" s="633"/>
      <c r="D795" s="633"/>
      <c r="E795" s="633"/>
      <c r="F795" s="633"/>
      <c r="G795" s="633"/>
      <c r="H795" s="633"/>
      <c r="I795" s="633"/>
      <c r="J795" s="633"/>
      <c r="K795" s="633"/>
      <c r="L795" s="633"/>
      <c r="M795" s="635"/>
      <c r="N795" s="635"/>
      <c r="O795" s="634"/>
      <c r="P795" s="633"/>
      <c r="Q795" s="633"/>
      <c r="R795" s="633"/>
      <c r="S795" s="633"/>
      <c r="T795" s="634"/>
      <c r="U795" s="633"/>
      <c r="V795" s="633"/>
      <c r="W795" s="633"/>
      <c r="X795" s="633"/>
      <c r="Y795" s="633"/>
      <c r="Z795" s="445"/>
      <c r="AA795" s="446"/>
      <c r="AB795" s="362"/>
      <c r="AC795" s="362"/>
      <c r="AD795" s="362"/>
      <c r="AE795" s="362"/>
      <c r="AF795" s="362"/>
      <c r="AG795" s="362"/>
      <c r="AH795" s="362"/>
      <c r="AI795" s="362"/>
      <c r="AJ795" s="362"/>
      <c r="AK795" s="362"/>
      <c r="AL795" s="362"/>
      <c r="AM795" s="362"/>
      <c r="AN795" s="362"/>
    </row>
    <row r="796" spans="1:40" s="9" customFormat="1" ht="12.75">
      <c r="A796" s="354" t="s">
        <v>251</v>
      </c>
      <c r="B796" s="633"/>
      <c r="C796" s="633"/>
      <c r="D796" s="633"/>
      <c r="E796" s="633"/>
      <c r="F796" s="633"/>
      <c r="G796" s="633"/>
      <c r="H796" s="633"/>
      <c r="I796" s="633"/>
      <c r="J796" s="633"/>
      <c r="K796" s="633"/>
      <c r="L796" s="633"/>
      <c r="M796" s="635"/>
      <c r="N796" s="635"/>
      <c r="O796" s="634"/>
      <c r="P796" s="633"/>
      <c r="Q796" s="633"/>
      <c r="R796" s="633"/>
      <c r="S796" s="633"/>
      <c r="T796" s="634"/>
      <c r="U796" s="633"/>
      <c r="V796" s="633"/>
      <c r="W796" s="633"/>
      <c r="X796" s="633"/>
      <c r="Y796" s="633"/>
      <c r="Z796" s="633"/>
      <c r="AA796" s="446"/>
      <c r="AB796" s="362"/>
      <c r="AC796" s="362"/>
      <c r="AD796" s="362"/>
      <c r="AE796" s="362"/>
      <c r="AF796" s="362"/>
      <c r="AG796" s="362"/>
      <c r="AH796" s="362"/>
      <c r="AI796" s="362"/>
      <c r="AJ796" s="362"/>
      <c r="AK796" s="362"/>
      <c r="AL796" s="362"/>
      <c r="AM796" s="362"/>
      <c r="AN796" s="362"/>
    </row>
    <row r="797" spans="1:40" s="9" customFormat="1" ht="12.75">
      <c r="A797" s="367" t="s">
        <v>238</v>
      </c>
      <c r="B797" s="633"/>
      <c r="C797" s="633"/>
      <c r="D797" s="633"/>
      <c r="E797" s="633"/>
      <c r="F797" s="633"/>
      <c r="G797" s="633"/>
      <c r="H797" s="633"/>
      <c r="I797" s="633"/>
      <c r="J797" s="633"/>
      <c r="K797" s="633"/>
      <c r="L797" s="633"/>
      <c r="M797" s="635"/>
      <c r="N797" s="635"/>
      <c r="O797" s="634"/>
      <c r="P797" s="633"/>
      <c r="Q797" s="633"/>
      <c r="R797" s="633"/>
      <c r="S797" s="633"/>
      <c r="T797" s="634"/>
      <c r="U797" s="633"/>
      <c r="V797" s="633"/>
      <c r="W797" s="633"/>
      <c r="X797" s="633"/>
      <c r="Y797" s="633"/>
      <c r="Z797" s="633"/>
      <c r="AA797" s="446"/>
      <c r="AB797" s="362"/>
      <c r="AC797" s="362"/>
      <c r="AD797" s="362"/>
      <c r="AE797" s="362">
        <v>1773</v>
      </c>
      <c r="AF797" s="362">
        <v>1860.9</v>
      </c>
      <c r="AG797" s="362">
        <v>1625</v>
      </c>
      <c r="AH797" s="362">
        <v>1679.4</v>
      </c>
      <c r="AI797" s="362">
        <v>1806.8</v>
      </c>
      <c r="AJ797" s="362">
        <v>1954.5</v>
      </c>
      <c r="AK797" s="362">
        <v>2122.3000000000002</v>
      </c>
      <c r="AL797" s="362">
        <v>2204.6999999999998</v>
      </c>
      <c r="AM797" s="362"/>
      <c r="AN797" s="362"/>
    </row>
    <row r="798" spans="1:40" s="9" customFormat="1" ht="13.5" hidden="1" customHeight="1">
      <c r="A798" s="367" t="s">
        <v>239</v>
      </c>
      <c r="B798" s="633"/>
      <c r="C798" s="633"/>
      <c r="D798" s="633"/>
      <c r="E798" s="633"/>
      <c r="F798" s="633"/>
      <c r="G798" s="633"/>
      <c r="H798" s="633"/>
      <c r="I798" s="633"/>
      <c r="J798" s="633"/>
      <c r="K798" s="633"/>
      <c r="L798" s="633"/>
      <c r="M798" s="635"/>
      <c r="N798" s="635"/>
      <c r="O798" s="634"/>
      <c r="P798" s="633"/>
      <c r="Q798" s="633"/>
      <c r="R798" s="633"/>
      <c r="S798" s="633"/>
      <c r="T798" s="634"/>
      <c r="U798" s="633"/>
      <c r="V798" s="633"/>
      <c r="W798" s="633"/>
      <c r="X798" s="633"/>
      <c r="Y798" s="633"/>
      <c r="Z798" s="633"/>
      <c r="AA798" s="446"/>
      <c r="AB798" s="132"/>
      <c r="AC798" s="132"/>
      <c r="AD798" s="132"/>
      <c r="AE798" s="132"/>
      <c r="AF798" s="132"/>
      <c r="AG798" s="132"/>
      <c r="AH798" s="132"/>
      <c r="AI798" s="132"/>
      <c r="AJ798" s="132"/>
      <c r="AK798" s="132"/>
      <c r="AL798" s="132"/>
      <c r="AM798" s="132"/>
      <c r="AN798" s="132"/>
    </row>
    <row r="799" spans="1:40" s="9" customFormat="1" ht="13.5" hidden="1" customHeight="1">
      <c r="A799" s="367" t="s">
        <v>240</v>
      </c>
      <c r="B799" s="633"/>
      <c r="C799" s="633"/>
      <c r="D799" s="633"/>
      <c r="E799" s="633"/>
      <c r="F799" s="633"/>
      <c r="G799" s="633"/>
      <c r="H799" s="633"/>
      <c r="I799" s="633"/>
      <c r="J799" s="633"/>
      <c r="K799" s="633"/>
      <c r="L799" s="633"/>
      <c r="M799" s="635"/>
      <c r="N799" s="635"/>
      <c r="O799" s="634"/>
      <c r="P799" s="633"/>
      <c r="Q799" s="633"/>
      <c r="R799" s="633"/>
      <c r="S799" s="633"/>
      <c r="T799" s="634"/>
      <c r="U799" s="633"/>
      <c r="V799" s="633"/>
      <c r="W799" s="633"/>
      <c r="X799" s="633"/>
      <c r="Y799" s="633"/>
      <c r="Z799" s="633"/>
      <c r="AA799" s="446"/>
      <c r="AB799" s="132"/>
      <c r="AC799" s="132"/>
      <c r="AD799" s="132"/>
      <c r="AE799" s="132"/>
      <c r="AF799" s="132"/>
      <c r="AG799" s="132"/>
      <c r="AH799" s="132"/>
      <c r="AI799" s="132"/>
      <c r="AJ799" s="132"/>
      <c r="AK799" s="132"/>
      <c r="AL799" s="132"/>
      <c r="AM799" s="132"/>
      <c r="AN799" s="132"/>
    </row>
    <row r="800" spans="1:40" s="9" customFormat="1" ht="12.75" hidden="1">
      <c r="A800" s="367" t="s">
        <v>241</v>
      </c>
      <c r="B800" s="633"/>
      <c r="C800" s="633"/>
      <c r="D800" s="633"/>
      <c r="E800" s="633"/>
      <c r="F800" s="633"/>
      <c r="G800" s="633"/>
      <c r="H800" s="633"/>
      <c r="I800" s="633"/>
      <c r="J800" s="633"/>
      <c r="K800" s="633"/>
      <c r="L800" s="633"/>
      <c r="M800" s="635"/>
      <c r="N800" s="635"/>
      <c r="O800" s="634"/>
      <c r="P800" s="633"/>
      <c r="Q800" s="633"/>
      <c r="R800" s="633"/>
      <c r="S800" s="633"/>
      <c r="T800" s="634"/>
      <c r="U800" s="633"/>
      <c r="V800" s="633"/>
      <c r="W800" s="633"/>
      <c r="X800" s="633"/>
      <c r="Y800" s="633"/>
      <c r="Z800" s="633"/>
      <c r="AA800" s="446"/>
      <c r="AB800" s="132"/>
      <c r="AC800" s="132"/>
      <c r="AD800" s="132"/>
      <c r="AE800" s="132"/>
      <c r="AF800" s="132"/>
      <c r="AG800" s="132"/>
      <c r="AH800" s="132"/>
      <c r="AI800" s="132"/>
      <c r="AJ800" s="132"/>
      <c r="AK800" s="132"/>
      <c r="AL800" s="132"/>
      <c r="AM800" s="132"/>
      <c r="AN800" s="132"/>
    </row>
    <row r="801" spans="1:40" s="9" customFormat="1" ht="12.75">
      <c r="A801" s="367"/>
      <c r="B801" s="633"/>
      <c r="C801" s="633"/>
      <c r="D801" s="633"/>
      <c r="E801" s="633"/>
      <c r="F801" s="633"/>
      <c r="G801" s="633"/>
      <c r="H801" s="633"/>
      <c r="I801" s="633"/>
      <c r="J801" s="633"/>
      <c r="K801" s="633"/>
      <c r="L801" s="633"/>
      <c r="M801" s="635"/>
      <c r="N801" s="635"/>
      <c r="O801" s="634"/>
      <c r="P801" s="633"/>
      <c r="Q801" s="633"/>
      <c r="R801" s="633"/>
      <c r="S801" s="633"/>
      <c r="T801" s="634"/>
      <c r="U801" s="633"/>
      <c r="V801" s="633"/>
      <c r="W801" s="633"/>
      <c r="X801" s="633"/>
      <c r="Y801" s="633"/>
      <c r="Z801" s="633"/>
      <c r="AA801" s="446"/>
      <c r="AB801" s="132"/>
      <c r="AC801" s="132"/>
      <c r="AD801" s="132"/>
      <c r="AE801" s="132"/>
      <c r="AF801" s="132"/>
      <c r="AG801" s="132"/>
      <c r="AH801" s="132"/>
      <c r="AI801" s="132"/>
      <c r="AJ801" s="132"/>
      <c r="AK801" s="132"/>
      <c r="AL801" s="132"/>
      <c r="AM801" s="132"/>
      <c r="AN801" s="132"/>
    </row>
    <row r="802" spans="1:40" s="9" customFormat="1" ht="12.75">
      <c r="A802" s="354" t="s">
        <v>252</v>
      </c>
      <c r="B802" s="633"/>
      <c r="C802" s="633"/>
      <c r="D802" s="633"/>
      <c r="E802" s="633"/>
      <c r="F802" s="633"/>
      <c r="G802" s="633"/>
      <c r="H802" s="633"/>
      <c r="I802" s="633"/>
      <c r="J802" s="633"/>
      <c r="K802" s="633"/>
      <c r="L802" s="633"/>
      <c r="M802" s="635"/>
      <c r="N802" s="635"/>
      <c r="O802" s="634"/>
      <c r="P802" s="633"/>
      <c r="Q802" s="633"/>
      <c r="R802" s="633"/>
      <c r="S802" s="633"/>
      <c r="T802" s="634"/>
      <c r="U802" s="633"/>
      <c r="V802" s="633"/>
      <c r="W802" s="633"/>
      <c r="X802" s="633"/>
      <c r="Y802" s="633"/>
      <c r="Z802" s="445"/>
      <c r="AA802" s="446"/>
      <c r="AB802" s="362"/>
      <c r="AC802" s="362"/>
      <c r="AD802" s="362"/>
      <c r="AE802" s="362"/>
      <c r="AF802" s="362"/>
      <c r="AG802" s="362"/>
      <c r="AH802" s="362"/>
      <c r="AI802" s="362"/>
      <c r="AJ802" s="362"/>
      <c r="AK802" s="362"/>
      <c r="AL802" s="362"/>
      <c r="AM802" s="362"/>
      <c r="AN802" s="362"/>
    </row>
    <row r="803" spans="1:40" s="9" customFormat="1" ht="12.75">
      <c r="A803" s="367" t="s">
        <v>238</v>
      </c>
      <c r="B803" s="633"/>
      <c r="C803" s="633"/>
      <c r="D803" s="633"/>
      <c r="E803" s="633"/>
      <c r="F803" s="633"/>
      <c r="G803" s="633"/>
      <c r="H803" s="633"/>
      <c r="I803" s="633"/>
      <c r="J803" s="633"/>
      <c r="K803" s="633"/>
      <c r="L803" s="633"/>
      <c r="M803" s="635"/>
      <c r="N803" s="635"/>
      <c r="O803" s="634"/>
      <c r="P803" s="633"/>
      <c r="Q803" s="633"/>
      <c r="R803" s="633"/>
      <c r="S803" s="633"/>
      <c r="T803" s="633"/>
      <c r="U803" s="633"/>
      <c r="V803" s="633"/>
      <c r="W803" s="633"/>
      <c r="X803" s="633"/>
      <c r="Y803" s="445"/>
      <c r="Z803" s="446"/>
      <c r="AA803" s="362"/>
      <c r="AB803" s="362"/>
      <c r="AC803" s="362"/>
      <c r="AD803" s="362"/>
      <c r="AE803" s="362">
        <v>1439.7</v>
      </c>
      <c r="AF803" s="362">
        <v>1521.5</v>
      </c>
      <c r="AG803" s="362">
        <v>1458.8</v>
      </c>
      <c r="AH803" s="362">
        <v>1506.1</v>
      </c>
      <c r="AI803" s="362">
        <v>1643.9</v>
      </c>
      <c r="AJ803" s="362">
        <v>1778.2</v>
      </c>
      <c r="AK803" s="362">
        <v>1930.9</v>
      </c>
      <c r="AL803" s="362">
        <v>2096.3000000000002</v>
      </c>
      <c r="AM803" s="362"/>
      <c r="AN803" s="362"/>
    </row>
    <row r="804" spans="1:40" s="9" customFormat="1" ht="12.75" hidden="1">
      <c r="A804" s="367" t="s">
        <v>239</v>
      </c>
      <c r="B804" s="633"/>
      <c r="C804" s="633"/>
      <c r="D804" s="633"/>
      <c r="E804" s="633"/>
      <c r="F804" s="633"/>
      <c r="G804" s="633"/>
      <c r="H804" s="633"/>
      <c r="I804" s="633"/>
      <c r="J804" s="633"/>
      <c r="K804" s="633"/>
      <c r="L804" s="633"/>
      <c r="M804" s="635"/>
      <c r="N804" s="635"/>
      <c r="O804" s="634"/>
      <c r="P804" s="633"/>
      <c r="Q804" s="633"/>
      <c r="R804" s="633"/>
      <c r="S804" s="633"/>
      <c r="T804" s="634"/>
      <c r="U804" s="633"/>
      <c r="V804" s="633"/>
      <c r="W804" s="633"/>
      <c r="X804" s="633"/>
      <c r="Y804" s="633"/>
      <c r="Z804" s="445"/>
      <c r="AA804" s="446"/>
      <c r="AB804" s="362"/>
      <c r="AC804" s="362"/>
      <c r="AD804" s="362"/>
      <c r="AE804" s="362"/>
      <c r="AF804" s="362"/>
      <c r="AG804" s="362"/>
      <c r="AH804" s="362"/>
      <c r="AI804" s="362"/>
      <c r="AJ804" s="362"/>
      <c r="AK804" s="362"/>
      <c r="AL804" s="362"/>
      <c r="AM804" s="362"/>
      <c r="AN804" s="362"/>
    </row>
    <row r="805" spans="1:40" s="9" customFormat="1" ht="12.75" hidden="1">
      <c r="A805" s="367" t="s">
        <v>240</v>
      </c>
      <c r="B805" s="633"/>
      <c r="C805" s="633"/>
      <c r="D805" s="633"/>
      <c r="E805" s="633"/>
      <c r="F805" s="633"/>
      <c r="G805" s="633"/>
      <c r="H805" s="633"/>
      <c r="I805" s="633"/>
      <c r="J805" s="633"/>
      <c r="K805" s="633"/>
      <c r="L805" s="633"/>
      <c r="M805" s="635"/>
      <c r="N805" s="635"/>
      <c r="O805" s="634"/>
      <c r="P805" s="633"/>
      <c r="Q805" s="633"/>
      <c r="R805" s="633"/>
      <c r="S805" s="633"/>
      <c r="T805" s="634"/>
      <c r="U805" s="633"/>
      <c r="V805" s="633"/>
      <c r="W805" s="633"/>
      <c r="X805" s="633"/>
      <c r="Y805" s="633"/>
      <c r="Z805" s="445"/>
      <c r="AA805" s="446"/>
      <c r="AB805" s="362"/>
      <c r="AC805" s="362"/>
      <c r="AD805" s="362"/>
      <c r="AE805" s="362"/>
      <c r="AF805" s="362"/>
      <c r="AG805" s="362"/>
      <c r="AH805" s="362"/>
      <c r="AI805" s="362"/>
      <c r="AJ805" s="362"/>
      <c r="AK805" s="362"/>
      <c r="AL805" s="362"/>
      <c r="AM805" s="362"/>
      <c r="AN805" s="362"/>
    </row>
    <row r="806" spans="1:40" s="9" customFormat="1" ht="12.75" hidden="1">
      <c r="A806" s="367" t="s">
        <v>241</v>
      </c>
      <c r="B806" s="633"/>
      <c r="C806" s="633"/>
      <c r="D806" s="633"/>
      <c r="E806" s="633"/>
      <c r="F806" s="633"/>
      <c r="G806" s="633"/>
      <c r="H806" s="633"/>
      <c r="I806" s="633"/>
      <c r="J806" s="633"/>
      <c r="K806" s="633"/>
      <c r="L806" s="633"/>
      <c r="M806" s="635"/>
      <c r="N806" s="635"/>
      <c r="O806" s="634"/>
      <c r="P806" s="633"/>
      <c r="Q806" s="633"/>
      <c r="R806" s="633"/>
      <c r="S806" s="633"/>
      <c r="T806" s="634"/>
      <c r="U806" s="633"/>
      <c r="V806" s="633"/>
      <c r="W806" s="633"/>
      <c r="X806" s="633"/>
      <c r="Y806" s="633"/>
      <c r="Z806" s="445"/>
      <c r="AA806" s="446"/>
      <c r="AB806" s="362"/>
      <c r="AC806" s="362"/>
      <c r="AD806" s="362"/>
      <c r="AE806" s="362"/>
      <c r="AF806" s="362"/>
      <c r="AG806" s="362"/>
      <c r="AH806" s="362"/>
      <c r="AI806" s="362"/>
      <c r="AJ806" s="362"/>
      <c r="AK806" s="362"/>
      <c r="AL806" s="362"/>
      <c r="AM806" s="362"/>
      <c r="AN806" s="362"/>
    </row>
    <row r="807" spans="1:40" s="9" customFormat="1" ht="12.75">
      <c r="A807" s="367"/>
      <c r="B807" s="633"/>
      <c r="C807" s="633"/>
      <c r="D807" s="633"/>
      <c r="E807" s="633"/>
      <c r="F807" s="633"/>
      <c r="G807" s="633"/>
      <c r="H807" s="633"/>
      <c r="I807" s="633"/>
      <c r="J807" s="633"/>
      <c r="K807" s="633"/>
      <c r="L807" s="633"/>
      <c r="M807" s="635"/>
      <c r="N807" s="635"/>
      <c r="O807" s="634"/>
      <c r="P807" s="633"/>
      <c r="Q807" s="633"/>
      <c r="R807" s="633"/>
      <c r="S807" s="633"/>
      <c r="T807" s="634"/>
      <c r="U807" s="633"/>
      <c r="V807" s="633"/>
      <c r="W807" s="633"/>
      <c r="X807" s="633"/>
      <c r="Y807" s="633"/>
      <c r="Z807" s="445"/>
      <c r="AA807" s="446"/>
      <c r="AB807" s="362"/>
      <c r="AC807" s="362"/>
      <c r="AD807" s="362"/>
      <c r="AE807" s="362"/>
      <c r="AF807" s="362"/>
      <c r="AG807" s="362"/>
      <c r="AH807" s="362"/>
      <c r="AI807" s="362"/>
      <c r="AJ807" s="362"/>
      <c r="AK807" s="362"/>
      <c r="AL807" s="362"/>
      <c r="AM807" s="362"/>
      <c r="AN807" s="362"/>
    </row>
    <row r="808" spans="1:40" s="9" customFormat="1" ht="12.75">
      <c r="A808" s="354" t="s">
        <v>253</v>
      </c>
      <c r="B808" s="633"/>
      <c r="C808" s="633"/>
      <c r="D808" s="633"/>
      <c r="E808" s="633"/>
      <c r="F808" s="633"/>
      <c r="G808" s="633"/>
      <c r="H808" s="633"/>
      <c r="I808" s="633"/>
      <c r="J808" s="633"/>
      <c r="K808" s="633"/>
      <c r="L808" s="633"/>
      <c r="M808" s="635"/>
      <c r="N808" s="635"/>
      <c r="O808" s="634"/>
      <c r="P808" s="633"/>
      <c r="Q808" s="633"/>
      <c r="R808" s="633"/>
      <c r="S808" s="633"/>
      <c r="T808" s="634"/>
      <c r="U808" s="633"/>
      <c r="V808" s="633"/>
      <c r="W808" s="633"/>
      <c r="X808" s="633"/>
      <c r="Y808" s="633"/>
      <c r="Z808" s="445"/>
      <c r="AA808" s="446"/>
      <c r="AB808" s="362"/>
      <c r="AC808" s="362"/>
      <c r="AD808" s="362"/>
      <c r="AE808" s="362"/>
      <c r="AF808" s="362"/>
      <c r="AG808" s="362"/>
      <c r="AH808" s="362"/>
      <c r="AI808" s="362"/>
      <c r="AJ808" s="362"/>
      <c r="AK808" s="362"/>
      <c r="AL808" s="362"/>
      <c r="AM808" s="362"/>
      <c r="AN808" s="362"/>
    </row>
    <row r="809" spans="1:40" s="9" customFormat="1" ht="12.75">
      <c r="A809" s="367" t="s">
        <v>238</v>
      </c>
      <c r="B809" s="633"/>
      <c r="C809" s="633"/>
      <c r="D809" s="633"/>
      <c r="E809" s="633"/>
      <c r="F809" s="633"/>
      <c r="G809" s="633"/>
      <c r="H809" s="633"/>
      <c r="I809" s="633"/>
      <c r="J809" s="633"/>
      <c r="K809" s="633"/>
      <c r="L809" s="633"/>
      <c r="M809" s="635"/>
      <c r="N809" s="635"/>
      <c r="O809" s="634"/>
      <c r="P809" s="633"/>
      <c r="Q809" s="633"/>
      <c r="R809" s="633"/>
      <c r="S809" s="633"/>
      <c r="T809" s="634"/>
      <c r="U809" s="633"/>
      <c r="V809" s="633"/>
      <c r="W809" s="633"/>
      <c r="X809" s="633"/>
      <c r="Y809" s="633"/>
      <c r="Z809" s="445"/>
      <c r="AA809" s="446"/>
      <c r="AB809" s="362"/>
      <c r="AC809" s="362"/>
      <c r="AD809" s="362"/>
      <c r="AE809" s="362">
        <v>1166.9000000000001</v>
      </c>
      <c r="AF809" s="362">
        <v>1243.9000000000001</v>
      </c>
      <c r="AG809" s="362">
        <v>1386</v>
      </c>
      <c r="AH809" s="362">
        <v>1556.7</v>
      </c>
      <c r="AI809" s="362">
        <v>1747.7</v>
      </c>
      <c r="AJ809" s="362">
        <v>1944.5</v>
      </c>
      <c r="AK809" s="362">
        <v>2131.3000000000002</v>
      </c>
      <c r="AL809" s="362">
        <v>2335.6999999999998</v>
      </c>
      <c r="AM809" s="362"/>
      <c r="AN809" s="362"/>
    </row>
    <row r="810" spans="1:40" s="9" customFormat="1" ht="12.75" hidden="1">
      <c r="A810" s="367" t="s">
        <v>239</v>
      </c>
      <c r="B810" s="633"/>
      <c r="C810" s="633"/>
      <c r="D810" s="633"/>
      <c r="E810" s="633"/>
      <c r="F810" s="633"/>
      <c r="G810" s="633"/>
      <c r="H810" s="633"/>
      <c r="I810" s="633"/>
      <c r="J810" s="633"/>
      <c r="K810" s="633"/>
      <c r="L810" s="633"/>
      <c r="M810" s="635"/>
      <c r="N810" s="635"/>
      <c r="O810" s="634"/>
      <c r="P810" s="633"/>
      <c r="Q810" s="633"/>
      <c r="R810" s="633"/>
      <c r="S810" s="633"/>
      <c r="T810" s="634"/>
      <c r="U810" s="633"/>
      <c r="V810" s="633"/>
      <c r="W810" s="633"/>
      <c r="X810" s="633"/>
      <c r="Y810" s="633"/>
      <c r="Z810" s="445"/>
      <c r="AA810" s="446"/>
      <c r="AB810" s="362"/>
      <c r="AC810" s="362"/>
      <c r="AD810" s="362"/>
      <c r="AE810" s="362"/>
      <c r="AF810" s="362"/>
      <c r="AG810" s="362"/>
      <c r="AH810" s="362"/>
      <c r="AI810" s="362"/>
      <c r="AJ810" s="362"/>
      <c r="AK810" s="362"/>
      <c r="AL810" s="362"/>
      <c r="AM810" s="362"/>
      <c r="AN810" s="362"/>
    </row>
    <row r="811" spans="1:40" s="9" customFormat="1" ht="12.75" hidden="1">
      <c r="A811" s="367" t="s">
        <v>240</v>
      </c>
      <c r="B811" s="633"/>
      <c r="C811" s="633"/>
      <c r="D811" s="633"/>
      <c r="E811" s="633"/>
      <c r="F811" s="633"/>
      <c r="G811" s="633"/>
      <c r="H811" s="633"/>
      <c r="I811" s="633"/>
      <c r="J811" s="633"/>
      <c r="K811" s="633"/>
      <c r="L811" s="633"/>
      <c r="M811" s="635"/>
      <c r="N811" s="635"/>
      <c r="O811" s="634"/>
      <c r="P811" s="633"/>
      <c r="Q811" s="633"/>
      <c r="R811" s="633"/>
      <c r="S811" s="633"/>
      <c r="T811" s="634"/>
      <c r="U811" s="633"/>
      <c r="V811" s="633"/>
      <c r="W811" s="633"/>
      <c r="X811" s="633"/>
      <c r="Y811" s="633"/>
      <c r="Z811" s="445"/>
      <c r="AA811" s="446"/>
      <c r="AB811" s="362"/>
      <c r="AC811" s="362"/>
      <c r="AD811" s="362"/>
      <c r="AE811" s="362"/>
      <c r="AF811" s="362"/>
      <c r="AG811" s="362"/>
      <c r="AH811" s="362"/>
      <c r="AI811" s="362"/>
      <c r="AJ811" s="362"/>
      <c r="AK811" s="362"/>
      <c r="AL811" s="362"/>
      <c r="AM811" s="362"/>
      <c r="AN811" s="362"/>
    </row>
    <row r="812" spans="1:40" s="9" customFormat="1" ht="12.75" hidden="1">
      <c r="A812" s="367" t="s">
        <v>241</v>
      </c>
      <c r="B812" s="633"/>
      <c r="C812" s="633"/>
      <c r="D812" s="633"/>
      <c r="E812" s="633"/>
      <c r="F812" s="633"/>
      <c r="G812" s="633"/>
      <c r="H812" s="633"/>
      <c r="I812" s="633"/>
      <c r="J812" s="633"/>
      <c r="K812" s="633"/>
      <c r="L812" s="633"/>
      <c r="M812" s="635"/>
      <c r="N812" s="635"/>
      <c r="O812" s="634"/>
      <c r="P812" s="633"/>
      <c r="Q812" s="633"/>
      <c r="R812" s="633"/>
      <c r="S812" s="633"/>
      <c r="T812" s="634"/>
      <c r="U812" s="633"/>
      <c r="V812" s="633"/>
      <c r="W812" s="633"/>
      <c r="X812" s="633"/>
      <c r="Y812" s="633"/>
      <c r="Z812" s="445"/>
      <c r="AA812" s="446"/>
      <c r="AB812" s="362"/>
      <c r="AC812" s="362"/>
      <c r="AD812" s="362"/>
      <c r="AE812" s="362"/>
      <c r="AF812" s="362"/>
      <c r="AG812" s="362"/>
      <c r="AH812" s="362"/>
      <c r="AI812" s="362"/>
      <c r="AJ812" s="362"/>
      <c r="AK812" s="362"/>
      <c r="AL812" s="362"/>
      <c r="AM812" s="362"/>
      <c r="AN812" s="362"/>
    </row>
    <row r="813" spans="1:40" s="9" customFormat="1" ht="12.75">
      <c r="A813" s="367"/>
      <c r="B813" s="633"/>
      <c r="C813" s="633"/>
      <c r="D813" s="633"/>
      <c r="E813" s="633"/>
      <c r="F813" s="633"/>
      <c r="G813" s="633"/>
      <c r="H813" s="633"/>
      <c r="I813" s="633"/>
      <c r="J813" s="633"/>
      <c r="K813" s="633"/>
      <c r="L813" s="633"/>
      <c r="M813" s="635"/>
      <c r="N813" s="635"/>
      <c r="O813" s="634"/>
      <c r="P813" s="633"/>
      <c r="Q813" s="633"/>
      <c r="R813" s="633"/>
      <c r="S813" s="633"/>
      <c r="T813" s="634"/>
      <c r="U813" s="633"/>
      <c r="V813" s="633"/>
      <c r="W813" s="633"/>
      <c r="X813" s="633"/>
      <c r="Y813" s="633"/>
      <c r="Z813" s="445"/>
      <c r="AA813" s="446"/>
      <c r="AB813" s="362"/>
      <c r="AC813" s="362"/>
      <c r="AD813" s="362"/>
      <c r="AE813" s="362"/>
      <c r="AF813" s="362"/>
      <c r="AG813" s="362"/>
      <c r="AH813" s="362"/>
      <c r="AI813" s="362"/>
      <c r="AJ813" s="362"/>
      <c r="AK813" s="362"/>
      <c r="AL813" s="362"/>
      <c r="AM813" s="362"/>
      <c r="AN813" s="362"/>
    </row>
    <row r="814" spans="1:40" s="9" customFormat="1" ht="12.75">
      <c r="A814" s="354" t="s">
        <v>254</v>
      </c>
      <c r="B814" s="633"/>
      <c r="C814" s="633"/>
      <c r="D814" s="633"/>
      <c r="E814" s="633"/>
      <c r="F814" s="633"/>
      <c r="G814" s="633"/>
      <c r="H814" s="633"/>
      <c r="I814" s="633"/>
      <c r="J814" s="633"/>
      <c r="K814" s="633"/>
      <c r="L814" s="633"/>
      <c r="M814" s="635"/>
      <c r="N814" s="635"/>
      <c r="O814" s="634"/>
      <c r="P814" s="633"/>
      <c r="Q814" s="633"/>
      <c r="R814" s="633"/>
      <c r="S814" s="633"/>
      <c r="T814" s="634"/>
      <c r="U814" s="633"/>
      <c r="V814" s="633"/>
      <c r="W814" s="633"/>
      <c r="X814" s="633"/>
      <c r="Y814" s="633"/>
      <c r="Z814" s="633"/>
      <c r="AA814" s="446"/>
      <c r="AB814" s="362"/>
      <c r="AC814" s="362"/>
      <c r="AD814" s="362"/>
      <c r="AE814" s="362"/>
      <c r="AF814" s="362"/>
      <c r="AG814" s="362"/>
      <c r="AH814" s="362"/>
      <c r="AI814" s="362"/>
      <c r="AJ814" s="362"/>
      <c r="AK814" s="362"/>
      <c r="AL814" s="362"/>
      <c r="AM814" s="362"/>
      <c r="AN814" s="362"/>
    </row>
    <row r="815" spans="1:40" s="9" customFormat="1" ht="12.75">
      <c r="A815" s="367" t="s">
        <v>238</v>
      </c>
      <c r="B815" s="633"/>
      <c r="C815" s="633"/>
      <c r="D815" s="633"/>
      <c r="E815" s="633"/>
      <c r="F815" s="633"/>
      <c r="G815" s="633"/>
      <c r="H815" s="633"/>
      <c r="I815" s="633"/>
      <c r="J815" s="633"/>
      <c r="K815" s="633"/>
      <c r="L815" s="633"/>
      <c r="M815" s="635"/>
      <c r="N815" s="635"/>
      <c r="O815" s="634"/>
      <c r="P815" s="633"/>
      <c r="Q815" s="633"/>
      <c r="R815" s="633"/>
      <c r="S815" s="633"/>
      <c r="T815" s="634"/>
      <c r="U815" s="633"/>
      <c r="V815" s="633"/>
      <c r="W815" s="633"/>
      <c r="X815" s="633"/>
      <c r="Y815" s="633"/>
      <c r="Z815" s="633"/>
      <c r="AA815" s="446"/>
      <c r="AB815" s="132"/>
      <c r="AC815" s="132"/>
      <c r="AD815" s="132"/>
      <c r="AE815" s="132">
        <v>2076</v>
      </c>
      <c r="AF815" s="132">
        <v>2166.1</v>
      </c>
      <c r="AG815" s="132">
        <v>2194.4</v>
      </c>
      <c r="AH815" s="132">
        <v>2338</v>
      </c>
      <c r="AI815" s="132">
        <v>2508.1</v>
      </c>
      <c r="AJ815" s="132">
        <v>2666.5</v>
      </c>
      <c r="AK815" s="132">
        <v>2827.2</v>
      </c>
      <c r="AL815" s="132">
        <v>2996.9</v>
      </c>
      <c r="AM815" s="132"/>
      <c r="AN815" s="132"/>
    </row>
    <row r="816" spans="1:40" s="9" customFormat="1" ht="12.75" hidden="1">
      <c r="A816" s="367" t="s">
        <v>239</v>
      </c>
      <c r="B816" s="633"/>
      <c r="C816" s="633"/>
      <c r="D816" s="633"/>
      <c r="E816" s="633"/>
      <c r="F816" s="633"/>
      <c r="G816" s="633"/>
      <c r="H816" s="633"/>
      <c r="I816" s="633"/>
      <c r="J816" s="633"/>
      <c r="K816" s="633"/>
      <c r="L816" s="633"/>
      <c r="M816" s="635"/>
      <c r="N816" s="635"/>
      <c r="O816" s="634"/>
      <c r="P816" s="633"/>
      <c r="Q816" s="633"/>
      <c r="R816" s="633"/>
      <c r="S816" s="633"/>
      <c r="T816" s="634"/>
      <c r="U816" s="633"/>
      <c r="V816" s="633"/>
      <c r="W816" s="633"/>
      <c r="X816" s="633"/>
      <c r="Y816" s="633"/>
      <c r="Z816" s="633"/>
      <c r="AA816" s="446"/>
      <c r="AB816" s="132"/>
      <c r="AC816" s="132"/>
      <c r="AD816" s="132"/>
      <c r="AE816" s="132"/>
      <c r="AF816" s="132"/>
      <c r="AG816" s="132"/>
      <c r="AH816" s="132"/>
      <c r="AI816" s="132"/>
      <c r="AJ816" s="132"/>
      <c r="AK816" s="132"/>
      <c r="AL816" s="132"/>
      <c r="AM816" s="132"/>
      <c r="AN816" s="132"/>
    </row>
    <row r="817" spans="1:40" s="9" customFormat="1" ht="12.75" hidden="1">
      <c r="A817" s="367" t="s">
        <v>240</v>
      </c>
      <c r="B817" s="633"/>
      <c r="C817" s="633"/>
      <c r="D817" s="633"/>
      <c r="E817" s="633"/>
      <c r="F817" s="633"/>
      <c r="G817" s="633"/>
      <c r="H817" s="633"/>
      <c r="I817" s="633"/>
      <c r="J817" s="633"/>
      <c r="K817" s="633"/>
      <c r="L817" s="633"/>
      <c r="M817" s="635"/>
      <c r="N817" s="635"/>
      <c r="O817" s="634"/>
      <c r="P817" s="633"/>
      <c r="Q817" s="633"/>
      <c r="R817" s="633"/>
      <c r="S817" s="633"/>
      <c r="T817" s="634"/>
      <c r="U817" s="633"/>
      <c r="V817" s="633"/>
      <c r="W817" s="633"/>
      <c r="X817" s="633"/>
      <c r="Y817" s="633"/>
      <c r="Z817" s="633"/>
      <c r="AA817" s="446"/>
      <c r="AB817" s="132"/>
      <c r="AC817" s="132"/>
      <c r="AD817" s="132"/>
      <c r="AE817" s="132"/>
      <c r="AF817" s="132"/>
      <c r="AG817" s="132"/>
      <c r="AH817" s="132"/>
      <c r="AI817" s="132"/>
      <c r="AJ817" s="132"/>
      <c r="AK817" s="132"/>
      <c r="AL817" s="132"/>
      <c r="AM817" s="132"/>
      <c r="AN817" s="132"/>
    </row>
    <row r="818" spans="1:40" s="9" customFormat="1" ht="12.75" hidden="1">
      <c r="A818" s="367" t="s">
        <v>241</v>
      </c>
      <c r="B818" s="633"/>
      <c r="C818" s="633"/>
      <c r="D818" s="633"/>
      <c r="E818" s="633"/>
      <c r="F818" s="633"/>
      <c r="G818" s="633"/>
      <c r="H818" s="633"/>
      <c r="I818" s="633"/>
      <c r="J818" s="633"/>
      <c r="K818" s="633"/>
      <c r="L818" s="633"/>
      <c r="M818" s="635"/>
      <c r="N818" s="635"/>
      <c r="O818" s="634"/>
      <c r="P818" s="633"/>
      <c r="Q818" s="633"/>
      <c r="R818" s="633"/>
      <c r="S818" s="633"/>
      <c r="T818" s="634"/>
      <c r="U818" s="633"/>
      <c r="V818" s="633"/>
      <c r="W818" s="633"/>
      <c r="X818" s="633"/>
      <c r="Y818" s="633"/>
      <c r="Z818" s="633"/>
      <c r="AA818" s="446"/>
      <c r="AB818" s="132"/>
      <c r="AC818" s="132"/>
      <c r="AD818" s="132"/>
      <c r="AE818" s="132"/>
      <c r="AF818" s="132"/>
      <c r="AG818" s="132"/>
      <c r="AH818" s="132"/>
      <c r="AI818" s="132"/>
      <c r="AJ818" s="132"/>
      <c r="AK818" s="132"/>
      <c r="AL818" s="132"/>
      <c r="AM818" s="132"/>
      <c r="AN818" s="132"/>
    </row>
    <row r="819" spans="1:40" s="9" customFormat="1" ht="12.75">
      <c r="A819" s="367"/>
      <c r="B819" s="633"/>
      <c r="C819" s="633"/>
      <c r="D819" s="633"/>
      <c r="E819" s="633"/>
      <c r="F819" s="633"/>
      <c r="G819" s="633"/>
      <c r="H819" s="633"/>
      <c r="I819" s="633"/>
      <c r="J819" s="633"/>
      <c r="K819" s="633"/>
      <c r="L819" s="633"/>
      <c r="M819" s="635"/>
      <c r="N819" s="635"/>
      <c r="O819" s="634"/>
      <c r="P819" s="633"/>
      <c r="Q819" s="633"/>
      <c r="R819" s="633"/>
      <c r="S819" s="633"/>
      <c r="T819" s="634"/>
      <c r="U819" s="633"/>
      <c r="V819" s="633"/>
      <c r="W819" s="633"/>
      <c r="X819" s="633"/>
      <c r="Y819" s="633"/>
      <c r="Z819" s="445"/>
      <c r="AA819" s="446"/>
      <c r="AB819" s="362"/>
      <c r="AC819" s="362"/>
      <c r="AD819" s="362"/>
      <c r="AE819" s="362"/>
      <c r="AF819" s="362"/>
      <c r="AG819" s="362"/>
      <c r="AH819" s="362"/>
      <c r="AI819" s="362"/>
      <c r="AJ819" s="362"/>
      <c r="AK819" s="362"/>
      <c r="AL819" s="362"/>
      <c r="AM819" s="362"/>
      <c r="AN819" s="362"/>
    </row>
    <row r="820" spans="1:40" s="9" customFormat="1" ht="12.75">
      <c r="A820" s="354" t="s">
        <v>255</v>
      </c>
      <c r="B820" s="633"/>
      <c r="C820" s="633"/>
      <c r="D820" s="633"/>
      <c r="E820" s="633"/>
      <c r="F820" s="633"/>
      <c r="G820" s="633"/>
      <c r="H820" s="633"/>
      <c r="I820" s="633"/>
      <c r="J820" s="633"/>
      <c r="K820" s="633"/>
      <c r="L820" s="633"/>
      <c r="M820" s="635"/>
      <c r="N820" s="635"/>
      <c r="O820" s="634"/>
      <c r="P820" s="633"/>
      <c r="Q820" s="633"/>
      <c r="R820" s="633"/>
      <c r="S820" s="633"/>
      <c r="T820" s="634"/>
      <c r="U820" s="633"/>
      <c r="V820" s="633"/>
      <c r="W820" s="633"/>
      <c r="X820" s="633"/>
      <c r="Y820" s="633"/>
      <c r="Z820" s="445"/>
      <c r="AA820" s="446"/>
      <c r="AB820" s="362"/>
      <c r="AC820" s="362"/>
      <c r="AD820" s="362"/>
      <c r="AE820" s="362"/>
      <c r="AF820" s="362"/>
      <c r="AG820" s="362"/>
      <c r="AH820" s="362"/>
      <c r="AI820" s="362"/>
      <c r="AJ820" s="362"/>
      <c r="AK820" s="362"/>
      <c r="AL820" s="362"/>
      <c r="AM820" s="362"/>
      <c r="AN820" s="362"/>
    </row>
    <row r="821" spans="1:40" s="9" customFormat="1" ht="12.75">
      <c r="A821" s="367" t="s">
        <v>238</v>
      </c>
      <c r="B821" s="633"/>
      <c r="C821" s="633"/>
      <c r="D821" s="633"/>
      <c r="E821" s="633"/>
      <c r="F821" s="633"/>
      <c r="G821" s="633"/>
      <c r="H821" s="633"/>
      <c r="I821" s="633"/>
      <c r="J821" s="633"/>
      <c r="K821" s="633"/>
      <c r="L821" s="633"/>
      <c r="M821" s="635"/>
      <c r="N821" s="635"/>
      <c r="O821" s="634"/>
      <c r="P821" s="633"/>
      <c r="Q821" s="633"/>
      <c r="R821" s="633"/>
      <c r="S821" s="633"/>
      <c r="T821" s="634"/>
      <c r="U821" s="633"/>
      <c r="V821" s="633"/>
      <c r="W821" s="633"/>
      <c r="X821" s="633"/>
      <c r="Y821" s="633"/>
      <c r="Z821" s="445"/>
      <c r="AA821" s="446"/>
      <c r="AB821" s="362"/>
      <c r="AC821" s="362"/>
      <c r="AD821" s="362"/>
      <c r="AE821" s="362">
        <v>4741.3999999999996</v>
      </c>
      <c r="AF821" s="362">
        <v>5000.8999999999996</v>
      </c>
      <c r="AG821" s="362">
        <v>5254</v>
      </c>
      <c r="AH821" s="362">
        <v>5494.9</v>
      </c>
      <c r="AI821" s="362">
        <v>5883.3</v>
      </c>
      <c r="AJ821" s="362">
        <v>6254.9</v>
      </c>
      <c r="AK821" s="362">
        <v>6631.8</v>
      </c>
      <c r="AL821" s="362">
        <v>7030</v>
      </c>
      <c r="AM821" s="362"/>
      <c r="AN821" s="362"/>
    </row>
    <row r="822" spans="1:40" s="9" customFormat="1" ht="12.75" hidden="1">
      <c r="A822" s="367" t="s">
        <v>239</v>
      </c>
      <c r="B822" s="633"/>
      <c r="C822" s="633"/>
      <c r="D822" s="633"/>
      <c r="E822" s="633"/>
      <c r="F822" s="633"/>
      <c r="G822" s="633"/>
      <c r="H822" s="633"/>
      <c r="I822" s="633"/>
      <c r="J822" s="633"/>
      <c r="K822" s="633"/>
      <c r="L822" s="633"/>
      <c r="M822" s="635"/>
      <c r="N822" s="635"/>
      <c r="O822" s="634"/>
      <c r="P822" s="633"/>
      <c r="Q822" s="633"/>
      <c r="R822" s="633"/>
      <c r="S822" s="633"/>
      <c r="T822" s="634"/>
      <c r="U822" s="633"/>
      <c r="V822" s="633"/>
      <c r="W822" s="633"/>
      <c r="X822" s="633"/>
      <c r="Y822" s="633"/>
      <c r="Z822" s="445"/>
      <c r="AA822" s="446"/>
      <c r="AB822" s="362"/>
      <c r="AC822" s="362"/>
      <c r="AD822" s="362"/>
      <c r="AE822" s="362"/>
      <c r="AF822" s="362"/>
      <c r="AG822" s="362"/>
      <c r="AH822" s="362"/>
      <c r="AI822" s="362"/>
      <c r="AJ822" s="362"/>
      <c r="AK822" s="362"/>
      <c r="AL822" s="362"/>
      <c r="AM822" s="362"/>
      <c r="AN822" s="362"/>
    </row>
    <row r="823" spans="1:40" s="9" customFormat="1" ht="12.75" hidden="1">
      <c r="A823" s="367" t="s">
        <v>240</v>
      </c>
      <c r="B823" s="633"/>
      <c r="C823" s="633"/>
      <c r="D823" s="633"/>
      <c r="E823" s="633"/>
      <c r="F823" s="633"/>
      <c r="G823" s="633"/>
      <c r="H823" s="633"/>
      <c r="I823" s="633"/>
      <c r="J823" s="633"/>
      <c r="K823" s="633"/>
      <c r="L823" s="633"/>
      <c r="M823" s="635"/>
      <c r="N823" s="635"/>
      <c r="O823" s="634"/>
      <c r="P823" s="633"/>
      <c r="Q823" s="633"/>
      <c r="R823" s="633"/>
      <c r="S823" s="633"/>
      <c r="T823" s="634"/>
      <c r="U823" s="633"/>
      <c r="V823" s="633"/>
      <c r="W823" s="633"/>
      <c r="X823" s="633"/>
      <c r="Y823" s="633"/>
      <c r="Z823" s="445"/>
      <c r="AA823" s="446"/>
      <c r="AB823" s="362"/>
      <c r="AC823" s="362"/>
      <c r="AD823" s="362"/>
      <c r="AE823" s="362"/>
      <c r="AF823" s="362"/>
      <c r="AG823" s="362"/>
      <c r="AH823" s="362"/>
      <c r="AI823" s="362"/>
      <c r="AJ823" s="362"/>
      <c r="AK823" s="362"/>
      <c r="AL823" s="362"/>
      <c r="AM823" s="362"/>
      <c r="AN823" s="362"/>
    </row>
    <row r="824" spans="1:40" s="9" customFormat="1" ht="12.75" hidden="1">
      <c r="A824" s="367" t="s">
        <v>241</v>
      </c>
      <c r="B824" s="633"/>
      <c r="C824" s="633"/>
      <c r="D824" s="633"/>
      <c r="E824" s="633"/>
      <c r="F824" s="633"/>
      <c r="G824" s="633"/>
      <c r="H824" s="633"/>
      <c r="I824" s="633"/>
      <c r="J824" s="633"/>
      <c r="K824" s="633"/>
      <c r="L824" s="633"/>
      <c r="M824" s="635"/>
      <c r="N824" s="635"/>
      <c r="O824" s="634"/>
      <c r="P824" s="633"/>
      <c r="Q824" s="633"/>
      <c r="R824" s="633"/>
      <c r="S824" s="633"/>
      <c r="T824" s="634"/>
      <c r="U824" s="633"/>
      <c r="V824" s="633"/>
      <c r="W824" s="633"/>
      <c r="X824" s="633"/>
      <c r="Y824" s="633"/>
      <c r="Z824" s="445"/>
      <c r="AA824" s="446"/>
      <c r="AB824" s="362"/>
      <c r="AC824" s="362"/>
      <c r="AD824" s="362"/>
      <c r="AE824" s="362"/>
      <c r="AF824" s="362"/>
      <c r="AG824" s="362"/>
      <c r="AH824" s="362"/>
      <c r="AI824" s="362"/>
      <c r="AJ824" s="362"/>
      <c r="AK824" s="362"/>
      <c r="AL824" s="362"/>
      <c r="AM824" s="362"/>
      <c r="AN824" s="362"/>
    </row>
    <row r="825" spans="1:40" s="9" customFormat="1" ht="12.75">
      <c r="A825" s="367"/>
      <c r="B825" s="633"/>
      <c r="C825" s="633"/>
      <c r="D825" s="633"/>
      <c r="E825" s="633"/>
      <c r="F825" s="633"/>
      <c r="G825" s="633"/>
      <c r="H825" s="633"/>
      <c r="I825" s="633"/>
      <c r="J825" s="633"/>
      <c r="K825" s="633"/>
      <c r="L825" s="633"/>
      <c r="M825" s="635"/>
      <c r="N825" s="635"/>
      <c r="O825" s="634"/>
      <c r="P825" s="633"/>
      <c r="Q825" s="633"/>
      <c r="R825" s="633"/>
      <c r="S825" s="633"/>
      <c r="T825" s="634"/>
      <c r="U825" s="633"/>
      <c r="V825" s="633"/>
      <c r="W825" s="633"/>
      <c r="X825" s="633"/>
      <c r="Y825" s="633"/>
      <c r="Z825" s="445"/>
      <c r="AA825" s="446"/>
      <c r="AB825" s="362"/>
      <c r="AC825" s="362"/>
      <c r="AD825" s="362"/>
      <c r="AE825" s="362"/>
      <c r="AF825" s="362"/>
      <c r="AG825" s="362"/>
      <c r="AH825" s="362"/>
      <c r="AI825" s="362"/>
      <c r="AJ825" s="362"/>
      <c r="AK825" s="362"/>
      <c r="AL825" s="362"/>
      <c r="AM825" s="362"/>
      <c r="AN825" s="362"/>
    </row>
    <row r="826" spans="1:40" s="9" customFormat="1" ht="12.75">
      <c r="A826" s="354" t="s">
        <v>256</v>
      </c>
      <c r="B826" s="633"/>
      <c r="C826" s="633"/>
      <c r="D826" s="633"/>
      <c r="E826" s="633"/>
      <c r="F826" s="633"/>
      <c r="G826" s="633"/>
      <c r="H826" s="633"/>
      <c r="I826" s="633"/>
      <c r="J826" s="633"/>
      <c r="K826" s="633"/>
      <c r="L826" s="633"/>
      <c r="M826" s="635"/>
      <c r="N826" s="635"/>
      <c r="O826" s="634"/>
      <c r="P826" s="633"/>
      <c r="Q826" s="633"/>
      <c r="R826" s="633"/>
      <c r="S826" s="633"/>
      <c r="T826" s="634"/>
      <c r="U826" s="633"/>
      <c r="V826" s="633"/>
      <c r="W826" s="633"/>
      <c r="X826" s="633"/>
      <c r="Y826" s="633"/>
      <c r="Z826" s="445"/>
      <c r="AA826" s="446"/>
      <c r="AB826" s="362"/>
      <c r="AC826" s="362"/>
      <c r="AD826" s="362"/>
      <c r="AE826" s="362"/>
      <c r="AF826" s="362"/>
      <c r="AG826" s="362"/>
      <c r="AH826" s="362"/>
      <c r="AI826" s="362"/>
      <c r="AJ826" s="362"/>
      <c r="AK826" s="362"/>
      <c r="AL826" s="362"/>
      <c r="AM826" s="362"/>
      <c r="AN826" s="362"/>
    </row>
    <row r="827" spans="1:40" s="9" customFormat="1" ht="12.75">
      <c r="A827" s="367" t="s">
        <v>238</v>
      </c>
      <c r="B827" s="633"/>
      <c r="C827" s="633"/>
      <c r="D827" s="633"/>
      <c r="E827" s="633"/>
      <c r="F827" s="633"/>
      <c r="G827" s="633"/>
      <c r="H827" s="633"/>
      <c r="I827" s="633"/>
      <c r="J827" s="633"/>
      <c r="K827" s="633"/>
      <c r="L827" s="633"/>
      <c r="M827" s="635"/>
      <c r="N827" s="635"/>
      <c r="O827" s="634"/>
      <c r="P827" s="633"/>
      <c r="Q827" s="633"/>
      <c r="R827" s="633"/>
      <c r="S827" s="633"/>
      <c r="T827" s="633"/>
      <c r="U827" s="633"/>
      <c r="V827" s="633"/>
      <c r="W827" s="633"/>
      <c r="X827" s="633"/>
      <c r="Z827" s="445"/>
      <c r="AA827" s="446"/>
      <c r="AB827" s="362"/>
      <c r="AC827" s="362"/>
      <c r="AD827" s="362"/>
      <c r="AE827" s="362">
        <v>647.1</v>
      </c>
      <c r="AF827" s="362">
        <v>672.5</v>
      </c>
      <c r="AG827" s="362">
        <v>698.2</v>
      </c>
      <c r="AH827" s="362">
        <v>726.6</v>
      </c>
      <c r="AI827" s="362">
        <v>766.6</v>
      </c>
      <c r="AJ827" s="362">
        <v>813.4</v>
      </c>
      <c r="AK827" s="362">
        <v>858.3</v>
      </c>
      <c r="AL827" s="362">
        <v>905.4</v>
      </c>
      <c r="AM827" s="362"/>
      <c r="AN827" s="362"/>
    </row>
    <row r="828" spans="1:40" s="9" customFormat="1" ht="12.75" hidden="1">
      <c r="A828" s="367" t="s">
        <v>239</v>
      </c>
      <c r="B828" s="633"/>
      <c r="C828" s="633"/>
      <c r="D828" s="633"/>
      <c r="E828" s="633"/>
      <c r="F828" s="633"/>
      <c r="G828" s="633"/>
      <c r="H828" s="633"/>
      <c r="I828" s="633"/>
      <c r="J828" s="633"/>
      <c r="K828" s="633"/>
      <c r="L828" s="633"/>
      <c r="M828" s="635"/>
      <c r="N828" s="635"/>
      <c r="O828" s="634"/>
      <c r="P828" s="633"/>
      <c r="Q828" s="633"/>
      <c r="R828" s="633"/>
      <c r="S828" s="633"/>
      <c r="T828" s="634"/>
      <c r="U828" s="633"/>
      <c r="V828" s="633"/>
      <c r="W828" s="633"/>
      <c r="X828" s="633"/>
      <c r="Y828" s="633"/>
      <c r="Z828" s="445"/>
      <c r="AA828" s="446"/>
      <c r="AB828" s="362"/>
      <c r="AC828" s="362"/>
      <c r="AD828" s="362"/>
      <c r="AE828" s="362"/>
      <c r="AF828" s="362"/>
      <c r="AG828" s="362"/>
      <c r="AH828" s="362"/>
      <c r="AI828" s="362"/>
      <c r="AJ828" s="362"/>
      <c r="AK828" s="362"/>
      <c r="AL828" s="362"/>
      <c r="AM828" s="362"/>
      <c r="AN828" s="362"/>
    </row>
    <row r="829" spans="1:40" s="9" customFormat="1" ht="12.75" hidden="1">
      <c r="A829" s="367" t="s">
        <v>240</v>
      </c>
      <c r="B829" s="633"/>
      <c r="C829" s="633"/>
      <c r="D829" s="633"/>
      <c r="E829" s="633"/>
      <c r="F829" s="633"/>
      <c r="G829" s="633"/>
      <c r="H829" s="633"/>
      <c r="I829" s="633"/>
      <c r="J829" s="633"/>
      <c r="K829" s="633"/>
      <c r="L829" s="633"/>
      <c r="M829" s="635"/>
      <c r="N829" s="635"/>
      <c r="O829" s="634"/>
      <c r="P829" s="633"/>
      <c r="Q829" s="633"/>
      <c r="R829" s="633"/>
      <c r="S829" s="633"/>
      <c r="T829" s="634"/>
      <c r="U829" s="633"/>
      <c r="V829" s="633"/>
      <c r="W829" s="633"/>
      <c r="X829" s="633"/>
      <c r="Y829" s="633"/>
      <c r="Z829" s="445"/>
      <c r="AA829" s="446"/>
      <c r="AB829" s="362"/>
      <c r="AC829" s="362"/>
      <c r="AD829" s="362"/>
      <c r="AE829" s="362"/>
      <c r="AF829" s="362"/>
      <c r="AG829" s="362"/>
      <c r="AH829" s="362"/>
      <c r="AI829" s="362"/>
      <c r="AJ829" s="362"/>
      <c r="AK829" s="362"/>
      <c r="AL829" s="362"/>
      <c r="AM829" s="362"/>
      <c r="AN829" s="362"/>
    </row>
    <row r="830" spans="1:40" s="9" customFormat="1" ht="12.75" hidden="1">
      <c r="A830" s="367" t="s">
        <v>241</v>
      </c>
      <c r="B830" s="633"/>
      <c r="C830" s="633"/>
      <c r="D830" s="633"/>
      <c r="E830" s="633"/>
      <c r="F830" s="633"/>
      <c r="G830" s="633"/>
      <c r="H830" s="633"/>
      <c r="I830" s="633"/>
      <c r="J830" s="633"/>
      <c r="K830" s="633"/>
      <c r="L830" s="633"/>
      <c r="M830" s="635"/>
      <c r="N830" s="635"/>
      <c r="O830" s="634"/>
      <c r="P830" s="633"/>
      <c r="Q830" s="633"/>
      <c r="R830" s="633"/>
      <c r="S830" s="633"/>
      <c r="T830" s="634"/>
      <c r="U830" s="633"/>
      <c r="V830" s="633"/>
      <c r="W830" s="633"/>
      <c r="X830" s="633"/>
      <c r="Y830" s="633"/>
      <c r="Z830" s="445"/>
      <c r="AA830" s="446"/>
      <c r="AB830" s="362"/>
      <c r="AC830" s="362"/>
      <c r="AD830" s="362"/>
      <c r="AE830" s="362"/>
      <c r="AF830" s="362"/>
      <c r="AG830" s="362"/>
      <c r="AH830" s="362"/>
      <c r="AI830" s="362"/>
      <c r="AJ830" s="362"/>
      <c r="AK830" s="362"/>
      <c r="AL830" s="362"/>
      <c r="AM830" s="362"/>
      <c r="AN830" s="362"/>
    </row>
    <row r="831" spans="1:40" s="9" customFormat="1" ht="12.75">
      <c r="A831" s="367"/>
      <c r="B831" s="633"/>
      <c r="C831" s="633"/>
      <c r="D831" s="633"/>
      <c r="E831" s="633"/>
      <c r="F831" s="633"/>
      <c r="G831" s="633"/>
      <c r="H831" s="633"/>
      <c r="I831" s="633"/>
      <c r="J831" s="633"/>
      <c r="K831" s="633"/>
      <c r="L831" s="633"/>
      <c r="M831" s="635"/>
      <c r="N831" s="635"/>
      <c r="O831" s="634"/>
      <c r="P831" s="633"/>
      <c r="Q831" s="633"/>
      <c r="R831" s="633"/>
      <c r="S831" s="633"/>
      <c r="T831" s="634"/>
      <c r="U831" s="633"/>
      <c r="V831" s="633"/>
      <c r="W831" s="633"/>
      <c r="X831" s="633"/>
      <c r="Y831" s="633"/>
      <c r="Z831" s="445"/>
      <c r="AA831" s="446"/>
      <c r="AB831" s="362"/>
      <c r="AC831" s="362"/>
      <c r="AD831" s="362"/>
      <c r="AE831" s="362"/>
      <c r="AF831" s="362"/>
      <c r="AG831" s="362"/>
      <c r="AH831" s="362"/>
      <c r="AI831" s="362"/>
      <c r="AJ831" s="362"/>
      <c r="AK831" s="362"/>
      <c r="AL831" s="362"/>
      <c r="AM831" s="362"/>
      <c r="AN831" s="362"/>
    </row>
    <row r="832" spans="1:40" s="9" customFormat="1" ht="12.75">
      <c r="A832" s="354" t="s">
        <v>257</v>
      </c>
      <c r="B832" s="633"/>
      <c r="C832" s="633"/>
      <c r="D832" s="633"/>
      <c r="E832" s="633"/>
      <c r="F832" s="633"/>
      <c r="G832" s="633"/>
      <c r="H832" s="633"/>
      <c r="I832" s="633"/>
      <c r="J832" s="633"/>
      <c r="K832" s="633"/>
      <c r="L832" s="633"/>
      <c r="M832" s="635"/>
      <c r="N832" s="635"/>
      <c r="O832" s="634"/>
      <c r="P832" s="633"/>
      <c r="Q832" s="633"/>
      <c r="R832" s="633"/>
      <c r="S832" s="633"/>
      <c r="T832" s="634"/>
      <c r="U832" s="633"/>
      <c r="V832" s="633"/>
      <c r="W832" s="633"/>
      <c r="X832" s="633"/>
      <c r="Y832" s="633"/>
      <c r="Z832" s="445"/>
      <c r="AA832" s="446"/>
      <c r="AB832" s="362"/>
      <c r="AC832" s="362"/>
      <c r="AD832" s="362"/>
      <c r="AE832" s="362"/>
      <c r="AF832" s="362"/>
      <c r="AG832" s="362"/>
      <c r="AH832" s="362"/>
      <c r="AI832" s="362"/>
      <c r="AJ832" s="362"/>
      <c r="AK832" s="362"/>
      <c r="AL832" s="362"/>
      <c r="AM832" s="362"/>
      <c r="AN832" s="362"/>
    </row>
    <row r="833" spans="1:40" s="9" customFormat="1" ht="12.75">
      <c r="A833" s="367" t="s">
        <v>238</v>
      </c>
      <c r="B833" s="633"/>
      <c r="C833" s="633"/>
      <c r="D833" s="633"/>
      <c r="E833" s="633"/>
      <c r="F833" s="633"/>
      <c r="G833" s="633"/>
      <c r="H833" s="633"/>
      <c r="I833" s="633"/>
      <c r="J833" s="633"/>
      <c r="K833" s="633"/>
      <c r="L833" s="633"/>
      <c r="M833" s="635"/>
      <c r="N833" s="635"/>
      <c r="O833" s="634"/>
      <c r="P833" s="633"/>
      <c r="Q833" s="633"/>
      <c r="R833" s="633"/>
      <c r="S833" s="633"/>
      <c r="T833" s="633"/>
      <c r="U833" s="633"/>
      <c r="V833" s="633"/>
      <c r="W833" s="633"/>
      <c r="X833" s="633"/>
      <c r="Y833" s="445"/>
      <c r="Z833" s="446"/>
      <c r="AA833" s="362"/>
      <c r="AB833" s="362"/>
      <c r="AC833" s="362"/>
      <c r="AD833" s="362"/>
      <c r="AE833" s="362">
        <v>5924.2</v>
      </c>
      <c r="AF833" s="362">
        <v>6156.9</v>
      </c>
      <c r="AG833" s="362">
        <v>6487.7</v>
      </c>
      <c r="AH833" s="362">
        <v>6751.8</v>
      </c>
      <c r="AI833" s="362">
        <v>7158.9</v>
      </c>
      <c r="AJ833" s="362">
        <v>7559.5</v>
      </c>
      <c r="AK833" s="362">
        <v>7976.2</v>
      </c>
      <c r="AL833" s="362">
        <v>8414.2999999999993</v>
      </c>
      <c r="AM833" s="362"/>
      <c r="AN833" s="362"/>
    </row>
    <row r="834" spans="1:40" s="9" customFormat="1" ht="12.75" hidden="1">
      <c r="A834" s="367" t="s">
        <v>239</v>
      </c>
      <c r="B834" s="633"/>
      <c r="C834" s="633"/>
      <c r="D834" s="633"/>
      <c r="E834" s="633"/>
      <c r="F834" s="633"/>
      <c r="G834" s="633"/>
      <c r="H834" s="633"/>
      <c r="I834" s="633"/>
      <c r="J834" s="633"/>
      <c r="K834" s="633"/>
      <c r="L834" s="633"/>
      <c r="M834" s="635"/>
      <c r="N834" s="635"/>
      <c r="O834" s="634"/>
      <c r="P834" s="633"/>
      <c r="Q834" s="633"/>
      <c r="R834" s="633"/>
      <c r="S834" s="633"/>
      <c r="T834" s="634"/>
      <c r="U834" s="633"/>
      <c r="V834" s="633"/>
      <c r="W834" s="633"/>
      <c r="X834" s="633"/>
      <c r="Y834" s="633"/>
      <c r="Z834" s="445"/>
      <c r="AA834" s="446"/>
      <c r="AB834" s="362"/>
      <c r="AC834" s="362"/>
      <c r="AD834" s="362"/>
      <c r="AE834" s="362"/>
      <c r="AF834" s="362"/>
      <c r="AG834" s="362"/>
      <c r="AH834" s="362"/>
      <c r="AI834" s="362"/>
      <c r="AJ834" s="362"/>
      <c r="AK834" s="362"/>
      <c r="AL834" s="362"/>
      <c r="AM834" s="362"/>
      <c r="AN834" s="362"/>
    </row>
    <row r="835" spans="1:40" s="9" customFormat="1" ht="12.75" hidden="1">
      <c r="A835" s="367" t="s">
        <v>240</v>
      </c>
      <c r="B835" s="633"/>
      <c r="C835" s="633"/>
      <c r="D835" s="633"/>
      <c r="E835" s="633"/>
      <c r="F835" s="633"/>
      <c r="G835" s="633"/>
      <c r="H835" s="633"/>
      <c r="I835" s="633"/>
      <c r="J835" s="633"/>
      <c r="K835" s="633"/>
      <c r="L835" s="633"/>
      <c r="M835" s="635"/>
      <c r="N835" s="635"/>
      <c r="O835" s="634"/>
      <c r="P835" s="633"/>
      <c r="Q835" s="633"/>
      <c r="R835" s="633"/>
      <c r="S835" s="633"/>
      <c r="T835" s="634"/>
      <c r="U835" s="633"/>
      <c r="V835" s="633"/>
      <c r="W835" s="633"/>
      <c r="X835" s="633"/>
      <c r="Y835" s="633"/>
      <c r="Z835" s="445"/>
      <c r="AA835" s="446"/>
      <c r="AB835" s="362"/>
      <c r="AC835" s="362"/>
      <c r="AD835" s="362"/>
      <c r="AE835" s="362"/>
      <c r="AF835" s="362"/>
      <c r="AG835" s="362"/>
      <c r="AH835" s="362"/>
      <c r="AI835" s="362"/>
      <c r="AJ835" s="362"/>
      <c r="AK835" s="362"/>
      <c r="AL835" s="362"/>
      <c r="AM835" s="362"/>
      <c r="AN835" s="362"/>
    </row>
    <row r="836" spans="1:40" s="9" customFormat="1" ht="12.75" hidden="1">
      <c r="A836" s="367" t="s">
        <v>241</v>
      </c>
      <c r="B836" s="633"/>
      <c r="C836" s="633"/>
      <c r="D836" s="633"/>
      <c r="E836" s="633"/>
      <c r="F836" s="633"/>
      <c r="G836" s="633"/>
      <c r="H836" s="633"/>
      <c r="I836" s="633"/>
      <c r="J836" s="633"/>
      <c r="K836" s="633"/>
      <c r="L836" s="633"/>
      <c r="M836" s="635"/>
      <c r="N836" s="635"/>
      <c r="O836" s="634"/>
      <c r="P836" s="633"/>
      <c r="Q836" s="633"/>
      <c r="R836" s="633"/>
      <c r="S836" s="633"/>
      <c r="T836" s="634"/>
      <c r="U836" s="633"/>
      <c r="V836" s="633"/>
      <c r="W836" s="633"/>
      <c r="X836" s="633"/>
      <c r="Y836" s="633"/>
      <c r="Z836" s="445"/>
      <c r="AA836" s="446"/>
      <c r="AB836" s="362"/>
      <c r="AC836" s="362"/>
      <c r="AD836" s="362"/>
      <c r="AE836" s="362"/>
      <c r="AF836" s="362"/>
      <c r="AG836" s="362"/>
      <c r="AH836" s="362"/>
      <c r="AI836" s="362"/>
      <c r="AJ836" s="362"/>
      <c r="AK836" s="362"/>
      <c r="AL836" s="362"/>
      <c r="AM836" s="362"/>
      <c r="AN836" s="362"/>
    </row>
    <row r="837" spans="1:40" s="9" customFormat="1" ht="12.75">
      <c r="A837" s="367"/>
      <c r="B837" s="633"/>
      <c r="C837" s="633"/>
      <c r="D837" s="633"/>
      <c r="E837" s="633"/>
      <c r="F837" s="633"/>
      <c r="G837" s="633"/>
      <c r="H837" s="633"/>
      <c r="I837" s="633"/>
      <c r="J837" s="633"/>
      <c r="K837" s="633"/>
      <c r="L837" s="633"/>
      <c r="M837" s="635"/>
      <c r="N837" s="635"/>
      <c r="O837" s="634"/>
      <c r="P837" s="633"/>
      <c r="Q837" s="633"/>
      <c r="R837" s="633"/>
      <c r="S837" s="633"/>
      <c r="T837" s="634"/>
      <c r="U837" s="633"/>
      <c r="V837" s="633"/>
      <c r="W837" s="633"/>
      <c r="X837" s="633"/>
      <c r="Y837" s="633"/>
      <c r="Z837" s="445"/>
      <c r="AA837" s="446"/>
      <c r="AB837" s="362"/>
      <c r="AC837" s="362"/>
      <c r="AD837" s="362"/>
      <c r="AE837" s="362"/>
      <c r="AF837" s="362"/>
      <c r="AG837" s="362"/>
      <c r="AH837" s="362"/>
      <c r="AI837" s="362"/>
      <c r="AJ837" s="362"/>
      <c r="AK837" s="362"/>
      <c r="AL837" s="362"/>
      <c r="AM837" s="362"/>
      <c r="AN837" s="362"/>
    </row>
    <row r="838" spans="1:40" s="9" customFormat="1" ht="12.75">
      <c r="A838" s="354" t="s">
        <v>258</v>
      </c>
      <c r="B838" s="633"/>
      <c r="C838" s="633"/>
      <c r="D838" s="633"/>
      <c r="E838" s="633"/>
      <c r="F838" s="633"/>
      <c r="G838" s="633"/>
      <c r="H838" s="633"/>
      <c r="I838" s="633"/>
      <c r="J838" s="633"/>
      <c r="K838" s="633"/>
      <c r="L838" s="633"/>
      <c r="M838" s="635"/>
      <c r="N838" s="635"/>
      <c r="O838" s="634"/>
      <c r="P838" s="633"/>
      <c r="Q838" s="633"/>
      <c r="R838" s="633"/>
      <c r="S838" s="633"/>
      <c r="T838" s="634"/>
      <c r="U838" s="633"/>
      <c r="V838" s="633"/>
      <c r="W838" s="633"/>
      <c r="X838" s="633"/>
      <c r="Y838" s="633"/>
      <c r="Z838" s="445"/>
      <c r="AA838" s="446"/>
      <c r="AB838" s="362"/>
      <c r="AC838" s="362"/>
      <c r="AD838" s="362"/>
      <c r="AE838" s="362"/>
      <c r="AF838" s="362"/>
      <c r="AG838" s="362"/>
      <c r="AH838" s="362"/>
      <c r="AI838" s="362"/>
      <c r="AJ838" s="362"/>
      <c r="AK838" s="362"/>
      <c r="AL838" s="362"/>
      <c r="AM838" s="362"/>
      <c r="AN838" s="362"/>
    </row>
    <row r="839" spans="1:40" s="9" customFormat="1" ht="12.75">
      <c r="A839" s="367" t="s">
        <v>238</v>
      </c>
      <c r="B839" s="633"/>
      <c r="C839" s="633"/>
      <c r="D839" s="633"/>
      <c r="E839" s="633"/>
      <c r="F839" s="633"/>
      <c r="G839" s="633"/>
      <c r="H839" s="633"/>
      <c r="I839" s="633"/>
      <c r="J839" s="633"/>
      <c r="K839" s="633"/>
      <c r="L839" s="633"/>
      <c r="M839" s="635"/>
      <c r="N839" s="635"/>
      <c r="O839" s="634"/>
      <c r="P839" s="633"/>
      <c r="Q839" s="633"/>
      <c r="R839" s="633"/>
      <c r="S839" s="633"/>
      <c r="T839" s="634"/>
      <c r="U839" s="633"/>
      <c r="V839" s="633"/>
      <c r="W839" s="633"/>
      <c r="X839" s="633"/>
      <c r="Y839" s="633"/>
      <c r="Z839" s="445"/>
      <c r="AA839" s="446"/>
      <c r="AB839" s="362"/>
      <c r="AC839" s="362"/>
      <c r="AD839" s="362"/>
      <c r="AE839" s="362">
        <v>3801</v>
      </c>
      <c r="AF839" s="362">
        <v>4067.7</v>
      </c>
      <c r="AG839" s="362">
        <v>4130.7</v>
      </c>
      <c r="AH839" s="362">
        <v>4384.8999999999996</v>
      </c>
      <c r="AI839" s="362">
        <v>4694.8</v>
      </c>
      <c r="AJ839" s="362">
        <v>4981.7</v>
      </c>
      <c r="AK839" s="362">
        <v>5256.4</v>
      </c>
      <c r="AL839" s="362">
        <v>5545.1</v>
      </c>
      <c r="AM839" s="362"/>
      <c r="AN839" s="362"/>
    </row>
    <row r="840" spans="1:40" s="9" customFormat="1" ht="12.75" hidden="1">
      <c r="A840" s="367" t="s">
        <v>241</v>
      </c>
      <c r="B840" s="633"/>
      <c r="C840" s="633"/>
      <c r="D840" s="633"/>
      <c r="E840" s="633"/>
      <c r="F840" s="633"/>
      <c r="G840" s="633"/>
      <c r="H840" s="633"/>
      <c r="I840" s="633"/>
      <c r="J840" s="633"/>
      <c r="K840" s="633"/>
      <c r="L840" s="633"/>
      <c r="M840" s="635"/>
      <c r="N840" s="635"/>
      <c r="O840" s="634"/>
      <c r="P840" s="633"/>
      <c r="Q840" s="633"/>
      <c r="R840" s="633"/>
      <c r="S840" s="633"/>
      <c r="T840" s="634"/>
      <c r="U840" s="633"/>
      <c r="V840" s="633"/>
      <c r="W840" s="633"/>
      <c r="X840" s="633"/>
      <c r="Y840" s="633"/>
      <c r="Z840" s="445"/>
      <c r="AA840" s="446"/>
      <c r="AB840" s="362"/>
      <c r="AC840" s="362"/>
      <c r="AD840" s="362"/>
      <c r="AE840" s="362"/>
      <c r="AF840" s="362"/>
      <c r="AG840" s="362"/>
      <c r="AH840" s="362"/>
      <c r="AI840" s="362"/>
      <c r="AJ840" s="362"/>
      <c r="AK840" s="362"/>
      <c r="AL840" s="362"/>
      <c r="AM840" s="362"/>
      <c r="AN840" s="362"/>
    </row>
    <row r="841" spans="1:40" s="9" customFormat="1" ht="12.75">
      <c r="A841" s="367"/>
      <c r="B841" s="633"/>
      <c r="C841" s="633"/>
      <c r="D841" s="633"/>
      <c r="E841" s="633"/>
      <c r="F841" s="633"/>
      <c r="G841" s="633"/>
      <c r="H841" s="633"/>
      <c r="I841" s="633"/>
      <c r="J841" s="633"/>
      <c r="K841" s="633"/>
      <c r="L841" s="633"/>
      <c r="M841" s="635"/>
      <c r="N841" s="635"/>
      <c r="O841" s="634"/>
      <c r="P841" s="633"/>
      <c r="Q841" s="633"/>
      <c r="R841" s="633"/>
      <c r="S841" s="633"/>
      <c r="T841" s="634"/>
      <c r="U841" s="633"/>
      <c r="V841" s="633"/>
      <c r="W841" s="633"/>
      <c r="X841" s="633"/>
      <c r="Y841" s="633"/>
      <c r="Z841" s="445"/>
      <c r="AA841" s="446"/>
      <c r="AB841" s="362"/>
      <c r="AC841" s="362"/>
      <c r="AD841" s="362"/>
      <c r="AE841" s="362"/>
      <c r="AF841" s="362"/>
      <c r="AG841" s="362"/>
      <c r="AH841" s="362"/>
      <c r="AI841" s="362"/>
      <c r="AJ841" s="362"/>
      <c r="AK841" s="362"/>
      <c r="AL841" s="362"/>
      <c r="AM841" s="362"/>
      <c r="AN841" s="362"/>
    </row>
    <row r="842" spans="1:40" s="9" customFormat="1" ht="12.75">
      <c r="A842" s="354" t="s">
        <v>259</v>
      </c>
      <c r="B842" s="633"/>
      <c r="C842" s="633"/>
      <c r="D842" s="633"/>
      <c r="E842" s="633"/>
      <c r="F842" s="633"/>
      <c r="G842" s="633"/>
      <c r="H842" s="633"/>
      <c r="I842" s="633"/>
      <c r="J842" s="633"/>
      <c r="K842" s="633"/>
      <c r="L842" s="633"/>
      <c r="M842" s="635"/>
      <c r="N842" s="635"/>
      <c r="O842" s="634"/>
      <c r="P842" s="633"/>
      <c r="Q842" s="633"/>
      <c r="R842" s="633"/>
      <c r="S842" s="633"/>
      <c r="T842" s="634"/>
      <c r="U842" s="633"/>
      <c r="V842" s="633"/>
      <c r="W842" s="633"/>
      <c r="X842" s="633"/>
      <c r="Y842" s="633"/>
      <c r="Z842" s="445"/>
      <c r="AA842" s="446"/>
      <c r="AB842" s="362"/>
      <c r="AC842" s="362"/>
      <c r="AD842" s="362"/>
      <c r="AE842" s="362"/>
      <c r="AF842" s="362"/>
      <c r="AG842" s="362"/>
      <c r="AH842" s="362"/>
      <c r="AI842" s="362"/>
      <c r="AJ842" s="362"/>
      <c r="AK842" s="362"/>
      <c r="AL842" s="362"/>
      <c r="AM842" s="362"/>
      <c r="AN842" s="362"/>
    </row>
    <row r="843" spans="1:40" s="9" customFormat="1" ht="12.75">
      <c r="A843" s="367" t="s">
        <v>238</v>
      </c>
      <c r="B843" s="633"/>
      <c r="C843" s="633"/>
      <c r="D843" s="633"/>
      <c r="E843" s="633"/>
      <c r="F843" s="633"/>
      <c r="G843" s="633"/>
      <c r="H843" s="633"/>
      <c r="I843" s="633"/>
      <c r="J843" s="633"/>
      <c r="K843" s="633"/>
      <c r="L843" s="633"/>
      <c r="M843" s="635"/>
      <c r="N843" s="635"/>
      <c r="O843" s="634"/>
      <c r="P843" s="633"/>
      <c r="Q843" s="633"/>
      <c r="R843" s="633"/>
      <c r="S843" s="633"/>
      <c r="T843" s="634"/>
      <c r="U843" s="633"/>
      <c r="V843" s="633"/>
      <c r="W843" s="633"/>
      <c r="X843" s="633"/>
      <c r="Y843" s="633"/>
      <c r="Z843" s="445"/>
      <c r="AA843" s="446"/>
      <c r="AB843" s="362"/>
      <c r="AC843" s="362"/>
      <c r="AD843" s="362"/>
      <c r="AE843" s="362">
        <v>2112.9</v>
      </c>
      <c r="AF843" s="362">
        <v>2261.1999999999998</v>
      </c>
      <c r="AG843" s="362">
        <v>2429.9</v>
      </c>
      <c r="AH843" s="362">
        <v>2578.9</v>
      </c>
      <c r="AI843" s="362">
        <v>2761.1</v>
      </c>
      <c r="AJ843" s="362">
        <v>2929.9</v>
      </c>
      <c r="AK843" s="362">
        <v>3091.4</v>
      </c>
      <c r="AL843" s="362">
        <v>3261.2</v>
      </c>
      <c r="AM843" s="362"/>
      <c r="AN843" s="362"/>
    </row>
    <row r="844" spans="1:40" s="9" customFormat="1" ht="12.75" hidden="1">
      <c r="A844" s="367" t="s">
        <v>239</v>
      </c>
      <c r="B844" s="633"/>
      <c r="C844" s="633"/>
      <c r="D844" s="633"/>
      <c r="E844" s="633"/>
      <c r="F844" s="633"/>
      <c r="G844" s="633"/>
      <c r="H844" s="633"/>
      <c r="I844" s="633"/>
      <c r="J844" s="633"/>
      <c r="K844" s="633"/>
      <c r="L844" s="633"/>
      <c r="M844" s="635"/>
      <c r="N844" s="635"/>
      <c r="O844" s="634"/>
      <c r="P844" s="633"/>
      <c r="Q844" s="633"/>
      <c r="R844" s="633"/>
      <c r="S844" s="633"/>
      <c r="T844" s="634"/>
      <c r="U844" s="633"/>
      <c r="V844" s="633"/>
      <c r="W844" s="633"/>
      <c r="X844" s="633"/>
      <c r="Y844" s="633"/>
      <c r="Z844" s="445"/>
      <c r="AA844" s="446"/>
      <c r="AB844" s="362"/>
      <c r="AC844" s="362"/>
      <c r="AD844" s="362"/>
      <c r="AE844" s="362"/>
      <c r="AF844" s="362"/>
      <c r="AG844" s="362"/>
      <c r="AH844" s="362"/>
      <c r="AI844" s="362"/>
      <c r="AJ844" s="362"/>
      <c r="AK844" s="362"/>
      <c r="AL844" s="362"/>
      <c r="AM844" s="362"/>
      <c r="AN844" s="362"/>
    </row>
    <row r="845" spans="1:40" s="9" customFormat="1" ht="12.75" hidden="1">
      <c r="A845" s="367" t="s">
        <v>240</v>
      </c>
      <c r="B845" s="633"/>
      <c r="C845" s="633"/>
      <c r="D845" s="633"/>
      <c r="E845" s="633"/>
      <c r="F845" s="633"/>
      <c r="G845" s="633"/>
      <c r="H845" s="633"/>
      <c r="I845" s="633"/>
      <c r="J845" s="633"/>
      <c r="K845" s="633"/>
      <c r="L845" s="633"/>
      <c r="M845" s="635"/>
      <c r="N845" s="635"/>
      <c r="O845" s="634"/>
      <c r="P845" s="633"/>
      <c r="Q845" s="633"/>
      <c r="R845" s="633"/>
      <c r="S845" s="633"/>
      <c r="T845" s="634"/>
      <c r="U845" s="633"/>
      <c r="V845" s="633"/>
      <c r="W845" s="633"/>
      <c r="X845" s="633"/>
      <c r="Y845" s="633"/>
      <c r="Z845" s="445"/>
      <c r="AA845" s="446"/>
      <c r="AB845" s="362"/>
      <c r="AC845" s="362"/>
      <c r="AD845" s="362"/>
      <c r="AE845" s="362"/>
      <c r="AF845" s="362"/>
      <c r="AG845" s="362"/>
      <c r="AH845" s="362"/>
      <c r="AI845" s="362"/>
      <c r="AJ845" s="362"/>
      <c r="AK845" s="362"/>
      <c r="AL845" s="362"/>
      <c r="AM845" s="362"/>
      <c r="AN845" s="362"/>
    </row>
    <row r="846" spans="1:40" s="9" customFormat="1" ht="12.75" hidden="1">
      <c r="A846" s="367" t="s">
        <v>241</v>
      </c>
      <c r="B846" s="633"/>
      <c r="C846" s="633"/>
      <c r="D846" s="633"/>
      <c r="E846" s="633"/>
      <c r="F846" s="633"/>
      <c r="G846" s="633"/>
      <c r="H846" s="633"/>
      <c r="I846" s="633"/>
      <c r="J846" s="633"/>
      <c r="K846" s="633"/>
      <c r="L846" s="633"/>
      <c r="M846" s="635"/>
      <c r="N846" s="635"/>
      <c r="O846" s="634"/>
      <c r="P846" s="633"/>
      <c r="Q846" s="633"/>
      <c r="R846" s="633"/>
      <c r="S846" s="633"/>
      <c r="T846" s="634"/>
      <c r="U846" s="633"/>
      <c r="V846" s="633"/>
      <c r="W846" s="633"/>
      <c r="X846" s="633"/>
      <c r="Y846" s="633"/>
      <c r="Z846" s="445"/>
      <c r="AA846" s="446"/>
      <c r="AB846" s="362"/>
      <c r="AC846" s="362"/>
      <c r="AD846" s="362"/>
      <c r="AE846" s="362"/>
      <c r="AF846" s="362"/>
      <c r="AG846" s="362"/>
      <c r="AH846" s="362"/>
      <c r="AI846" s="362"/>
      <c r="AJ846" s="362"/>
      <c r="AK846" s="362"/>
      <c r="AL846" s="362"/>
      <c r="AM846" s="362"/>
      <c r="AN846" s="362"/>
    </row>
    <row r="847" spans="1:40" s="9" customFormat="1" ht="12.75">
      <c r="A847" s="367"/>
      <c r="B847" s="633"/>
      <c r="C847" s="633"/>
      <c r="D847" s="633"/>
      <c r="E847" s="633"/>
      <c r="F847" s="633"/>
      <c r="G847" s="633"/>
      <c r="H847" s="633"/>
      <c r="I847" s="633"/>
      <c r="J847" s="633"/>
      <c r="K847" s="633"/>
      <c r="L847" s="633"/>
      <c r="M847" s="635"/>
      <c r="N847" s="635"/>
      <c r="O847" s="634"/>
      <c r="P847" s="633"/>
      <c r="Q847" s="633"/>
      <c r="R847" s="633"/>
      <c r="S847" s="633"/>
      <c r="T847" s="634"/>
      <c r="U847" s="633"/>
      <c r="V847" s="633"/>
      <c r="W847" s="633"/>
      <c r="X847" s="633"/>
      <c r="Y847" s="633"/>
      <c r="Z847" s="445"/>
      <c r="AA847" s="446"/>
      <c r="AB847" s="362"/>
      <c r="AC847" s="362"/>
      <c r="AD847" s="362"/>
      <c r="AE847" s="362"/>
      <c r="AF847" s="362"/>
      <c r="AG847" s="362"/>
      <c r="AH847" s="362"/>
      <c r="AI847" s="362"/>
      <c r="AJ847" s="362"/>
      <c r="AK847" s="362"/>
      <c r="AL847" s="362"/>
      <c r="AM847" s="362"/>
      <c r="AN847" s="362"/>
    </row>
    <row r="848" spans="1:40" s="9" customFormat="1" ht="12.75">
      <c r="A848" s="354" t="s">
        <v>260</v>
      </c>
      <c r="B848" s="633"/>
      <c r="C848" s="633"/>
      <c r="D848" s="633"/>
      <c r="E848" s="633"/>
      <c r="F848" s="633"/>
      <c r="G848" s="633"/>
      <c r="H848" s="633"/>
      <c r="I848" s="633"/>
      <c r="J848" s="633"/>
      <c r="K848" s="633"/>
      <c r="L848" s="633"/>
      <c r="M848" s="635"/>
      <c r="N848" s="635"/>
      <c r="O848" s="634"/>
      <c r="P848" s="633"/>
      <c r="Q848" s="633"/>
      <c r="R848" s="633"/>
      <c r="S848" s="633"/>
      <c r="T848" s="634"/>
      <c r="U848" s="633"/>
      <c r="V848" s="633"/>
      <c r="W848" s="633"/>
      <c r="X848" s="633"/>
      <c r="Y848" s="633"/>
      <c r="Z848" s="633"/>
      <c r="AA848" s="446"/>
      <c r="AB848" s="132"/>
      <c r="AC848" s="132"/>
      <c r="AD848" s="132"/>
      <c r="AE848" s="132"/>
      <c r="AF848" s="132"/>
      <c r="AG848" s="132"/>
      <c r="AH848" s="132"/>
      <c r="AI848" s="132"/>
      <c r="AJ848" s="132"/>
      <c r="AK848" s="132"/>
      <c r="AL848" s="132"/>
      <c r="AM848" s="132"/>
      <c r="AN848" s="132"/>
    </row>
    <row r="849" spans="1:40" s="9" customFormat="1" ht="12.75">
      <c r="A849" s="367" t="s">
        <v>246</v>
      </c>
      <c r="B849" s="633"/>
      <c r="C849" s="633"/>
      <c r="D849" s="633"/>
      <c r="E849" s="633"/>
      <c r="F849" s="633"/>
      <c r="G849" s="633"/>
      <c r="H849" s="633"/>
      <c r="I849" s="633"/>
      <c r="J849" s="633"/>
      <c r="K849" s="633"/>
      <c r="L849" s="633"/>
      <c r="M849" s="635"/>
      <c r="N849" s="635"/>
      <c r="O849" s="634"/>
      <c r="P849" s="633"/>
      <c r="Q849" s="633"/>
      <c r="R849" s="633"/>
      <c r="S849" s="633"/>
      <c r="T849" s="634"/>
      <c r="U849" s="633"/>
      <c r="V849" s="633"/>
      <c r="W849" s="633"/>
      <c r="X849" s="633"/>
      <c r="Y849" s="633"/>
      <c r="Z849" s="633"/>
      <c r="AA849" s="446"/>
      <c r="AB849" s="132"/>
      <c r="AC849" s="132"/>
      <c r="AD849" s="132"/>
      <c r="AE849" s="132"/>
      <c r="AF849" s="132"/>
      <c r="AG849" s="132"/>
      <c r="AH849" s="132"/>
      <c r="AI849" s="132"/>
      <c r="AJ849" s="132"/>
      <c r="AK849" s="132"/>
      <c r="AL849" s="132"/>
      <c r="AM849" s="132"/>
      <c r="AN849" s="132"/>
    </row>
    <row r="850" spans="1:40" s="9" customFormat="1" ht="12.75" hidden="1">
      <c r="A850" s="367" t="s">
        <v>239</v>
      </c>
      <c r="B850" s="367"/>
      <c r="C850" s="367"/>
      <c r="D850" s="367"/>
      <c r="E850" s="367"/>
      <c r="F850" s="367"/>
      <c r="G850" s="635"/>
      <c r="H850" s="635"/>
      <c r="I850" s="635"/>
      <c r="J850" s="635"/>
      <c r="K850" s="635"/>
      <c r="L850" s="635"/>
      <c r="M850" s="635"/>
      <c r="N850" s="635"/>
      <c r="O850" s="634"/>
      <c r="P850" s="633"/>
      <c r="Q850" s="633"/>
      <c r="R850" s="633"/>
      <c r="S850" s="633"/>
      <c r="T850" s="634"/>
      <c r="U850" s="633"/>
      <c r="V850" s="633"/>
      <c r="W850" s="633"/>
      <c r="X850" s="633"/>
      <c r="Y850" s="633"/>
      <c r="Z850" s="633"/>
      <c r="AA850" s="446"/>
      <c r="AB850" s="132"/>
      <c r="AC850" s="132"/>
      <c r="AD850" s="132"/>
      <c r="AE850" s="132"/>
      <c r="AF850" s="132"/>
      <c r="AG850" s="132"/>
      <c r="AH850" s="132"/>
      <c r="AI850" s="132"/>
      <c r="AJ850" s="132"/>
      <c r="AK850" s="132"/>
      <c r="AL850" s="132"/>
      <c r="AM850" s="132"/>
      <c r="AN850" s="132"/>
    </row>
    <row r="851" spans="1:40" s="9" customFormat="1" ht="12.75" hidden="1">
      <c r="A851" s="367" t="s">
        <v>240</v>
      </c>
      <c r="B851" s="367"/>
      <c r="C851" s="367"/>
      <c r="D851" s="367"/>
      <c r="E851" s="367"/>
      <c r="F851" s="367"/>
      <c r="G851" s="635"/>
      <c r="H851" s="635"/>
      <c r="I851" s="635"/>
      <c r="J851" s="635"/>
      <c r="K851" s="635"/>
      <c r="L851" s="635"/>
      <c r="M851" s="635"/>
      <c r="N851" s="635"/>
      <c r="O851" s="634"/>
      <c r="P851" s="633"/>
      <c r="Q851" s="633"/>
      <c r="R851" s="633"/>
      <c r="S851" s="633"/>
      <c r="T851" s="634"/>
      <c r="U851" s="633"/>
      <c r="V851" s="633"/>
      <c r="W851" s="633"/>
      <c r="X851" s="633"/>
      <c r="Y851" s="633"/>
      <c r="Z851" s="633"/>
      <c r="AA851" s="446"/>
      <c r="AB851" s="132"/>
      <c r="AC851" s="132"/>
      <c r="AD851" s="132"/>
      <c r="AE851" s="132"/>
      <c r="AF851" s="132"/>
      <c r="AG851" s="132"/>
      <c r="AH851" s="132"/>
      <c r="AI851" s="132"/>
      <c r="AJ851" s="132"/>
      <c r="AK851" s="132"/>
      <c r="AL851" s="132"/>
      <c r="AM851" s="132"/>
      <c r="AN851" s="132"/>
    </row>
    <row r="852" spans="1:40" s="9" customFormat="1" ht="12.75" hidden="1">
      <c r="A852" s="367" t="s">
        <v>241</v>
      </c>
      <c r="B852" s="367"/>
      <c r="C852" s="367"/>
      <c r="D852" s="367"/>
      <c r="E852" s="367"/>
      <c r="F852" s="367"/>
      <c r="G852" s="635"/>
      <c r="H852" s="635"/>
      <c r="I852" s="635"/>
      <c r="J852" s="635"/>
      <c r="K852" s="635"/>
      <c r="L852" s="635"/>
      <c r="M852" s="635"/>
      <c r="N852" s="635"/>
      <c r="O852" s="634"/>
      <c r="P852" s="633"/>
      <c r="Q852" s="633"/>
      <c r="R852" s="633"/>
      <c r="S852" s="633"/>
      <c r="T852" s="634"/>
      <c r="U852" s="633"/>
      <c r="V852" s="633"/>
      <c r="W852" s="633"/>
      <c r="X852" s="633"/>
      <c r="Y852" s="633"/>
      <c r="Z852" s="633"/>
      <c r="AA852" s="446"/>
      <c r="AB852" s="132"/>
      <c r="AC852" s="132"/>
      <c r="AD852" s="132"/>
      <c r="AE852" s="132"/>
      <c r="AF852" s="132"/>
      <c r="AG852" s="132"/>
      <c r="AH852" s="132"/>
      <c r="AI852" s="132"/>
      <c r="AJ852" s="132"/>
      <c r="AK852" s="132"/>
      <c r="AL852" s="132"/>
      <c r="AM852" s="132"/>
      <c r="AN852" s="132"/>
    </row>
    <row r="853" spans="1:40" s="9" customFormat="1" ht="12.75">
      <c r="A853" s="367"/>
      <c r="B853" s="367"/>
      <c r="C853" s="367"/>
      <c r="D853" s="367"/>
      <c r="E853" s="367"/>
      <c r="F853" s="367"/>
      <c r="G853" s="635"/>
      <c r="H853" s="635"/>
      <c r="I853" s="635"/>
      <c r="J853" s="635"/>
      <c r="K853" s="635"/>
      <c r="L853" s="635"/>
      <c r="M853" s="635"/>
      <c r="N853" s="635"/>
      <c r="O853" s="634"/>
      <c r="P853" s="633"/>
      <c r="Q853" s="633"/>
      <c r="R853" s="633"/>
      <c r="S853" s="633"/>
      <c r="T853" s="634"/>
      <c r="U853" s="633"/>
      <c r="V853" s="633"/>
      <c r="W853" s="633"/>
      <c r="X853" s="633"/>
      <c r="Y853" s="633"/>
      <c r="Z853" s="633"/>
      <c r="AA853" s="446"/>
      <c r="AB853" s="132"/>
      <c r="AC853" s="132"/>
      <c r="AD853" s="132"/>
      <c r="AE853" s="132"/>
      <c r="AF853" s="132"/>
      <c r="AG853" s="132"/>
      <c r="AH853" s="132"/>
      <c r="AI853" s="132"/>
      <c r="AJ853" s="132"/>
      <c r="AK853" s="132"/>
      <c r="AL853" s="132"/>
      <c r="AM853" s="132"/>
      <c r="AN853" s="132"/>
    </row>
    <row r="854" spans="1:40" s="9" customFormat="1" ht="12.75">
      <c r="A854" s="354" t="s">
        <v>261</v>
      </c>
      <c r="B854" s="367"/>
      <c r="C854" s="367"/>
      <c r="D854" s="367"/>
      <c r="E854" s="367"/>
      <c r="F854" s="367"/>
      <c r="G854" s="635"/>
      <c r="H854" s="635"/>
      <c r="I854" s="635"/>
      <c r="J854" s="635"/>
      <c r="K854" s="635"/>
      <c r="L854" s="635"/>
      <c r="M854" s="635"/>
      <c r="N854" s="635"/>
      <c r="O854" s="634"/>
      <c r="P854" s="633"/>
      <c r="Q854" s="633"/>
      <c r="R854" s="633"/>
      <c r="S854" s="633"/>
      <c r="T854" s="634"/>
      <c r="U854" s="633"/>
      <c r="V854" s="633"/>
      <c r="W854" s="633"/>
      <c r="X854" s="633"/>
      <c r="Y854" s="633"/>
      <c r="Z854" s="633"/>
      <c r="AA854" s="446"/>
      <c r="AB854" s="132"/>
      <c r="AC854" s="132"/>
      <c r="AD854" s="132"/>
      <c r="AE854" s="132"/>
      <c r="AF854" s="132"/>
      <c r="AG854" s="132"/>
      <c r="AH854" s="132"/>
      <c r="AI854" s="132"/>
      <c r="AJ854" s="132"/>
      <c r="AK854" s="132"/>
      <c r="AL854" s="132"/>
      <c r="AM854" s="132"/>
      <c r="AN854" s="132"/>
    </row>
    <row r="855" spans="1:40" s="9" customFormat="1" ht="12.75">
      <c r="A855" s="367" t="s">
        <v>238</v>
      </c>
      <c r="B855" s="367"/>
      <c r="C855" s="367"/>
      <c r="D855" s="367"/>
      <c r="E855" s="367"/>
      <c r="F855" s="367"/>
      <c r="G855" s="635"/>
      <c r="H855" s="635"/>
      <c r="I855" s="635"/>
      <c r="J855" s="635"/>
      <c r="K855" s="635"/>
      <c r="L855" s="635"/>
      <c r="M855" s="635"/>
      <c r="N855" s="635"/>
      <c r="O855" s="634"/>
      <c r="P855" s="633"/>
      <c r="Q855" s="633"/>
      <c r="R855" s="633"/>
      <c r="S855" s="633"/>
      <c r="T855" s="634"/>
      <c r="U855" s="633"/>
      <c r="V855" s="633"/>
      <c r="W855" s="633"/>
      <c r="X855" s="633"/>
      <c r="Y855" s="633"/>
      <c r="Z855" s="633"/>
      <c r="AA855" s="446"/>
      <c r="AB855" s="132"/>
      <c r="AC855" s="132"/>
      <c r="AD855" s="132"/>
      <c r="AE855" s="132">
        <v>1515.7</v>
      </c>
      <c r="AF855" s="132">
        <v>1622.1</v>
      </c>
      <c r="AG855" s="132">
        <v>1749.3</v>
      </c>
      <c r="AH855" s="132">
        <v>1856.6</v>
      </c>
      <c r="AI855" s="132">
        <v>1987.8</v>
      </c>
      <c r="AJ855" s="132">
        <v>2109.3000000000002</v>
      </c>
      <c r="AK855" s="132">
        <v>2225.6</v>
      </c>
      <c r="AL855" s="132">
        <v>2347.8000000000002</v>
      </c>
      <c r="AM855" s="132"/>
      <c r="AN855" s="132"/>
    </row>
    <row r="856" spans="1:40" s="9" customFormat="1" ht="12.75" hidden="1">
      <c r="A856" s="367" t="s">
        <v>239</v>
      </c>
      <c r="B856" s="367"/>
      <c r="C856" s="367"/>
      <c r="D856" s="367"/>
      <c r="E856" s="367"/>
      <c r="F856" s="367"/>
      <c r="G856" s="635"/>
      <c r="H856" s="635"/>
      <c r="I856" s="635"/>
      <c r="J856" s="635"/>
      <c r="K856" s="635"/>
      <c r="L856" s="635"/>
      <c r="M856" s="635"/>
      <c r="N856" s="635"/>
      <c r="O856" s="634"/>
      <c r="P856" s="633"/>
      <c r="Q856" s="633"/>
      <c r="R856" s="633"/>
      <c r="S856" s="633"/>
      <c r="T856" s="634"/>
      <c r="U856" s="633"/>
      <c r="V856" s="633"/>
      <c r="W856" s="633"/>
      <c r="X856" s="633"/>
      <c r="Y856" s="633"/>
      <c r="Z856" s="633"/>
      <c r="AA856" s="446"/>
      <c r="AB856" s="132"/>
      <c r="AC856" s="132"/>
      <c r="AD856" s="132"/>
      <c r="AE856" s="132"/>
      <c r="AF856" s="132"/>
      <c r="AG856" s="132"/>
      <c r="AH856" s="132"/>
      <c r="AI856" s="132"/>
      <c r="AJ856" s="132"/>
      <c r="AK856" s="132"/>
      <c r="AL856" s="132"/>
      <c r="AM856" s="132"/>
      <c r="AN856" s="132"/>
    </row>
    <row r="857" spans="1:40" s="9" customFormat="1" ht="12.75" hidden="1">
      <c r="A857" s="367" t="s">
        <v>240</v>
      </c>
      <c r="B857" s="367"/>
      <c r="C857" s="367"/>
      <c r="D857" s="367"/>
      <c r="E857" s="367"/>
      <c r="F857" s="367"/>
      <c r="G857" s="635"/>
      <c r="H857" s="635"/>
      <c r="I857" s="635"/>
      <c r="J857" s="635"/>
      <c r="K857" s="635"/>
      <c r="L857" s="635"/>
      <c r="M857" s="635"/>
      <c r="N857" s="635"/>
      <c r="O857" s="634"/>
      <c r="P857" s="633"/>
      <c r="Q857" s="633"/>
      <c r="R857" s="633"/>
      <c r="S857" s="633"/>
      <c r="T857" s="634"/>
      <c r="U857" s="633"/>
      <c r="V857" s="633"/>
      <c r="W857" s="633"/>
      <c r="X857" s="633"/>
      <c r="Y857" s="633"/>
      <c r="Z857" s="633"/>
      <c r="AA857" s="446"/>
      <c r="AB857" s="132"/>
      <c r="AC857" s="132"/>
      <c r="AD857" s="132"/>
      <c r="AE857" s="132"/>
      <c r="AF857" s="132"/>
      <c r="AG857" s="132"/>
      <c r="AH857" s="132"/>
      <c r="AI857" s="132"/>
      <c r="AJ857" s="132"/>
      <c r="AK857" s="132"/>
      <c r="AL857" s="132"/>
      <c r="AM857" s="132"/>
      <c r="AN857" s="132"/>
    </row>
    <row r="858" spans="1:40" s="9" customFormat="1" ht="12.75" hidden="1">
      <c r="A858" s="367" t="s">
        <v>241</v>
      </c>
      <c r="B858" s="367"/>
      <c r="C858" s="367"/>
      <c r="D858" s="367"/>
      <c r="E858" s="367"/>
      <c r="F858" s="367"/>
      <c r="G858" s="635"/>
      <c r="H858" s="635"/>
      <c r="I858" s="635"/>
      <c r="J858" s="635"/>
      <c r="K858" s="635"/>
      <c r="L858" s="635"/>
      <c r="M858" s="635"/>
      <c r="N858" s="635"/>
      <c r="O858" s="634"/>
      <c r="P858" s="633"/>
      <c r="Q858" s="633"/>
      <c r="R858" s="633"/>
      <c r="S858" s="633"/>
      <c r="T858" s="634"/>
      <c r="U858" s="633"/>
      <c r="V858" s="633"/>
      <c r="W858" s="633"/>
      <c r="X858" s="633"/>
      <c r="Y858" s="633"/>
      <c r="Z858" s="633"/>
      <c r="AA858" s="446"/>
      <c r="AB858" s="132"/>
      <c r="AC858" s="132"/>
      <c r="AD858" s="132"/>
      <c r="AE858" s="132"/>
      <c r="AF858" s="132"/>
      <c r="AG858" s="132"/>
      <c r="AH858" s="132"/>
      <c r="AI858" s="132"/>
      <c r="AJ858" s="132"/>
      <c r="AK858" s="132"/>
      <c r="AL858" s="132"/>
      <c r="AM858" s="132"/>
      <c r="AN858" s="132"/>
    </row>
    <row r="859" spans="1:40" s="9" customFormat="1" ht="12.75">
      <c r="A859" s="367"/>
      <c r="B859" s="367"/>
      <c r="C859" s="367"/>
      <c r="D859" s="367"/>
      <c r="E859" s="367"/>
      <c r="F859" s="367"/>
      <c r="G859" s="635"/>
      <c r="H859" s="635"/>
      <c r="I859" s="635"/>
      <c r="J859" s="635"/>
      <c r="K859" s="635"/>
      <c r="L859" s="635"/>
      <c r="M859" s="635"/>
      <c r="N859" s="635"/>
      <c r="O859" s="634"/>
      <c r="P859" s="633"/>
      <c r="Q859" s="633"/>
      <c r="R859" s="633"/>
      <c r="S859" s="633"/>
      <c r="T859" s="634"/>
      <c r="U859" s="633"/>
      <c r="V859" s="633"/>
      <c r="W859" s="633"/>
      <c r="X859" s="633"/>
      <c r="Y859" s="633"/>
      <c r="Z859" s="633"/>
      <c r="AA859" s="446"/>
      <c r="AB859" s="132"/>
      <c r="AC859" s="132"/>
      <c r="AD859" s="132"/>
      <c r="AE859" s="132"/>
      <c r="AF859" s="132"/>
      <c r="AG859" s="132"/>
      <c r="AH859" s="132"/>
      <c r="AI859" s="132"/>
      <c r="AJ859" s="132"/>
      <c r="AK859" s="132"/>
      <c r="AL859" s="132"/>
      <c r="AM859" s="132"/>
      <c r="AN859" s="132"/>
    </row>
    <row r="860" spans="1:40" s="9" customFormat="1" ht="12.75">
      <c r="A860" s="354" t="s">
        <v>262</v>
      </c>
      <c r="B860" s="367"/>
      <c r="C860" s="367"/>
      <c r="D860" s="367"/>
      <c r="E860" s="367"/>
      <c r="F860" s="367"/>
      <c r="G860" s="635"/>
      <c r="H860" s="635"/>
      <c r="I860" s="635"/>
      <c r="J860" s="635"/>
      <c r="K860" s="635"/>
      <c r="L860" s="635"/>
      <c r="M860" s="635"/>
      <c r="N860" s="635"/>
      <c r="O860" s="634"/>
      <c r="P860" s="633"/>
      <c r="Q860" s="633"/>
      <c r="R860" s="633"/>
      <c r="S860" s="633"/>
      <c r="T860" s="634"/>
      <c r="U860" s="633"/>
      <c r="V860" s="633"/>
      <c r="W860" s="633"/>
      <c r="X860" s="633"/>
      <c r="Y860" s="633"/>
      <c r="Z860" s="633"/>
      <c r="AA860" s="446"/>
      <c r="AB860" s="132"/>
      <c r="AC860" s="132"/>
      <c r="AD860" s="132"/>
      <c r="AE860" s="132"/>
      <c r="AF860" s="132"/>
      <c r="AG860" s="132"/>
      <c r="AH860" s="132"/>
      <c r="AI860" s="132"/>
      <c r="AJ860" s="132"/>
      <c r="AK860" s="132"/>
      <c r="AL860" s="132"/>
      <c r="AM860" s="132"/>
      <c r="AN860" s="132"/>
    </row>
    <row r="861" spans="1:40" s="9" customFormat="1" ht="12.75">
      <c r="A861" s="367" t="s">
        <v>238</v>
      </c>
      <c r="B861" s="367"/>
      <c r="C861" s="367"/>
      <c r="D861" s="367"/>
      <c r="E861" s="367"/>
      <c r="F861" s="367"/>
      <c r="G861" s="635"/>
      <c r="H861" s="635"/>
      <c r="I861" s="635"/>
      <c r="J861" s="635"/>
      <c r="K861" s="635"/>
      <c r="L861" s="635"/>
      <c r="M861" s="635"/>
      <c r="N861" s="635"/>
      <c r="O861" s="634"/>
      <c r="P861" s="633"/>
      <c r="Q861" s="633"/>
      <c r="R861" s="633"/>
      <c r="S861" s="633"/>
      <c r="T861" s="634"/>
      <c r="U861" s="633"/>
      <c r="V861" s="633"/>
      <c r="W861" s="633"/>
      <c r="X861" s="633"/>
      <c r="Y861" s="633"/>
      <c r="Z861" s="633"/>
      <c r="AA861" s="446"/>
      <c r="AB861" s="132"/>
      <c r="AC861" s="132"/>
      <c r="AD861" s="132"/>
      <c r="AE861" s="132">
        <v>503.1</v>
      </c>
      <c r="AF861" s="132">
        <v>528</v>
      </c>
      <c r="AG861" s="132">
        <v>561.9</v>
      </c>
      <c r="AH861" s="132">
        <v>590.5</v>
      </c>
      <c r="AI861" s="132">
        <v>626.1</v>
      </c>
      <c r="AJ861" s="132">
        <v>658</v>
      </c>
      <c r="AK861" s="132">
        <v>694.2</v>
      </c>
      <c r="AL861" s="132">
        <v>732.4</v>
      </c>
      <c r="AM861" s="132"/>
      <c r="AN861" s="132"/>
    </row>
    <row r="862" spans="1:40" s="9" customFormat="1" ht="12.75" hidden="1">
      <c r="A862" s="367" t="s">
        <v>239</v>
      </c>
      <c r="B862" s="367"/>
      <c r="C862" s="367"/>
      <c r="D862" s="367"/>
      <c r="E862" s="367"/>
      <c r="F862" s="367"/>
      <c r="G862" s="635"/>
      <c r="H862" s="635"/>
      <c r="I862" s="635"/>
      <c r="J862" s="635"/>
      <c r="K862" s="635"/>
      <c r="L862" s="635"/>
      <c r="M862" s="635"/>
      <c r="N862" s="635"/>
      <c r="O862" s="634"/>
      <c r="P862" s="633"/>
      <c r="Q862" s="633"/>
      <c r="R862" s="633"/>
      <c r="S862" s="633"/>
      <c r="T862" s="634"/>
      <c r="U862" s="633"/>
      <c r="V862" s="633"/>
      <c r="W862" s="633"/>
      <c r="X862" s="633"/>
      <c r="Y862" s="633"/>
      <c r="Z862" s="633"/>
      <c r="AA862" s="446"/>
      <c r="AB862" s="132"/>
      <c r="AC862" s="132"/>
      <c r="AD862" s="132"/>
      <c r="AE862" s="132"/>
      <c r="AF862" s="132"/>
      <c r="AG862" s="132"/>
      <c r="AH862" s="132"/>
      <c r="AI862" s="132"/>
      <c r="AJ862" s="132"/>
      <c r="AK862" s="132"/>
      <c r="AL862" s="132"/>
      <c r="AM862" s="132"/>
      <c r="AN862" s="132"/>
    </row>
    <row r="863" spans="1:40" s="9" customFormat="1" ht="12.75" hidden="1">
      <c r="A863" s="367" t="s">
        <v>240</v>
      </c>
      <c r="B863" s="367"/>
      <c r="C863" s="367"/>
      <c r="D863" s="367"/>
      <c r="E863" s="367"/>
      <c r="F863" s="367"/>
      <c r="G863" s="635"/>
      <c r="H863" s="635"/>
      <c r="I863" s="635"/>
      <c r="J863" s="635"/>
      <c r="K863" s="635"/>
      <c r="L863" s="635"/>
      <c r="M863" s="635"/>
      <c r="N863" s="635"/>
      <c r="O863" s="634"/>
      <c r="P863" s="633"/>
      <c r="Q863" s="633"/>
      <c r="R863" s="633"/>
      <c r="S863" s="633"/>
      <c r="T863" s="634"/>
      <c r="U863" s="633"/>
      <c r="V863" s="633"/>
      <c r="W863" s="633"/>
      <c r="X863" s="633"/>
      <c r="Y863" s="633"/>
      <c r="Z863" s="633"/>
      <c r="AA863" s="446"/>
      <c r="AB863" s="132"/>
      <c r="AC863" s="132"/>
      <c r="AD863" s="132"/>
      <c r="AE863" s="132"/>
      <c r="AF863" s="132"/>
      <c r="AG863" s="132"/>
      <c r="AH863" s="132"/>
      <c r="AI863" s="132"/>
      <c r="AJ863" s="132"/>
      <c r="AK863" s="132"/>
      <c r="AL863" s="132"/>
      <c r="AM863" s="132"/>
      <c r="AN863" s="132"/>
    </row>
    <row r="864" spans="1:40" s="9" customFormat="1" ht="12.75" hidden="1">
      <c r="A864" s="367" t="s">
        <v>241</v>
      </c>
      <c r="B864" s="367"/>
      <c r="C864" s="367"/>
      <c r="D864" s="367"/>
      <c r="E864" s="367"/>
      <c r="F864" s="367"/>
      <c r="G864" s="635"/>
      <c r="H864" s="635"/>
      <c r="I864" s="635"/>
      <c r="J864" s="635"/>
      <c r="K864" s="635"/>
      <c r="L864" s="635"/>
      <c r="M864" s="635"/>
      <c r="N864" s="635"/>
      <c r="O864" s="634"/>
      <c r="P864" s="633"/>
      <c r="Q864" s="633"/>
      <c r="R864" s="633"/>
      <c r="S864" s="633"/>
      <c r="T864" s="634"/>
      <c r="U864" s="633"/>
      <c r="V864" s="633"/>
      <c r="W864" s="633"/>
      <c r="X864" s="633"/>
      <c r="Y864" s="633"/>
      <c r="Z864" s="633"/>
      <c r="AA864" s="446"/>
      <c r="AB864" s="132"/>
      <c r="AC864" s="132"/>
      <c r="AD864" s="132"/>
      <c r="AE864" s="132"/>
      <c r="AF864" s="132"/>
      <c r="AG864" s="132"/>
      <c r="AH864" s="132"/>
      <c r="AI864" s="132"/>
      <c r="AJ864" s="132"/>
      <c r="AK864" s="132"/>
      <c r="AL864" s="132"/>
      <c r="AM864" s="132"/>
      <c r="AN864" s="132"/>
    </row>
    <row r="865" spans="1:40" s="9" customFormat="1" ht="12.75">
      <c r="A865" s="367"/>
      <c r="B865" s="367"/>
      <c r="C865" s="367"/>
      <c r="D865" s="367"/>
      <c r="E865" s="367"/>
      <c r="F865" s="367"/>
      <c r="G865" s="635"/>
      <c r="H865" s="635"/>
      <c r="I865" s="635"/>
      <c r="J865" s="635"/>
      <c r="K865" s="635"/>
      <c r="L865" s="635"/>
      <c r="M865" s="635"/>
      <c r="N865" s="635"/>
      <c r="O865" s="634"/>
      <c r="P865" s="633"/>
      <c r="Q865" s="633"/>
      <c r="R865" s="633"/>
      <c r="S865" s="633"/>
      <c r="T865" s="634"/>
      <c r="U865" s="633"/>
      <c r="V865" s="633"/>
      <c r="W865" s="633"/>
      <c r="X865" s="633"/>
      <c r="Y865" s="633"/>
      <c r="Z865" s="633"/>
      <c r="AA865" s="446"/>
      <c r="AB865" s="132"/>
      <c r="AC865" s="132"/>
      <c r="AD865" s="132"/>
      <c r="AE865" s="132"/>
      <c r="AF865" s="132"/>
      <c r="AG865" s="132"/>
      <c r="AH865" s="132"/>
      <c r="AI865" s="132"/>
      <c r="AJ865" s="132"/>
      <c r="AK865" s="132"/>
      <c r="AL865" s="132"/>
      <c r="AM865" s="132"/>
      <c r="AN865" s="132"/>
    </row>
    <row r="866" spans="1:40" s="9" customFormat="1" ht="12.75">
      <c r="A866" s="367"/>
      <c r="B866" s="367"/>
      <c r="C866" s="367"/>
      <c r="D866" s="367"/>
      <c r="E866" s="367"/>
      <c r="F866" s="367"/>
      <c r="G866" s="635"/>
      <c r="H866" s="635"/>
      <c r="I866" s="635"/>
      <c r="J866" s="635"/>
      <c r="K866" s="635"/>
      <c r="L866" s="635"/>
      <c r="M866" s="635"/>
      <c r="N866" s="635"/>
      <c r="O866" s="634"/>
      <c r="P866" s="633"/>
      <c r="Q866" s="633"/>
      <c r="R866" s="633"/>
      <c r="S866" s="633"/>
      <c r="T866" s="634"/>
      <c r="U866" s="633"/>
      <c r="V866" s="633"/>
      <c r="W866" s="633"/>
      <c r="X866" s="633"/>
      <c r="Y866" s="633"/>
      <c r="Z866" s="445"/>
      <c r="AA866" s="633"/>
      <c r="AB866" s="362"/>
      <c r="AC866" s="362"/>
      <c r="AD866" s="362"/>
      <c r="AE866" s="362"/>
      <c r="AF866" s="362"/>
      <c r="AG866" s="362"/>
      <c r="AH866" s="362"/>
      <c r="AI866" s="362"/>
      <c r="AJ866" s="362"/>
      <c r="AK866" s="362"/>
      <c r="AL866" s="362"/>
      <c r="AM866" s="362"/>
      <c r="AN866" s="362"/>
    </row>
    <row r="867" spans="1:40" s="9" customFormat="1" ht="20.25" customHeight="1">
      <c r="A867" s="636" t="s">
        <v>263</v>
      </c>
      <c r="B867" s="636"/>
      <c r="C867" s="636"/>
      <c r="D867" s="636"/>
      <c r="E867" s="636"/>
      <c r="F867" s="636"/>
      <c r="G867" s="637"/>
      <c r="H867" s="637"/>
      <c r="I867" s="637"/>
      <c r="J867" s="637"/>
      <c r="K867" s="637"/>
      <c r="L867" s="637"/>
      <c r="M867" s="637"/>
      <c r="N867" s="637"/>
      <c r="O867" s="638"/>
      <c r="P867" s="637"/>
      <c r="Q867" s="637"/>
      <c r="R867" s="637"/>
      <c r="S867" s="637"/>
      <c r="T867" s="638"/>
      <c r="U867" s="637"/>
      <c r="V867" s="637"/>
      <c r="W867" s="637"/>
      <c r="X867" s="637"/>
      <c r="Y867" s="637"/>
      <c r="Z867" s="639"/>
      <c r="AA867" s="639"/>
      <c r="AB867" s="640"/>
      <c r="AC867" s="640"/>
      <c r="AD867" s="640"/>
      <c r="AE867" s="640"/>
      <c r="AF867" s="640"/>
      <c r="AG867" s="640"/>
      <c r="AH867" s="640"/>
      <c r="AI867" s="640"/>
      <c r="AJ867" s="640"/>
      <c r="AK867" s="640"/>
      <c r="AL867" s="640"/>
      <c r="AM867" s="640"/>
      <c r="AN867" s="640"/>
    </row>
    <row r="868" spans="1:40" s="9" customFormat="1" ht="12.75">
      <c r="A868" s="367" t="s">
        <v>238</v>
      </c>
      <c r="B868" s="132"/>
      <c r="C868" s="132"/>
      <c r="D868" s="132"/>
      <c r="E868" s="132"/>
      <c r="F868" s="132"/>
      <c r="G868" s="132"/>
      <c r="H868" s="132"/>
      <c r="I868" s="132"/>
      <c r="J868" s="132"/>
      <c r="K868" s="132"/>
      <c r="L868" s="132"/>
      <c r="M868" s="132"/>
      <c r="N868" s="132"/>
      <c r="O868" s="634"/>
      <c r="P868" s="633"/>
      <c r="Q868" s="633"/>
      <c r="R868" s="633"/>
      <c r="S868" s="633"/>
      <c r="T868" s="634"/>
      <c r="U868" s="633"/>
      <c r="V868" s="633"/>
      <c r="W868" s="633"/>
      <c r="X868" s="633"/>
      <c r="Y868" s="633"/>
      <c r="Z868" s="633"/>
      <c r="AA868" s="633"/>
      <c r="AB868" s="132"/>
      <c r="AC868" s="132"/>
      <c r="AD868" s="132"/>
      <c r="AE868" s="132">
        <v>79404.7</v>
      </c>
      <c r="AF868" s="132">
        <v>84108.6</v>
      </c>
      <c r="AG868" s="132">
        <v>81627</v>
      </c>
      <c r="AH868" s="132">
        <v>90265.5</v>
      </c>
      <c r="AI868" s="132">
        <v>99383.3</v>
      </c>
      <c r="AJ868" s="132">
        <v>104916.7</v>
      </c>
      <c r="AK868" s="132">
        <v>110879.6</v>
      </c>
      <c r="AL868" s="132">
        <v>117150.8</v>
      </c>
      <c r="AM868" s="132"/>
      <c r="AN868" s="132"/>
    </row>
    <row r="869" spans="1:40" s="9" customFormat="1" ht="12.75">
      <c r="A869" s="367" t="s">
        <v>264</v>
      </c>
      <c r="B869" s="367"/>
      <c r="C869" s="367"/>
      <c r="D869" s="367"/>
      <c r="E869" s="367"/>
      <c r="F869" s="367"/>
      <c r="G869" s="635"/>
      <c r="H869" s="633"/>
      <c r="I869" s="633"/>
      <c r="J869" s="633"/>
      <c r="K869" s="633"/>
      <c r="L869" s="633"/>
      <c r="M869" s="633"/>
      <c r="N869" s="633"/>
      <c r="O869" s="634"/>
      <c r="P869" s="633"/>
      <c r="Q869" s="633"/>
      <c r="R869" s="633"/>
      <c r="S869" s="633"/>
      <c r="T869" s="634"/>
      <c r="U869" s="633"/>
      <c r="V869" s="633"/>
      <c r="W869" s="633"/>
      <c r="X869" s="633"/>
      <c r="Y869" s="633"/>
      <c r="Z869" s="633"/>
      <c r="AA869" s="633"/>
      <c r="AB869" s="633"/>
      <c r="AC869" s="633"/>
      <c r="AD869" s="633"/>
      <c r="AE869" s="633">
        <v>9.5</v>
      </c>
      <c r="AF869" s="633">
        <v>5.9</v>
      </c>
      <c r="AG869" s="633">
        <v>-3</v>
      </c>
      <c r="AH869" s="633">
        <v>10.6</v>
      </c>
      <c r="AI869" s="633">
        <v>10.1</v>
      </c>
      <c r="AJ869" s="633">
        <v>5.6</v>
      </c>
      <c r="AK869" s="633">
        <v>5.7</v>
      </c>
      <c r="AL869" s="633">
        <v>5.7</v>
      </c>
      <c r="AM869" s="633"/>
      <c r="AN869" s="633"/>
    </row>
    <row r="870" spans="1:40" s="9" customFormat="1" ht="12.75">
      <c r="A870" s="367" t="s">
        <v>239</v>
      </c>
      <c r="B870" s="367"/>
      <c r="C870" s="367"/>
      <c r="D870" s="367"/>
      <c r="E870" s="367"/>
      <c r="F870" s="367"/>
      <c r="G870" s="633"/>
      <c r="H870" s="633"/>
      <c r="I870" s="633"/>
      <c r="J870" s="633"/>
      <c r="K870" s="633"/>
      <c r="L870" s="633"/>
      <c r="M870" s="633"/>
      <c r="N870" s="633"/>
      <c r="O870" s="634"/>
      <c r="P870" s="633"/>
      <c r="Q870" s="633"/>
      <c r="R870" s="633"/>
      <c r="S870" s="633"/>
      <c r="T870" s="634"/>
      <c r="U870" s="633"/>
      <c r="V870" s="633"/>
      <c r="W870" s="633"/>
      <c r="X870" s="633"/>
      <c r="Y870" s="633"/>
      <c r="Z870" s="633"/>
      <c r="AA870" s="633"/>
      <c r="AB870" s="132"/>
      <c r="AC870" s="132"/>
      <c r="AD870" s="132"/>
      <c r="AE870" s="132">
        <v>126.2</v>
      </c>
      <c r="AF870" s="132">
        <v>126.3</v>
      </c>
      <c r="AG870" s="132">
        <v>127.4</v>
      </c>
      <c r="AH870" s="132">
        <v>136.19999999999999</v>
      </c>
      <c r="AI870" s="132">
        <v>143.9</v>
      </c>
      <c r="AJ870" s="132">
        <v>148.30000000000001</v>
      </c>
      <c r="AK870" s="132">
        <v>152.80000000000001</v>
      </c>
      <c r="AL870" s="132">
        <v>156.80000000000001</v>
      </c>
      <c r="AM870" s="132"/>
      <c r="AN870" s="132"/>
    </row>
    <row r="871" spans="1:40" s="9" customFormat="1" ht="12.75">
      <c r="A871" s="367" t="s">
        <v>240</v>
      </c>
      <c r="B871" s="367"/>
      <c r="C871" s="367"/>
      <c r="D871" s="367"/>
      <c r="E871" s="367"/>
      <c r="F871" s="367"/>
      <c r="G871" s="132"/>
      <c r="H871" s="132"/>
      <c r="I871" s="132"/>
      <c r="J871" s="132"/>
      <c r="K871" s="132"/>
      <c r="L871" s="132"/>
      <c r="M871" s="132"/>
      <c r="N871" s="132"/>
      <c r="O871" s="634"/>
      <c r="P871" s="633"/>
      <c r="Q871" s="633"/>
      <c r="R871" s="633"/>
      <c r="S871" s="633"/>
      <c r="T871" s="634"/>
      <c r="U871" s="633"/>
      <c r="V871" s="633"/>
      <c r="W871" s="633"/>
      <c r="X871" s="633"/>
      <c r="Y871" s="633"/>
      <c r="Z871" s="633"/>
      <c r="AA871" s="633"/>
      <c r="AB871" s="132"/>
      <c r="AC871" s="132"/>
      <c r="AD871" s="132"/>
      <c r="AE871" s="132">
        <v>62896.3</v>
      </c>
      <c r="AF871" s="132">
        <v>66581.899999999994</v>
      </c>
      <c r="AG871" s="132">
        <v>64050.2</v>
      </c>
      <c r="AH871" s="132">
        <v>66271.600000000006</v>
      </c>
      <c r="AI871" s="132">
        <v>69052.2</v>
      </c>
      <c r="AJ871" s="132">
        <v>70737</v>
      </c>
      <c r="AK871" s="132">
        <v>72586.5</v>
      </c>
      <c r="AL871" s="132">
        <v>74726.7</v>
      </c>
      <c r="AM871" s="132"/>
      <c r="AN871" s="132"/>
    </row>
    <row r="872" spans="1:40" s="9" customFormat="1" ht="12.75">
      <c r="A872" s="367" t="s">
        <v>265</v>
      </c>
      <c r="B872" s="367"/>
      <c r="C872" s="367"/>
      <c r="D872" s="367"/>
      <c r="E872" s="367"/>
      <c r="F872" s="367"/>
      <c r="G872" s="633"/>
      <c r="H872" s="633"/>
      <c r="I872" s="633"/>
      <c r="J872" s="633"/>
      <c r="K872" s="633"/>
      <c r="L872" s="633"/>
      <c r="M872" s="633"/>
      <c r="N872" s="633"/>
      <c r="O872" s="634"/>
      <c r="P872" s="633"/>
      <c r="Q872" s="633"/>
      <c r="R872" s="633"/>
      <c r="S872" s="633"/>
      <c r="T872" s="634"/>
      <c r="U872" s="633"/>
      <c r="V872" s="633"/>
      <c r="W872" s="633"/>
      <c r="X872" s="633"/>
      <c r="Y872" s="633"/>
      <c r="Z872" s="633"/>
      <c r="AA872" s="633"/>
      <c r="AB872" s="633"/>
      <c r="AC872" s="633"/>
      <c r="AD872" s="633"/>
      <c r="AE872" s="633"/>
      <c r="AF872" s="633"/>
      <c r="AG872" s="633"/>
      <c r="AH872" s="633"/>
      <c r="AI872" s="633"/>
      <c r="AJ872" s="633"/>
      <c r="AK872" s="633"/>
      <c r="AL872" s="633"/>
      <c r="AM872" s="633"/>
      <c r="AN872" s="633"/>
    </row>
    <row r="873" spans="1:40" s="9" customFormat="1" ht="12.75">
      <c r="A873" s="367"/>
      <c r="B873" s="367"/>
      <c r="C873" s="367"/>
      <c r="D873" s="367"/>
      <c r="E873" s="367"/>
      <c r="F873" s="367"/>
      <c r="G873" s="132"/>
      <c r="H873" s="132"/>
      <c r="I873" s="132"/>
      <c r="J873" s="132"/>
      <c r="K873" s="132"/>
      <c r="L873" s="132"/>
      <c r="M873" s="132"/>
      <c r="N873" s="132"/>
      <c r="O873" s="634"/>
      <c r="P873" s="633"/>
      <c r="Q873" s="633"/>
      <c r="R873" s="633"/>
      <c r="S873" s="633"/>
      <c r="T873" s="634"/>
      <c r="U873" s="633"/>
      <c r="V873" s="633"/>
      <c r="W873" s="633"/>
      <c r="X873" s="633"/>
      <c r="Y873" s="633"/>
      <c r="Z873" s="445"/>
      <c r="AA873" s="633"/>
      <c r="AB873" s="362"/>
      <c r="AC873" s="362"/>
      <c r="AD873" s="362"/>
      <c r="AE873" s="362"/>
      <c r="AF873" s="362"/>
      <c r="AG873" s="362"/>
      <c r="AH873" s="362"/>
      <c r="AI873" s="362"/>
      <c r="AJ873" s="362"/>
      <c r="AK873" s="362"/>
      <c r="AL873" s="362"/>
      <c r="AM873" s="362"/>
      <c r="AN873" s="362"/>
    </row>
    <row r="874" spans="1:40" s="9" customFormat="1" ht="12.75">
      <c r="A874" s="354" t="s">
        <v>266</v>
      </c>
      <c r="B874" s="354"/>
      <c r="C874" s="354"/>
      <c r="D874" s="354"/>
      <c r="E874" s="354"/>
      <c r="F874" s="354"/>
      <c r="G874" s="132"/>
      <c r="H874" s="132"/>
      <c r="I874" s="132"/>
      <c r="J874" s="132"/>
      <c r="K874" s="132"/>
      <c r="L874" s="132"/>
      <c r="M874" s="132"/>
      <c r="N874" s="132"/>
      <c r="O874" s="634"/>
      <c r="P874" s="633"/>
      <c r="Q874" s="633"/>
      <c r="R874" s="633"/>
      <c r="S874" s="633"/>
      <c r="T874" s="634"/>
      <c r="U874" s="633"/>
      <c r="V874" s="633"/>
      <c r="W874" s="633"/>
      <c r="X874" s="633"/>
      <c r="Y874" s="633"/>
      <c r="Z874" s="633"/>
      <c r="AA874" s="633"/>
      <c r="AB874" s="362"/>
      <c r="AC874" s="362"/>
      <c r="AD874" s="362"/>
      <c r="AE874" s="362"/>
      <c r="AF874" s="362"/>
      <c r="AG874" s="362"/>
      <c r="AH874" s="362"/>
      <c r="AI874" s="362"/>
      <c r="AJ874" s="362"/>
      <c r="AK874" s="362"/>
      <c r="AL874" s="362"/>
      <c r="AM874" s="362"/>
      <c r="AN874" s="362"/>
    </row>
    <row r="875" spans="1:40" s="9" customFormat="1" ht="12.75">
      <c r="A875" s="367" t="s">
        <v>238</v>
      </c>
      <c r="B875" s="367"/>
      <c r="C875" s="367"/>
      <c r="D875" s="367"/>
      <c r="E875" s="367"/>
      <c r="F875" s="367"/>
      <c r="G875" s="635"/>
      <c r="H875" s="635"/>
      <c r="I875" s="635"/>
      <c r="J875" s="635"/>
      <c r="K875" s="633"/>
      <c r="L875" s="633"/>
      <c r="M875" s="633"/>
      <c r="N875" s="633"/>
      <c r="O875" s="634"/>
      <c r="P875" s="633"/>
      <c r="Q875" s="633"/>
      <c r="R875" s="633"/>
      <c r="S875" s="633"/>
      <c r="T875" s="634"/>
      <c r="U875" s="633"/>
      <c r="V875" s="633"/>
      <c r="W875" s="633"/>
      <c r="X875" s="633"/>
      <c r="Y875" s="633"/>
      <c r="Z875" s="633"/>
      <c r="AA875" s="633"/>
      <c r="AB875" s="132"/>
      <c r="AC875" s="132"/>
      <c r="AD875" s="132"/>
      <c r="AE875" s="132">
        <v>57279.5</v>
      </c>
      <c r="AF875" s="132">
        <v>60779.5</v>
      </c>
      <c r="AG875" s="132">
        <v>62610.7</v>
      </c>
      <c r="AH875" s="132">
        <v>67132.399999999994</v>
      </c>
      <c r="AI875" s="132">
        <v>72508.800000000003</v>
      </c>
      <c r="AJ875" s="132">
        <v>77353</v>
      </c>
      <c r="AK875" s="132">
        <v>82467</v>
      </c>
      <c r="AL875" s="132">
        <v>88154.7</v>
      </c>
      <c r="AM875" s="132"/>
      <c r="AN875" s="132"/>
    </row>
    <row r="876" spans="1:40" s="9" customFormat="1" ht="12.75">
      <c r="A876" s="367" t="s">
        <v>264</v>
      </c>
      <c r="B876" s="367"/>
      <c r="C876" s="367"/>
      <c r="D876" s="367"/>
      <c r="E876" s="367"/>
      <c r="F876" s="367"/>
      <c r="G876" s="635"/>
      <c r="H876" s="635"/>
      <c r="I876" s="635"/>
      <c r="J876" s="635"/>
      <c r="K876" s="635"/>
      <c r="L876" s="635"/>
      <c r="M876" s="635"/>
      <c r="N876" s="635"/>
      <c r="O876" s="634"/>
      <c r="P876" s="633"/>
      <c r="Q876" s="633"/>
      <c r="R876" s="633"/>
      <c r="S876" s="633"/>
      <c r="T876" s="634"/>
      <c r="U876" s="633"/>
      <c r="V876" s="633"/>
      <c r="W876" s="633"/>
      <c r="X876" s="633"/>
      <c r="Y876" s="633"/>
      <c r="Z876" s="633"/>
      <c r="AA876" s="633"/>
      <c r="AB876" s="633"/>
      <c r="AC876" s="633"/>
      <c r="AD876" s="633"/>
      <c r="AE876" s="633">
        <v>7.8</v>
      </c>
      <c r="AF876" s="633">
        <v>6.1</v>
      </c>
      <c r="AG876" s="633">
        <v>3</v>
      </c>
      <c r="AH876" s="633">
        <v>7.2</v>
      </c>
      <c r="AI876" s="633">
        <v>8</v>
      </c>
      <c r="AJ876" s="633">
        <v>6.7</v>
      </c>
      <c r="AK876" s="633">
        <v>6.6</v>
      </c>
      <c r="AL876" s="633">
        <v>6.9</v>
      </c>
      <c r="AM876" s="633"/>
      <c r="AN876" s="633"/>
    </row>
    <row r="877" spans="1:40" s="9" customFormat="1" ht="12.75">
      <c r="A877" s="367" t="s">
        <v>239</v>
      </c>
      <c r="B877" s="367"/>
      <c r="C877" s="367"/>
      <c r="D877" s="367"/>
      <c r="E877" s="367"/>
      <c r="F877" s="367"/>
      <c r="G877" s="635"/>
      <c r="H877" s="635"/>
      <c r="I877" s="635"/>
      <c r="J877" s="635"/>
      <c r="K877" s="635"/>
      <c r="L877" s="635"/>
      <c r="M877" s="635"/>
      <c r="N877" s="635"/>
      <c r="O877" s="634"/>
      <c r="P877" s="633"/>
      <c r="Q877" s="633"/>
      <c r="R877" s="633"/>
      <c r="S877" s="633"/>
      <c r="T877" s="633"/>
      <c r="U877" s="633"/>
      <c r="V877" s="633"/>
      <c r="W877" s="633"/>
      <c r="X877" s="633"/>
      <c r="Y877" s="633"/>
      <c r="Z877" s="633"/>
      <c r="AA877" s="633"/>
      <c r="AB877" s="633"/>
      <c r="AC877" s="633"/>
      <c r="AD877" s="633"/>
      <c r="AE877" s="633">
        <v>129.80000000000001</v>
      </c>
      <c r="AF877" s="633">
        <v>134.5</v>
      </c>
      <c r="AG877" s="633">
        <v>140.1</v>
      </c>
      <c r="AH877" s="633">
        <v>145.30000000000001</v>
      </c>
      <c r="AI877" s="633">
        <v>151.30000000000001</v>
      </c>
      <c r="AJ877" s="633">
        <v>156</v>
      </c>
      <c r="AK877" s="633">
        <v>160.30000000000001</v>
      </c>
      <c r="AL877" s="633">
        <v>164.5</v>
      </c>
      <c r="AM877" s="633"/>
      <c r="AN877" s="633"/>
    </row>
    <row r="878" spans="1:40" s="9" customFormat="1" ht="12.75">
      <c r="A878" s="367" t="s">
        <v>240</v>
      </c>
      <c r="B878" s="367"/>
      <c r="C878" s="367"/>
      <c r="D878" s="367"/>
      <c r="E878" s="367"/>
      <c r="F878" s="367"/>
      <c r="G878" s="635"/>
      <c r="H878" s="635"/>
      <c r="I878" s="635"/>
      <c r="J878" s="635"/>
      <c r="K878" s="635"/>
      <c r="L878" s="635"/>
      <c r="M878" s="635"/>
      <c r="N878" s="635"/>
      <c r="O878" s="634"/>
      <c r="P878" s="633"/>
      <c r="Q878" s="633"/>
      <c r="R878" s="633"/>
      <c r="S878" s="633"/>
      <c r="T878" s="634"/>
      <c r="U878" s="633"/>
      <c r="V878" s="633"/>
      <c r="W878" s="633"/>
      <c r="X878" s="633"/>
      <c r="Y878" s="633"/>
      <c r="Z878" s="633"/>
      <c r="AA878" s="633"/>
      <c r="AB878" s="633"/>
      <c r="AC878" s="633"/>
      <c r="AD878" s="633"/>
      <c r="AE878" s="633">
        <v>44121</v>
      </c>
      <c r="AF878" s="633">
        <v>45173.7</v>
      </c>
      <c r="AG878" s="633">
        <v>44695.8</v>
      </c>
      <c r="AH878" s="633">
        <v>46190.400000000001</v>
      </c>
      <c r="AI878" s="633">
        <v>47916</v>
      </c>
      <c r="AJ878" s="633">
        <v>49597.1</v>
      </c>
      <c r="AK878" s="633">
        <v>51444.5</v>
      </c>
      <c r="AL878" s="633">
        <v>53583.1</v>
      </c>
      <c r="AM878" s="633"/>
      <c r="AN878" s="633"/>
    </row>
    <row r="879" spans="1:40" s="9" customFormat="1" ht="12.75">
      <c r="A879" s="371" t="s">
        <v>265</v>
      </c>
      <c r="B879" s="371"/>
      <c r="C879" s="371"/>
      <c r="D879" s="371"/>
      <c r="E879" s="371"/>
      <c r="F879" s="371"/>
      <c r="G879" s="641"/>
      <c r="H879" s="641"/>
      <c r="I879" s="641"/>
      <c r="J879" s="641"/>
      <c r="K879" s="641"/>
      <c r="L879" s="641"/>
      <c r="M879" s="641"/>
      <c r="N879" s="641"/>
      <c r="O879" s="642"/>
      <c r="P879" s="643"/>
      <c r="Q879" s="643"/>
      <c r="R879" s="643"/>
      <c r="S879" s="643"/>
      <c r="T879" s="642"/>
      <c r="U879" s="643"/>
      <c r="V879" s="643"/>
      <c r="W879" s="643"/>
      <c r="X879" s="643"/>
      <c r="Y879" s="643"/>
      <c r="Z879" s="643"/>
      <c r="AA879" s="643"/>
      <c r="AB879" s="643"/>
      <c r="AC879" s="643"/>
      <c r="AD879" s="643"/>
      <c r="AE879" s="643">
        <v>4</v>
      </c>
      <c r="AF879" s="643">
        <v>2.4</v>
      </c>
      <c r="AG879" s="643">
        <v>-1.1000000000000001</v>
      </c>
      <c r="AH879" s="643">
        <v>3.3</v>
      </c>
      <c r="AI879" s="643">
        <v>3.7</v>
      </c>
      <c r="AJ879" s="643">
        <v>3.5</v>
      </c>
      <c r="AK879" s="643">
        <v>3.7</v>
      </c>
      <c r="AL879" s="643">
        <v>4.2</v>
      </c>
      <c r="AM879" s="643"/>
      <c r="AN879" s="643"/>
    </row>
    <row r="880" spans="1:40" s="9" customFormat="1" ht="14.25" customHeight="1">
      <c r="A880" s="340"/>
      <c r="B880" s="355"/>
      <c r="C880" s="355"/>
      <c r="D880" s="355"/>
      <c r="E880" s="355"/>
      <c r="F880" s="355"/>
      <c r="G880" s="355"/>
      <c r="H880" s="355"/>
      <c r="I880" s="355"/>
      <c r="J880" s="355"/>
      <c r="K880" s="355"/>
      <c r="L880" s="355"/>
      <c r="M880" s="355"/>
      <c r="N880" s="355"/>
      <c r="O880" s="631"/>
      <c r="P880" s="355"/>
      <c r="Q880" s="355"/>
      <c r="R880" s="355"/>
      <c r="S880" s="355"/>
      <c r="T880" s="356"/>
      <c r="U880" s="356"/>
      <c r="V880" s="356"/>
      <c r="W880" s="356"/>
      <c r="X880" s="356"/>
      <c r="Y880" s="356"/>
      <c r="Z880" s="356"/>
      <c r="AA880" s="356"/>
      <c r="AB880" s="356"/>
      <c r="AC880" s="356" t="s">
        <v>170</v>
      </c>
      <c r="AD880" s="356" t="s">
        <v>170</v>
      </c>
      <c r="AE880" s="356" t="s">
        <v>152</v>
      </c>
      <c r="AF880" s="356" t="s">
        <v>152</v>
      </c>
      <c r="AG880" s="356" t="s">
        <v>152</v>
      </c>
      <c r="AH880" s="356" t="s">
        <v>152</v>
      </c>
      <c r="AI880" s="356" t="s">
        <v>152</v>
      </c>
      <c r="AJ880" s="356" t="s">
        <v>152</v>
      </c>
      <c r="AK880" s="356"/>
      <c r="AL880" s="356"/>
      <c r="AM880" s="356"/>
      <c r="AN880" s="356"/>
    </row>
    <row r="881" spans="1:40" s="9" customFormat="1" ht="19.5" customHeight="1">
      <c r="A881" s="347" t="s">
        <v>272</v>
      </c>
      <c r="B881" s="355"/>
      <c r="C881" s="355"/>
      <c r="D881" s="355"/>
      <c r="E881" s="355"/>
      <c r="F881" s="355"/>
      <c r="G881" s="355"/>
      <c r="H881" s="355"/>
      <c r="I881" s="355"/>
      <c r="J881" s="355"/>
      <c r="K881" s="355"/>
      <c r="L881" s="355"/>
      <c r="M881" s="355"/>
      <c r="N881" s="355"/>
      <c r="O881" s="631"/>
      <c r="P881" s="355"/>
      <c r="Q881" s="355"/>
      <c r="R881" s="355"/>
      <c r="S881" s="355"/>
      <c r="T881" s="356"/>
      <c r="U881" s="356"/>
      <c r="V881" s="356"/>
      <c r="W881" s="356"/>
      <c r="X881" s="356"/>
      <c r="Y881" s="356"/>
      <c r="Z881" s="356"/>
      <c r="AA881" s="356"/>
      <c r="AB881" s="356"/>
      <c r="AC881" s="356"/>
      <c r="AD881" s="356"/>
      <c r="AE881" s="356"/>
      <c r="AF881" s="356"/>
      <c r="AG881" s="356"/>
      <c r="AH881" s="356"/>
      <c r="AI881" s="356"/>
      <c r="AJ881" s="356"/>
      <c r="AK881" s="356"/>
      <c r="AL881" s="356"/>
      <c r="AM881" s="356"/>
      <c r="AN881" s="356"/>
    </row>
    <row r="882" spans="1:40" s="9" customFormat="1" ht="14.25" customHeight="1">
      <c r="A882" s="351" t="s">
        <v>273</v>
      </c>
      <c r="B882" s="355"/>
      <c r="C882" s="355"/>
      <c r="D882" s="355"/>
      <c r="E882" s="355"/>
      <c r="F882" s="355"/>
      <c r="G882" s="355"/>
      <c r="H882" s="355"/>
      <c r="I882" s="355"/>
      <c r="J882" s="355"/>
      <c r="K882" s="355"/>
      <c r="L882" s="355"/>
      <c r="M882" s="355"/>
      <c r="N882" s="355"/>
      <c r="O882" s="631"/>
      <c r="P882" s="355"/>
      <c r="Q882" s="355"/>
      <c r="R882" s="355"/>
      <c r="S882" s="355"/>
      <c r="T882" s="356"/>
      <c r="U882" s="356"/>
      <c r="V882" s="356"/>
      <c r="W882" s="356"/>
      <c r="X882" s="356"/>
      <c r="Y882" s="356"/>
      <c r="Z882" s="356"/>
      <c r="AA882" s="356"/>
      <c r="AB882" s="356"/>
      <c r="AC882" s="356"/>
      <c r="AD882" s="356"/>
      <c r="AE882" s="356"/>
      <c r="AF882" s="356"/>
      <c r="AG882" s="356"/>
      <c r="AH882" s="356"/>
      <c r="AI882" s="356"/>
      <c r="AJ882" s="356"/>
      <c r="AK882" s="356"/>
      <c r="AL882" s="356"/>
      <c r="AM882" s="356"/>
      <c r="AN882" s="356"/>
    </row>
    <row r="883" spans="1:40" s="9" customFormat="1" ht="14.25" customHeight="1">
      <c r="A883" s="353" t="s">
        <v>229</v>
      </c>
      <c r="B883" s="355"/>
      <c r="C883" s="355"/>
      <c r="D883" s="355"/>
      <c r="E883" s="355"/>
      <c r="F883" s="355"/>
      <c r="G883" s="355"/>
      <c r="H883" s="355"/>
      <c r="I883" s="355"/>
      <c r="J883" s="355"/>
      <c r="K883" s="355"/>
      <c r="L883" s="355"/>
      <c r="M883" s="355"/>
      <c r="N883" s="355"/>
      <c r="O883" s="631"/>
      <c r="P883" s="355"/>
      <c r="Q883" s="355"/>
      <c r="R883" s="355"/>
      <c r="S883" s="355"/>
      <c r="T883" s="356"/>
      <c r="U883" s="356"/>
      <c r="V883" s="356"/>
      <c r="W883" s="356"/>
      <c r="X883" s="356"/>
      <c r="Y883" s="356"/>
      <c r="Z883" s="356"/>
      <c r="AA883" s="356"/>
      <c r="AB883" s="356"/>
      <c r="AC883" s="356"/>
      <c r="AD883" s="356"/>
      <c r="AE883" s="356"/>
      <c r="AF883" s="356"/>
      <c r="AG883" s="356"/>
      <c r="AH883" s="356"/>
      <c r="AI883" s="356"/>
      <c r="AJ883" s="356"/>
      <c r="AK883" s="356"/>
      <c r="AL883" s="356"/>
      <c r="AM883" s="356"/>
      <c r="AN883" s="356"/>
    </row>
    <row r="884" spans="1:40" s="9" customFormat="1" ht="14.25" customHeight="1">
      <c r="A884" s="353" t="s">
        <v>230</v>
      </c>
      <c r="B884" s="355"/>
      <c r="C884" s="355"/>
      <c r="D884" s="355"/>
      <c r="E884" s="355"/>
      <c r="F884" s="355"/>
      <c r="G884" s="355"/>
      <c r="H884" s="355"/>
      <c r="I884" s="355"/>
      <c r="J884" s="355"/>
      <c r="K884" s="355"/>
      <c r="L884" s="355"/>
      <c r="M884" s="355"/>
      <c r="N884" s="355"/>
      <c r="O884" s="631"/>
      <c r="P884" s="355"/>
      <c r="Q884" s="355"/>
      <c r="R884" s="355"/>
      <c r="S884" s="355"/>
      <c r="T884" s="356"/>
      <c r="U884" s="356"/>
      <c r="V884" s="356"/>
      <c r="W884" s="356"/>
      <c r="X884" s="356"/>
      <c r="Y884" s="356"/>
      <c r="Z884" s="356"/>
      <c r="AA884" s="356"/>
      <c r="AB884" s="356"/>
      <c r="AC884" s="356"/>
      <c r="AD884" s="356"/>
      <c r="AE884" s="356"/>
      <c r="AF884" s="356"/>
      <c r="AG884" s="356"/>
      <c r="AH884" s="356"/>
      <c r="AI884" s="356"/>
      <c r="AJ884" s="356"/>
      <c r="AK884" s="356"/>
      <c r="AL884" s="356"/>
      <c r="AM884" s="356"/>
      <c r="AN884" s="356"/>
    </row>
    <row r="885" spans="1:40" s="9" customFormat="1" ht="14.25" customHeight="1">
      <c r="A885" s="340"/>
      <c r="B885" s="355"/>
      <c r="C885" s="355"/>
      <c r="D885" s="355"/>
      <c r="E885" s="355"/>
      <c r="F885" s="355"/>
      <c r="G885" s="355"/>
      <c r="H885" s="355"/>
      <c r="I885" s="355"/>
      <c r="J885" s="355"/>
      <c r="K885" s="355"/>
      <c r="L885" s="355"/>
      <c r="M885" s="355"/>
      <c r="N885" s="355"/>
      <c r="O885" s="631"/>
      <c r="P885" s="355"/>
      <c r="Q885" s="355"/>
      <c r="R885" s="355"/>
      <c r="S885" s="355"/>
      <c r="T885" s="356"/>
      <c r="U885" s="356"/>
      <c r="V885" s="356"/>
      <c r="W885" s="356"/>
      <c r="X885" s="356"/>
      <c r="Y885" s="356"/>
      <c r="Z885" s="356"/>
      <c r="AA885" s="356"/>
      <c r="AB885" s="356"/>
      <c r="AC885" s="356"/>
      <c r="AD885" s="356"/>
      <c r="AE885" s="356"/>
      <c r="AF885" s="356"/>
      <c r="AG885" s="356"/>
      <c r="AH885" s="356"/>
      <c r="AI885" s="356"/>
      <c r="AJ885" s="356"/>
      <c r="AK885" s="356"/>
      <c r="AL885" s="356"/>
      <c r="AM885" s="356"/>
      <c r="AN885" s="356"/>
    </row>
    <row r="886" spans="1:40" s="9" customFormat="1" ht="19.5" customHeight="1">
      <c r="A886" s="370" t="s">
        <v>236</v>
      </c>
      <c r="B886" s="370"/>
      <c r="C886" s="370"/>
      <c r="D886" s="370"/>
      <c r="E886" s="370"/>
      <c r="F886" s="370"/>
      <c r="G886" s="355"/>
      <c r="H886" s="355"/>
      <c r="I886" s="355"/>
      <c r="J886" s="355"/>
      <c r="K886" s="355"/>
      <c r="L886" s="355"/>
      <c r="M886" s="355"/>
      <c r="N886" s="355"/>
      <c r="O886" s="631"/>
      <c r="P886" s="355"/>
      <c r="Q886" s="355"/>
      <c r="R886" s="355"/>
      <c r="S886" s="355"/>
      <c r="T886" s="631"/>
      <c r="U886" s="355"/>
      <c r="V886" s="355"/>
      <c r="W886" s="355"/>
      <c r="X886" s="355"/>
      <c r="Y886" s="355"/>
      <c r="Z886" s="356"/>
      <c r="AA886" s="357"/>
      <c r="AB886" s="356"/>
      <c r="AC886" s="356"/>
      <c r="AD886" s="356"/>
      <c r="AE886" s="356"/>
      <c r="AF886" s="356"/>
      <c r="AG886" s="356"/>
      <c r="AH886" s="356"/>
      <c r="AI886" s="356"/>
      <c r="AJ886" s="356"/>
      <c r="AK886" s="356"/>
      <c r="AL886" s="356"/>
      <c r="AM886" s="356"/>
      <c r="AN886" s="356"/>
    </row>
    <row r="887" spans="1:40" s="9" customFormat="1" ht="13.5" customHeight="1">
      <c r="A887" s="354" t="s">
        <v>237</v>
      </c>
      <c r="B887" s="354"/>
      <c r="C887" s="354"/>
      <c r="D887" s="354"/>
      <c r="E887" s="354"/>
      <c r="F887" s="354"/>
      <c r="G887" s="149"/>
      <c r="H887" s="149"/>
      <c r="I887" s="149"/>
      <c r="J887" s="149"/>
      <c r="K887" s="149"/>
      <c r="L887" s="149"/>
      <c r="M887" s="149"/>
      <c r="N887" s="149"/>
      <c r="O887" s="632"/>
      <c r="P887" s="362"/>
      <c r="Q887" s="362"/>
      <c r="R887" s="362"/>
      <c r="S887" s="362"/>
      <c r="T887" s="632"/>
      <c r="U887" s="362"/>
      <c r="V887" s="362"/>
      <c r="W887" s="362"/>
      <c r="X887" s="362"/>
      <c r="Y887" s="362"/>
      <c r="Z887" s="362"/>
      <c r="AA887" s="357"/>
      <c r="AB887" s="362"/>
      <c r="AC887" s="362"/>
      <c r="AD887" s="362"/>
      <c r="AE887" s="362"/>
      <c r="AF887" s="362"/>
      <c r="AG887" s="362"/>
      <c r="AH887" s="362"/>
      <c r="AI887" s="362"/>
      <c r="AJ887" s="362"/>
      <c r="AK887" s="362"/>
      <c r="AL887" s="362"/>
      <c r="AM887" s="362"/>
      <c r="AN887" s="362"/>
    </row>
    <row r="888" spans="1:40" s="9" customFormat="1" ht="13.5" customHeight="1">
      <c r="A888" s="367" t="s">
        <v>238</v>
      </c>
      <c r="B888" s="633"/>
      <c r="C888" s="633"/>
      <c r="D888" s="633"/>
      <c r="E888" s="633"/>
      <c r="F888" s="633"/>
      <c r="G888" s="633"/>
      <c r="H888" s="633"/>
      <c r="I888" s="633"/>
      <c r="J888" s="633"/>
      <c r="K888" s="633"/>
      <c r="L888" s="633"/>
      <c r="M888" s="633"/>
      <c r="N888" s="633"/>
      <c r="O888" s="634"/>
      <c r="P888" s="633"/>
      <c r="Q888" s="633"/>
      <c r="R888" s="633"/>
      <c r="S888" s="633"/>
      <c r="T888" s="634"/>
      <c r="U888" s="633"/>
      <c r="V888" s="633"/>
      <c r="W888" s="633"/>
      <c r="X888" s="633"/>
      <c r="Y888" s="633"/>
      <c r="Z888" s="633"/>
      <c r="AA888" s="446"/>
      <c r="AB888" s="132"/>
      <c r="AC888" s="132">
        <v>12007.5</v>
      </c>
      <c r="AD888" s="132">
        <v>13078.1</v>
      </c>
      <c r="AE888" s="132">
        <v>13683.7</v>
      </c>
      <c r="AF888" s="132">
        <v>14466.4</v>
      </c>
      <c r="AG888" s="132">
        <v>16059.2</v>
      </c>
      <c r="AH888" s="132">
        <v>17776.099999999999</v>
      </c>
      <c r="AI888" s="132">
        <v>20325.900000000001</v>
      </c>
      <c r="AJ888" s="132">
        <v>21785.599999999999</v>
      </c>
      <c r="AK888" s="132"/>
      <c r="AL888" s="132"/>
      <c r="AM888" s="132"/>
      <c r="AN888" s="132"/>
    </row>
    <row r="889" spans="1:40" s="9" customFormat="1" ht="13.5" hidden="1" customHeight="1">
      <c r="A889" s="367" t="s">
        <v>239</v>
      </c>
      <c r="B889" s="633"/>
      <c r="C889" s="633"/>
      <c r="D889" s="633"/>
      <c r="E889" s="633"/>
      <c r="F889" s="633"/>
      <c r="G889" s="633"/>
      <c r="H889" s="633"/>
      <c r="I889" s="633"/>
      <c r="J889" s="633"/>
      <c r="K889" s="633"/>
      <c r="L889" s="633"/>
      <c r="M889" s="633"/>
      <c r="N889" s="633"/>
      <c r="O889" s="634"/>
      <c r="P889" s="633"/>
      <c r="Q889" s="633"/>
      <c r="R889" s="633"/>
      <c r="S889" s="633"/>
      <c r="T889" s="634"/>
      <c r="U889" s="633"/>
      <c r="V889" s="633"/>
      <c r="W889" s="633"/>
      <c r="X889" s="633"/>
      <c r="Y889" s="633"/>
      <c r="Z889" s="633"/>
      <c r="AA889" s="446"/>
      <c r="AB889" s="446"/>
      <c r="AC889" s="446">
        <v>119.7</v>
      </c>
      <c r="AD889" s="446">
        <v>127.1</v>
      </c>
      <c r="AE889" s="446">
        <v>134.69999999999999</v>
      </c>
      <c r="AF889" s="446">
        <v>140.9</v>
      </c>
      <c r="AG889" s="446">
        <v>147.30000000000001</v>
      </c>
      <c r="AH889" s="446">
        <v>153.9</v>
      </c>
      <c r="AI889" s="446">
        <v>160.80000000000001</v>
      </c>
      <c r="AJ889" s="446"/>
      <c r="AK889" s="446"/>
      <c r="AL889" s="446"/>
      <c r="AM889" s="446"/>
      <c r="AN889" s="446"/>
    </row>
    <row r="890" spans="1:40" s="9" customFormat="1" ht="13.5" hidden="1" customHeight="1">
      <c r="A890" s="367" t="s">
        <v>240</v>
      </c>
      <c r="B890" s="633"/>
      <c r="C890" s="633"/>
      <c r="D890" s="633"/>
      <c r="E890" s="633"/>
      <c r="F890" s="633"/>
      <c r="G890" s="633"/>
      <c r="H890" s="633"/>
      <c r="I890" s="633"/>
      <c r="J890" s="633"/>
      <c r="K890" s="633"/>
      <c r="L890" s="633"/>
      <c r="M890" s="633"/>
      <c r="N890" s="633"/>
      <c r="O890" s="634"/>
      <c r="P890" s="633"/>
      <c r="Q890" s="633"/>
      <c r="R890" s="633"/>
      <c r="S890" s="633"/>
      <c r="T890" s="634"/>
      <c r="U890" s="633"/>
      <c r="V890" s="633"/>
      <c r="W890" s="633"/>
      <c r="X890" s="633"/>
      <c r="Y890" s="633"/>
      <c r="Z890" s="633"/>
      <c r="AA890" s="446"/>
      <c r="AB890" s="132"/>
      <c r="AC890" s="132">
        <v>10028.9</v>
      </c>
      <c r="AD890" s="132">
        <v>10291.200000000001</v>
      </c>
      <c r="AE890" s="132">
        <v>10611.7</v>
      </c>
      <c r="AF890" s="132">
        <v>10923.8</v>
      </c>
      <c r="AG890" s="132">
        <v>11284.2</v>
      </c>
      <c r="AH890" s="132">
        <v>11636.3</v>
      </c>
      <c r="AI890" s="132">
        <v>12022.4</v>
      </c>
      <c r="AJ890" s="132"/>
      <c r="AK890" s="132"/>
      <c r="AL890" s="132"/>
      <c r="AM890" s="132"/>
      <c r="AN890" s="132"/>
    </row>
    <row r="891" spans="1:40" s="9" customFormat="1" ht="13.5" hidden="1" customHeight="1">
      <c r="A891" s="367" t="s">
        <v>241</v>
      </c>
      <c r="B891" s="633"/>
      <c r="C891" s="633"/>
      <c r="D891" s="633"/>
      <c r="E891" s="633"/>
      <c r="F891" s="633"/>
      <c r="G891" s="633"/>
      <c r="H891" s="633"/>
      <c r="I891" s="633"/>
      <c r="J891" s="633"/>
      <c r="K891" s="633"/>
      <c r="L891" s="633"/>
      <c r="M891" s="633"/>
      <c r="N891" s="633"/>
      <c r="O891" s="634"/>
      <c r="P891" s="633"/>
      <c r="Q891" s="633"/>
      <c r="R891" s="633"/>
      <c r="S891" s="633"/>
      <c r="T891" s="634"/>
      <c r="U891" s="633"/>
      <c r="V891" s="633"/>
      <c r="W891" s="633"/>
      <c r="X891" s="633"/>
      <c r="Y891" s="633"/>
      <c r="Z891" s="633"/>
      <c r="AA891" s="446"/>
      <c r="AB891" s="132"/>
      <c r="AC891" s="132">
        <v>3.4</v>
      </c>
      <c r="AD891" s="132">
        <v>2.9</v>
      </c>
      <c r="AE891" s="132">
        <v>3.1</v>
      </c>
      <c r="AF891" s="132">
        <v>2.9</v>
      </c>
      <c r="AG891" s="132">
        <v>3.3</v>
      </c>
      <c r="AH891" s="132">
        <v>3.1</v>
      </c>
      <c r="AI891" s="132">
        <v>3.3</v>
      </c>
      <c r="AJ891" s="132"/>
      <c r="AK891" s="132"/>
      <c r="AL891" s="132"/>
      <c r="AM891" s="132"/>
      <c r="AN891" s="132"/>
    </row>
    <row r="892" spans="1:40" s="9" customFormat="1" ht="13.5" customHeight="1">
      <c r="A892" s="367"/>
      <c r="B892" s="633"/>
      <c r="C892" s="633"/>
      <c r="D892" s="633"/>
      <c r="E892" s="633"/>
      <c r="F892" s="633"/>
      <c r="G892" s="633"/>
      <c r="H892" s="633"/>
      <c r="I892" s="633"/>
      <c r="J892" s="633"/>
      <c r="K892" s="633"/>
      <c r="L892" s="633"/>
      <c r="M892" s="633"/>
      <c r="N892" s="633"/>
      <c r="O892" s="634"/>
      <c r="P892" s="633"/>
      <c r="Q892" s="633"/>
      <c r="R892" s="633"/>
      <c r="S892" s="633"/>
      <c r="T892" s="634"/>
      <c r="U892" s="633"/>
      <c r="V892" s="633"/>
      <c r="W892" s="633"/>
      <c r="X892" s="633"/>
      <c r="Y892" s="633"/>
      <c r="Z892" s="445"/>
      <c r="AA892" s="446"/>
      <c r="AB892" s="132"/>
      <c r="AC892" s="132"/>
      <c r="AD892" s="132"/>
      <c r="AE892" s="132"/>
      <c r="AF892" s="132"/>
      <c r="AG892" s="132"/>
      <c r="AH892" s="132"/>
      <c r="AI892" s="132"/>
      <c r="AJ892" s="132"/>
      <c r="AK892" s="132"/>
      <c r="AL892" s="132"/>
      <c r="AM892" s="132"/>
      <c r="AN892" s="132"/>
    </row>
    <row r="893" spans="1:40" s="9" customFormat="1" ht="12.75">
      <c r="A893" s="354" t="s">
        <v>242</v>
      </c>
      <c r="B893" s="633"/>
      <c r="C893" s="633"/>
      <c r="D893" s="633"/>
      <c r="E893" s="633"/>
      <c r="F893" s="633"/>
      <c r="G893" s="633"/>
      <c r="H893" s="633"/>
      <c r="I893" s="633"/>
      <c r="J893" s="633"/>
      <c r="K893" s="633"/>
      <c r="L893" s="633"/>
      <c r="M893" s="633"/>
      <c r="N893" s="633"/>
      <c r="O893" s="634"/>
      <c r="P893" s="633"/>
      <c r="Q893" s="633"/>
      <c r="R893" s="633"/>
      <c r="S893" s="633"/>
      <c r="T893" s="634"/>
      <c r="U893" s="633"/>
      <c r="V893" s="633"/>
      <c r="W893" s="633"/>
      <c r="X893" s="633"/>
      <c r="Y893" s="633"/>
      <c r="Z893" s="633"/>
      <c r="AA893" s="446"/>
      <c r="AB893" s="362"/>
      <c r="AC893" s="362"/>
      <c r="AD893" s="362"/>
      <c r="AE893" s="362"/>
      <c r="AF893" s="362"/>
      <c r="AG893" s="362"/>
      <c r="AH893" s="362"/>
      <c r="AI893" s="362"/>
      <c r="AJ893" s="362"/>
      <c r="AK893" s="362"/>
      <c r="AL893" s="362"/>
      <c r="AM893" s="362"/>
      <c r="AN893" s="362"/>
    </row>
    <row r="894" spans="1:40" s="9" customFormat="1" ht="12.75">
      <c r="A894" s="367" t="s">
        <v>238</v>
      </c>
      <c r="B894" s="633"/>
      <c r="C894" s="633"/>
      <c r="D894" s="633"/>
      <c r="E894" s="633"/>
      <c r="F894" s="633"/>
      <c r="G894" s="633"/>
      <c r="H894" s="633"/>
      <c r="I894" s="633"/>
      <c r="J894" s="633"/>
      <c r="K894" s="633"/>
      <c r="L894" s="633"/>
      <c r="M894" s="633"/>
      <c r="N894" s="633"/>
      <c r="O894" s="634"/>
      <c r="P894" s="633"/>
      <c r="Q894" s="633"/>
      <c r="R894" s="633"/>
      <c r="S894" s="633"/>
      <c r="T894" s="634"/>
      <c r="U894" s="633"/>
      <c r="V894" s="633"/>
      <c r="W894" s="633"/>
      <c r="X894" s="633"/>
      <c r="Y894" s="633"/>
      <c r="Z894" s="633"/>
      <c r="AA894" s="446"/>
      <c r="AB894" s="362"/>
      <c r="AC894" s="362">
        <v>11086.4</v>
      </c>
      <c r="AD894" s="362">
        <v>11791.4</v>
      </c>
      <c r="AE894" s="362">
        <v>13317</v>
      </c>
      <c r="AF894" s="362">
        <v>14978.8</v>
      </c>
      <c r="AG894" s="362">
        <v>15529.7</v>
      </c>
      <c r="AH894" s="362">
        <v>16762.599999999999</v>
      </c>
      <c r="AI894" s="362">
        <v>17721.7</v>
      </c>
      <c r="AJ894" s="362">
        <v>18871.7</v>
      </c>
      <c r="AK894" s="362"/>
      <c r="AL894" s="362"/>
      <c r="AM894" s="362"/>
      <c r="AN894" s="362"/>
    </row>
    <row r="895" spans="1:40" s="9" customFormat="1" ht="12.75" hidden="1">
      <c r="A895" s="367" t="s">
        <v>239</v>
      </c>
      <c r="B895" s="633"/>
      <c r="C895" s="633"/>
      <c r="D895" s="633"/>
      <c r="E895" s="633"/>
      <c r="F895" s="633"/>
      <c r="G895" s="633"/>
      <c r="H895" s="633"/>
      <c r="I895" s="633"/>
      <c r="J895" s="633"/>
      <c r="K895" s="633"/>
      <c r="L895" s="633"/>
      <c r="M895" s="633"/>
      <c r="N895" s="633"/>
      <c r="O895" s="634"/>
      <c r="P895" s="633"/>
      <c r="Q895" s="633"/>
      <c r="R895" s="633"/>
      <c r="S895" s="633"/>
      <c r="T895" s="634"/>
      <c r="U895" s="633"/>
      <c r="V895" s="633"/>
      <c r="W895" s="633"/>
      <c r="X895" s="633"/>
      <c r="Y895" s="633"/>
      <c r="Z895" s="633"/>
      <c r="AA895" s="446"/>
      <c r="AB895" s="132"/>
      <c r="AC895" s="132">
        <v>95.4</v>
      </c>
      <c r="AD895" s="132">
        <v>103.8</v>
      </c>
      <c r="AE895" s="132">
        <v>107.1</v>
      </c>
      <c r="AF895" s="132">
        <v>111.1</v>
      </c>
      <c r="AG895" s="132">
        <v>115.3</v>
      </c>
      <c r="AH895" s="132">
        <v>118.7</v>
      </c>
      <c r="AI895" s="132">
        <v>124.2</v>
      </c>
      <c r="AJ895" s="132"/>
      <c r="AK895" s="132"/>
      <c r="AL895" s="132"/>
      <c r="AM895" s="132"/>
      <c r="AN895" s="132"/>
    </row>
    <row r="896" spans="1:40" s="9" customFormat="1" ht="12.75" hidden="1">
      <c r="A896" s="367" t="s">
        <v>240</v>
      </c>
      <c r="B896" s="633"/>
      <c r="C896" s="633"/>
      <c r="D896" s="633"/>
      <c r="E896" s="633"/>
      <c r="F896" s="633"/>
      <c r="G896" s="633"/>
      <c r="H896" s="633"/>
      <c r="I896" s="633"/>
      <c r="J896" s="633"/>
      <c r="K896" s="633"/>
      <c r="L896" s="633"/>
      <c r="M896" s="633"/>
      <c r="N896" s="633"/>
      <c r="O896" s="634"/>
      <c r="P896" s="633"/>
      <c r="Q896" s="633"/>
      <c r="R896" s="633"/>
      <c r="S896" s="633"/>
      <c r="T896" s="634"/>
      <c r="U896" s="633"/>
      <c r="V896" s="633"/>
      <c r="W896" s="633"/>
      <c r="X896" s="633"/>
      <c r="Y896" s="633"/>
      <c r="Z896" s="633"/>
      <c r="AA896" s="446"/>
      <c r="AB896" s="132"/>
      <c r="AC896" s="132">
        <v>11616.8</v>
      </c>
      <c r="AD896" s="132">
        <v>11362.4</v>
      </c>
      <c r="AE896" s="132">
        <v>11183.5</v>
      </c>
      <c r="AF896" s="132">
        <v>10814.7</v>
      </c>
      <c r="AG896" s="132">
        <v>10659.7</v>
      </c>
      <c r="AH896" s="132">
        <v>10525.2</v>
      </c>
      <c r="AI896" s="132">
        <v>10408.5</v>
      </c>
      <c r="AJ896" s="132"/>
      <c r="AK896" s="132"/>
      <c r="AL896" s="132"/>
      <c r="AM896" s="132"/>
      <c r="AN896" s="132"/>
    </row>
    <row r="897" spans="1:40" s="9" customFormat="1" ht="12.75" hidden="1">
      <c r="A897" s="367" t="s">
        <v>241</v>
      </c>
      <c r="B897" s="633"/>
      <c r="C897" s="633"/>
      <c r="D897" s="633"/>
      <c r="E897" s="633"/>
      <c r="F897" s="633"/>
      <c r="G897" s="633"/>
      <c r="H897" s="633"/>
      <c r="I897" s="633"/>
      <c r="J897" s="633"/>
      <c r="K897" s="633"/>
      <c r="L897" s="633"/>
      <c r="M897" s="633"/>
      <c r="N897" s="633"/>
      <c r="O897" s="634"/>
      <c r="P897" s="633"/>
      <c r="Q897" s="633"/>
      <c r="R897" s="633"/>
      <c r="S897" s="633"/>
      <c r="T897" s="634"/>
      <c r="U897" s="633"/>
      <c r="V897" s="633"/>
      <c r="W897" s="633"/>
      <c r="X897" s="633"/>
      <c r="Y897" s="633"/>
      <c r="Z897" s="633"/>
      <c r="AA897" s="446"/>
      <c r="AB897" s="132"/>
      <c r="AC897" s="132">
        <v>2.4</v>
      </c>
      <c r="AD897" s="132">
        <v>-2.2000000000000002</v>
      </c>
      <c r="AE897" s="132">
        <v>-1.6</v>
      </c>
      <c r="AF897" s="132">
        <v>-3.3</v>
      </c>
      <c r="AG897" s="132">
        <v>-1.4</v>
      </c>
      <c r="AH897" s="132">
        <v>-1.3</v>
      </c>
      <c r="AI897" s="132">
        <v>-1.1000000000000001</v>
      </c>
      <c r="AJ897" s="132"/>
      <c r="AK897" s="132"/>
      <c r="AL897" s="132"/>
      <c r="AM897" s="132"/>
      <c r="AN897" s="132"/>
    </row>
    <row r="898" spans="1:40" s="9" customFormat="1" ht="12.75">
      <c r="A898" s="367"/>
      <c r="B898" s="633"/>
      <c r="C898" s="633"/>
      <c r="D898" s="633"/>
      <c r="E898" s="633"/>
      <c r="F898" s="633"/>
      <c r="G898" s="633"/>
      <c r="H898" s="633"/>
      <c r="I898" s="633"/>
      <c r="J898" s="633"/>
      <c r="K898" s="633"/>
      <c r="L898" s="633"/>
      <c r="M898" s="633"/>
      <c r="N898" s="633"/>
      <c r="O898" s="634"/>
      <c r="P898" s="633"/>
      <c r="Q898" s="633"/>
      <c r="R898" s="633"/>
      <c r="S898" s="633"/>
      <c r="T898" s="634"/>
      <c r="U898" s="633"/>
      <c r="V898" s="633"/>
      <c r="W898" s="633"/>
      <c r="X898" s="633"/>
      <c r="Y898" s="633"/>
      <c r="Z898" s="445"/>
      <c r="AA898" s="446"/>
      <c r="AB898" s="362"/>
      <c r="AC898" s="362"/>
      <c r="AD898" s="362"/>
      <c r="AE898" s="362"/>
      <c r="AF898" s="362"/>
      <c r="AG898" s="362"/>
      <c r="AH898" s="362"/>
      <c r="AI898" s="362"/>
      <c r="AJ898" s="362"/>
      <c r="AK898" s="362"/>
      <c r="AL898" s="362"/>
      <c r="AM898" s="362"/>
      <c r="AN898" s="362"/>
    </row>
    <row r="899" spans="1:40" s="9" customFormat="1" ht="12.75">
      <c r="A899" s="354" t="s">
        <v>243</v>
      </c>
      <c r="B899" s="633"/>
      <c r="C899" s="633"/>
      <c r="D899" s="633"/>
      <c r="E899" s="633"/>
      <c r="F899" s="633"/>
      <c r="G899" s="633"/>
      <c r="H899" s="633"/>
      <c r="I899" s="633"/>
      <c r="J899" s="633"/>
      <c r="K899" s="633"/>
      <c r="L899" s="633"/>
      <c r="M899" s="633"/>
      <c r="N899" s="633"/>
      <c r="O899" s="634"/>
      <c r="P899" s="633"/>
      <c r="Q899" s="633"/>
      <c r="R899" s="633"/>
      <c r="S899" s="633"/>
      <c r="T899" s="634"/>
      <c r="U899" s="633"/>
      <c r="V899" s="633"/>
      <c r="W899" s="633"/>
      <c r="X899" s="633"/>
      <c r="Y899" s="633"/>
      <c r="Z899" s="445"/>
      <c r="AA899" s="446"/>
      <c r="AB899" s="362"/>
      <c r="AC899" s="362"/>
      <c r="AD899" s="362"/>
      <c r="AE899" s="362"/>
      <c r="AF899" s="362"/>
      <c r="AG899" s="362"/>
      <c r="AH899" s="362"/>
      <c r="AI899" s="362"/>
      <c r="AJ899" s="362"/>
      <c r="AK899" s="362"/>
      <c r="AL899" s="362"/>
      <c r="AM899" s="362"/>
      <c r="AN899" s="362"/>
    </row>
    <row r="900" spans="1:40" s="9" customFormat="1" ht="12.75">
      <c r="A900" s="367" t="s">
        <v>238</v>
      </c>
      <c r="B900" s="633"/>
      <c r="C900" s="633"/>
      <c r="D900" s="633"/>
      <c r="E900" s="633"/>
      <c r="F900" s="633"/>
      <c r="G900" s="633"/>
      <c r="H900" s="633"/>
      <c r="I900" s="633"/>
      <c r="J900" s="633"/>
      <c r="K900" s="633"/>
      <c r="L900" s="633"/>
      <c r="M900" s="633"/>
      <c r="N900" s="633"/>
      <c r="O900" s="634"/>
      <c r="P900" s="633"/>
      <c r="Q900" s="633"/>
      <c r="R900" s="633"/>
      <c r="S900" s="633"/>
      <c r="T900" s="634"/>
      <c r="U900" s="633"/>
      <c r="V900" s="633"/>
      <c r="W900" s="633"/>
      <c r="X900" s="633"/>
      <c r="Y900" s="633"/>
      <c r="Z900" s="633"/>
      <c r="AA900" s="446"/>
      <c r="AB900" s="132"/>
      <c r="AC900" s="132">
        <v>5552.9</v>
      </c>
      <c r="AD900" s="132">
        <v>6945.7</v>
      </c>
      <c r="AE900" s="132">
        <v>8425.9</v>
      </c>
      <c r="AF900" s="132">
        <v>8717.7999999999993</v>
      </c>
      <c r="AG900" s="132">
        <v>10666.3</v>
      </c>
      <c r="AH900" s="132">
        <v>12030.4</v>
      </c>
      <c r="AI900" s="132">
        <v>13367.3</v>
      </c>
      <c r="AJ900" s="132">
        <v>14033.5</v>
      </c>
      <c r="AK900" s="132"/>
      <c r="AL900" s="132"/>
      <c r="AM900" s="132"/>
      <c r="AN900" s="132"/>
    </row>
    <row r="901" spans="1:40" s="9" customFormat="1" ht="12.75" hidden="1">
      <c r="A901" s="367" t="s">
        <v>239</v>
      </c>
      <c r="B901" s="633"/>
      <c r="C901" s="633"/>
      <c r="D901" s="633"/>
      <c r="E901" s="633"/>
      <c r="F901" s="633"/>
      <c r="G901" s="633"/>
      <c r="H901" s="633"/>
      <c r="I901" s="633"/>
      <c r="J901" s="633"/>
      <c r="K901" s="633"/>
      <c r="L901" s="633"/>
      <c r="M901" s="633"/>
      <c r="N901" s="633"/>
      <c r="O901" s="634"/>
      <c r="P901" s="633"/>
      <c r="Q901" s="633"/>
      <c r="R901" s="633"/>
      <c r="S901" s="633"/>
      <c r="T901" s="634"/>
      <c r="U901" s="633"/>
      <c r="V901" s="633"/>
      <c r="W901" s="633"/>
      <c r="X901" s="633"/>
      <c r="Y901" s="633"/>
      <c r="Z901" s="633"/>
      <c r="AA901" s="446"/>
      <c r="AB901" s="132"/>
      <c r="AC901" s="132"/>
      <c r="AD901" s="132"/>
      <c r="AE901" s="132"/>
      <c r="AF901" s="132"/>
      <c r="AG901" s="132"/>
      <c r="AH901" s="132"/>
      <c r="AI901" s="132"/>
      <c r="AJ901" s="132"/>
      <c r="AK901" s="132"/>
      <c r="AL901" s="132"/>
      <c r="AM901" s="132"/>
      <c r="AN901" s="132"/>
    </row>
    <row r="902" spans="1:40" s="9" customFormat="1" ht="12.75" hidden="1">
      <c r="A902" s="367" t="s">
        <v>240</v>
      </c>
      <c r="B902" s="633"/>
      <c r="C902" s="633"/>
      <c r="D902" s="633"/>
      <c r="E902" s="633"/>
      <c r="F902" s="633"/>
      <c r="G902" s="633"/>
      <c r="H902" s="633"/>
      <c r="I902" s="633"/>
      <c r="J902" s="633"/>
      <c r="K902" s="633"/>
      <c r="L902" s="633"/>
      <c r="M902" s="633"/>
      <c r="N902" s="633"/>
      <c r="O902" s="634"/>
      <c r="P902" s="633"/>
      <c r="Q902" s="633"/>
      <c r="R902" s="633"/>
      <c r="S902" s="633"/>
      <c r="T902" s="634"/>
      <c r="U902" s="633"/>
      <c r="V902" s="633"/>
      <c r="W902" s="633"/>
      <c r="X902" s="633"/>
      <c r="Y902" s="633"/>
      <c r="Z902" s="633"/>
      <c r="AA902" s="446"/>
      <c r="AB902" s="132"/>
      <c r="AC902" s="132"/>
      <c r="AD902" s="132"/>
      <c r="AE902" s="132"/>
      <c r="AF902" s="132"/>
      <c r="AG902" s="132"/>
      <c r="AH902" s="132"/>
      <c r="AI902" s="132"/>
      <c r="AJ902" s="132"/>
      <c r="AK902" s="132"/>
      <c r="AL902" s="132"/>
      <c r="AM902" s="132"/>
      <c r="AN902" s="132"/>
    </row>
    <row r="903" spans="1:40" s="9" customFormat="1" ht="12.75" hidden="1">
      <c r="A903" s="367" t="s">
        <v>241</v>
      </c>
      <c r="B903" s="633"/>
      <c r="C903" s="633"/>
      <c r="D903" s="633"/>
      <c r="E903" s="633"/>
      <c r="F903" s="633"/>
      <c r="G903" s="633"/>
      <c r="H903" s="633"/>
      <c r="I903" s="633"/>
      <c r="J903" s="633"/>
      <c r="K903" s="633"/>
      <c r="L903" s="633"/>
      <c r="M903" s="633"/>
      <c r="N903" s="633"/>
      <c r="O903" s="634"/>
      <c r="P903" s="633"/>
      <c r="Q903" s="633"/>
      <c r="R903" s="633"/>
      <c r="S903" s="633"/>
      <c r="T903" s="634"/>
      <c r="U903" s="633"/>
      <c r="V903" s="633"/>
      <c r="W903" s="633"/>
      <c r="X903" s="633"/>
      <c r="Y903" s="633"/>
      <c r="Z903" s="633"/>
      <c r="AA903" s="446"/>
      <c r="AB903" s="132"/>
      <c r="AC903" s="132"/>
      <c r="AD903" s="132"/>
      <c r="AE903" s="132"/>
      <c r="AF903" s="132"/>
      <c r="AG903" s="132"/>
      <c r="AH903" s="132"/>
      <c r="AI903" s="132"/>
      <c r="AJ903" s="132"/>
      <c r="AK903" s="132"/>
      <c r="AL903" s="132"/>
      <c r="AM903" s="132"/>
      <c r="AN903" s="132"/>
    </row>
    <row r="904" spans="1:40" s="9" customFormat="1" ht="12.75">
      <c r="A904" s="367"/>
      <c r="B904" s="633"/>
      <c r="C904" s="633"/>
      <c r="D904" s="633"/>
      <c r="E904" s="633"/>
      <c r="F904" s="633"/>
      <c r="G904" s="633"/>
      <c r="H904" s="633"/>
      <c r="I904" s="633"/>
      <c r="J904" s="633"/>
      <c r="K904" s="633"/>
      <c r="L904" s="633"/>
      <c r="M904" s="633"/>
      <c r="N904" s="633"/>
      <c r="O904" s="634"/>
      <c r="P904" s="633"/>
      <c r="Q904" s="633"/>
      <c r="R904" s="633"/>
      <c r="S904" s="633"/>
      <c r="T904" s="634"/>
      <c r="U904" s="633"/>
      <c r="V904" s="633"/>
      <c r="W904" s="633"/>
      <c r="X904" s="633"/>
      <c r="Y904" s="633"/>
      <c r="Z904" s="445"/>
      <c r="AA904" s="446"/>
      <c r="AB904" s="362"/>
      <c r="AC904" s="362"/>
      <c r="AD904" s="362"/>
      <c r="AE904" s="362"/>
      <c r="AF904" s="362"/>
      <c r="AG904" s="362"/>
      <c r="AH904" s="362"/>
      <c r="AI904" s="362"/>
      <c r="AJ904" s="362"/>
      <c r="AK904" s="362"/>
      <c r="AL904" s="362"/>
      <c r="AM904" s="362"/>
      <c r="AN904" s="362"/>
    </row>
    <row r="905" spans="1:40" s="9" customFormat="1" ht="12.75">
      <c r="A905" s="354" t="s">
        <v>244</v>
      </c>
      <c r="B905" s="633"/>
      <c r="C905" s="633"/>
      <c r="D905" s="633"/>
      <c r="E905" s="633"/>
      <c r="F905" s="633"/>
      <c r="G905" s="633"/>
      <c r="H905" s="633"/>
      <c r="I905" s="633"/>
      <c r="J905" s="633"/>
      <c r="K905" s="633"/>
      <c r="L905" s="633"/>
      <c r="M905" s="633"/>
      <c r="N905" s="633"/>
      <c r="O905" s="634"/>
      <c r="P905" s="633"/>
      <c r="Q905" s="633"/>
      <c r="R905" s="633"/>
      <c r="S905" s="633"/>
      <c r="T905" s="634"/>
      <c r="U905" s="633"/>
      <c r="V905" s="633"/>
      <c r="W905" s="633"/>
      <c r="X905" s="633"/>
      <c r="Y905" s="633"/>
      <c r="Z905" s="633"/>
      <c r="AA905" s="446"/>
      <c r="AB905" s="362"/>
      <c r="AC905" s="362">
        <v>1417.2</v>
      </c>
      <c r="AD905" s="362">
        <v>1545.5</v>
      </c>
      <c r="AE905" s="362">
        <v>1521.3</v>
      </c>
      <c r="AF905" s="362">
        <v>1613.1</v>
      </c>
      <c r="AG905" s="362">
        <v>1740.7</v>
      </c>
      <c r="AH905" s="362">
        <v>1905.5</v>
      </c>
      <c r="AI905" s="362">
        <v>2094.4</v>
      </c>
      <c r="AJ905" s="362">
        <v>2307.6999999999998</v>
      </c>
      <c r="AK905" s="362"/>
      <c r="AL905" s="362"/>
      <c r="AM905" s="362"/>
      <c r="AN905" s="362"/>
    </row>
    <row r="906" spans="1:40" s="9" customFormat="1" ht="12.75">
      <c r="A906" s="367" t="s">
        <v>238</v>
      </c>
      <c r="B906" s="633"/>
      <c r="C906" s="633"/>
      <c r="D906" s="633"/>
      <c r="E906" s="633"/>
      <c r="F906" s="633"/>
      <c r="G906" s="633"/>
      <c r="H906" s="633"/>
      <c r="I906" s="633"/>
      <c r="J906" s="633"/>
      <c r="K906" s="633"/>
      <c r="L906" s="633"/>
      <c r="M906" s="633"/>
      <c r="N906" s="633"/>
      <c r="O906" s="634"/>
      <c r="P906" s="633"/>
      <c r="Q906" s="633"/>
      <c r="R906" s="633"/>
      <c r="S906" s="633"/>
      <c r="T906" s="634"/>
      <c r="U906" s="633"/>
      <c r="V906" s="633"/>
      <c r="W906" s="633"/>
      <c r="X906" s="633"/>
      <c r="Y906" s="633"/>
      <c r="Z906" s="633"/>
      <c r="AA906" s="446"/>
      <c r="AB906" s="132"/>
      <c r="AC906" s="132"/>
      <c r="AD906" s="132"/>
      <c r="AE906" s="132"/>
      <c r="AF906" s="132"/>
      <c r="AG906" s="132"/>
      <c r="AH906" s="132"/>
      <c r="AI906" s="132"/>
      <c r="AJ906" s="132"/>
      <c r="AK906" s="132"/>
      <c r="AL906" s="132"/>
      <c r="AM906" s="132"/>
      <c r="AN906" s="132"/>
    </row>
    <row r="907" spans="1:40" s="9" customFormat="1" ht="12.75" hidden="1">
      <c r="A907" s="367" t="s">
        <v>239</v>
      </c>
      <c r="B907" s="633"/>
      <c r="C907" s="633"/>
      <c r="D907" s="633"/>
      <c r="E907" s="633"/>
      <c r="F907" s="633"/>
      <c r="G907" s="633"/>
      <c r="H907" s="633"/>
      <c r="I907" s="633"/>
      <c r="J907" s="633"/>
      <c r="K907" s="633"/>
      <c r="L907" s="633"/>
      <c r="M907" s="633"/>
      <c r="N907" s="633"/>
      <c r="O907" s="634"/>
      <c r="P907" s="633"/>
      <c r="Q907" s="633"/>
      <c r="R907" s="633"/>
      <c r="S907" s="633"/>
      <c r="T907" s="634"/>
      <c r="U907" s="633"/>
      <c r="V907" s="633"/>
      <c r="W907" s="633"/>
      <c r="X907" s="633"/>
      <c r="Y907" s="633"/>
      <c r="Z907" s="633"/>
      <c r="AA907" s="446"/>
      <c r="AB907" s="132"/>
      <c r="AC907" s="132"/>
      <c r="AD907" s="132"/>
      <c r="AE907" s="132"/>
      <c r="AF907" s="132"/>
      <c r="AG907" s="132"/>
      <c r="AH907" s="132"/>
      <c r="AI907" s="132"/>
      <c r="AJ907" s="132"/>
      <c r="AK907" s="132"/>
      <c r="AL907" s="132"/>
      <c r="AM907" s="132"/>
      <c r="AN907" s="132"/>
    </row>
    <row r="908" spans="1:40" s="9" customFormat="1" ht="12.75" hidden="1">
      <c r="A908" s="367" t="s">
        <v>240</v>
      </c>
      <c r="B908" s="633"/>
      <c r="C908" s="633"/>
      <c r="D908" s="633"/>
      <c r="E908" s="633"/>
      <c r="F908" s="633"/>
      <c r="G908" s="633"/>
      <c r="H908" s="633"/>
      <c r="I908" s="633"/>
      <c r="J908" s="633"/>
      <c r="K908" s="633"/>
      <c r="L908" s="633"/>
      <c r="M908" s="633"/>
      <c r="N908" s="633"/>
      <c r="O908" s="634"/>
      <c r="P908" s="633"/>
      <c r="Q908" s="633"/>
      <c r="R908" s="633"/>
      <c r="S908" s="633"/>
      <c r="T908" s="634"/>
      <c r="U908" s="633"/>
      <c r="V908" s="633"/>
      <c r="W908" s="633"/>
      <c r="X908" s="633"/>
      <c r="Y908" s="633"/>
      <c r="Z908" s="633"/>
      <c r="AA908" s="446"/>
      <c r="AB908" s="132"/>
      <c r="AC908" s="132"/>
      <c r="AD908" s="132"/>
      <c r="AE908" s="132"/>
      <c r="AF908" s="132"/>
      <c r="AG908" s="132"/>
      <c r="AH908" s="132"/>
      <c r="AI908" s="132"/>
      <c r="AJ908" s="132"/>
      <c r="AK908" s="132"/>
      <c r="AL908" s="132"/>
      <c r="AM908" s="132"/>
      <c r="AN908" s="132"/>
    </row>
    <row r="909" spans="1:40" s="9" customFormat="1" ht="12.75" hidden="1">
      <c r="A909" s="367" t="s">
        <v>241</v>
      </c>
      <c r="B909" s="633"/>
      <c r="C909" s="633"/>
      <c r="D909" s="633"/>
      <c r="E909" s="633"/>
      <c r="F909" s="633"/>
      <c r="G909" s="633"/>
      <c r="H909" s="633"/>
      <c r="I909" s="633"/>
      <c r="J909" s="633"/>
      <c r="K909" s="633"/>
      <c r="L909" s="633"/>
      <c r="M909" s="633"/>
      <c r="N909" s="633"/>
      <c r="O909" s="634"/>
      <c r="P909" s="633"/>
      <c r="Q909" s="633"/>
      <c r="R909" s="633"/>
      <c r="S909" s="633"/>
      <c r="T909" s="634"/>
      <c r="U909" s="633"/>
      <c r="V909" s="633"/>
      <c r="W909" s="633"/>
      <c r="X909" s="633"/>
      <c r="Y909" s="633"/>
      <c r="Z909" s="633"/>
      <c r="AA909" s="446"/>
      <c r="AB909" s="132"/>
      <c r="AC909" s="132"/>
      <c r="AD909" s="132"/>
      <c r="AE909" s="132"/>
      <c r="AF909" s="132"/>
      <c r="AG909" s="132"/>
      <c r="AH909" s="132"/>
      <c r="AI909" s="132"/>
      <c r="AJ909" s="132"/>
      <c r="AK909" s="132"/>
      <c r="AL909" s="132"/>
      <c r="AM909" s="132"/>
      <c r="AN909" s="132"/>
    </row>
    <row r="910" spans="1:40" s="9" customFormat="1" ht="12.75">
      <c r="A910" s="367"/>
      <c r="B910" s="633"/>
      <c r="C910" s="633"/>
      <c r="D910" s="633"/>
      <c r="E910" s="633"/>
      <c r="F910" s="633"/>
      <c r="G910" s="633"/>
      <c r="H910" s="633"/>
      <c r="I910" s="633"/>
      <c r="J910" s="633"/>
      <c r="K910" s="633"/>
      <c r="L910" s="633"/>
      <c r="M910" s="633"/>
      <c r="N910" s="633"/>
      <c r="O910" s="634"/>
      <c r="P910" s="633"/>
      <c r="Q910" s="633"/>
      <c r="R910" s="633"/>
      <c r="S910" s="633"/>
      <c r="T910" s="634"/>
      <c r="U910" s="633"/>
      <c r="V910" s="633"/>
      <c r="W910" s="633"/>
      <c r="X910" s="633"/>
      <c r="Y910" s="633"/>
      <c r="Z910" s="445"/>
      <c r="AA910" s="446"/>
      <c r="AB910" s="362"/>
      <c r="AC910" s="362"/>
      <c r="AD910" s="362"/>
      <c r="AE910" s="362"/>
      <c r="AF910" s="362"/>
      <c r="AG910" s="362"/>
      <c r="AH910" s="362"/>
      <c r="AI910" s="362"/>
      <c r="AJ910" s="362"/>
      <c r="AK910" s="362"/>
      <c r="AL910" s="362"/>
      <c r="AM910" s="362"/>
      <c r="AN910" s="362"/>
    </row>
    <row r="911" spans="1:40" s="9" customFormat="1" ht="12.75">
      <c r="A911" s="354" t="s">
        <v>245</v>
      </c>
      <c r="B911" s="633"/>
      <c r="C911" s="633"/>
      <c r="D911" s="633"/>
      <c r="E911" s="633"/>
      <c r="F911" s="633"/>
      <c r="G911" s="633"/>
      <c r="H911" s="633"/>
      <c r="I911" s="633"/>
      <c r="J911" s="633"/>
      <c r="K911" s="633"/>
      <c r="L911" s="633"/>
      <c r="M911" s="633"/>
      <c r="N911" s="633"/>
      <c r="O911" s="634"/>
      <c r="P911" s="633"/>
      <c r="Q911" s="633"/>
      <c r="R911" s="633"/>
      <c r="S911" s="633"/>
      <c r="T911" s="634"/>
      <c r="U911" s="633"/>
      <c r="V911" s="633"/>
      <c r="W911" s="633"/>
      <c r="X911" s="633"/>
      <c r="Y911" s="633"/>
      <c r="Z911" s="633"/>
      <c r="AA911" s="446"/>
      <c r="AB911" s="362"/>
      <c r="AC911" s="362"/>
      <c r="AD911" s="362"/>
      <c r="AE911" s="362"/>
      <c r="AF911" s="362"/>
      <c r="AG911" s="362"/>
      <c r="AH911" s="362"/>
      <c r="AI911" s="362"/>
      <c r="AJ911" s="362"/>
      <c r="AK911" s="362"/>
      <c r="AL911" s="362"/>
      <c r="AM911" s="362"/>
      <c r="AN911" s="362"/>
    </row>
    <row r="912" spans="1:40" s="9" customFormat="1" ht="12.75">
      <c r="A912" s="367" t="s">
        <v>246</v>
      </c>
      <c r="B912" s="633"/>
      <c r="C912" s="633"/>
      <c r="D912" s="633"/>
      <c r="E912" s="633"/>
      <c r="F912" s="633"/>
      <c r="G912" s="633"/>
      <c r="H912" s="633"/>
      <c r="I912" s="633"/>
      <c r="J912" s="633"/>
      <c r="K912" s="633"/>
      <c r="L912" s="633"/>
      <c r="M912" s="635"/>
      <c r="N912" s="635"/>
      <c r="O912" s="634"/>
      <c r="P912" s="633"/>
      <c r="Q912" s="633"/>
      <c r="R912" s="633"/>
      <c r="S912" s="633"/>
      <c r="T912" s="634"/>
      <c r="U912" s="633"/>
      <c r="V912" s="633"/>
      <c r="W912" s="633"/>
      <c r="X912" s="633"/>
      <c r="Y912" s="633"/>
      <c r="Z912" s="633"/>
      <c r="AA912" s="446"/>
      <c r="AB912" s="132"/>
      <c r="AC912" s="132"/>
      <c r="AD912" s="132"/>
      <c r="AE912" s="132"/>
      <c r="AF912" s="132"/>
      <c r="AG912" s="132"/>
      <c r="AH912" s="132"/>
      <c r="AI912" s="132"/>
      <c r="AJ912" s="132"/>
      <c r="AK912" s="132"/>
      <c r="AL912" s="132"/>
      <c r="AM912" s="132"/>
      <c r="AN912" s="132"/>
    </row>
    <row r="913" spans="1:40" s="9" customFormat="1" ht="12.75" hidden="1">
      <c r="A913" s="367" t="s">
        <v>239</v>
      </c>
      <c r="B913" s="633"/>
      <c r="C913" s="633"/>
      <c r="D913" s="633"/>
      <c r="E913" s="633"/>
      <c r="F913" s="633"/>
      <c r="G913" s="633"/>
      <c r="H913" s="633"/>
      <c r="I913" s="633"/>
      <c r="J913" s="633"/>
      <c r="K913" s="633"/>
      <c r="L913" s="633"/>
      <c r="M913" s="635"/>
      <c r="N913" s="635"/>
      <c r="O913" s="634"/>
      <c r="P913" s="633"/>
      <c r="Q913" s="633"/>
      <c r="R913" s="633"/>
      <c r="S913" s="633"/>
      <c r="T913" s="634"/>
      <c r="U913" s="633"/>
      <c r="V913" s="633"/>
      <c r="W913" s="633"/>
      <c r="X913" s="633"/>
      <c r="Y913" s="633"/>
      <c r="Z913" s="633"/>
      <c r="AA913" s="446"/>
      <c r="AB913" s="132"/>
      <c r="AC913" s="132"/>
      <c r="AD913" s="132"/>
      <c r="AE913" s="132"/>
      <c r="AF913" s="132"/>
      <c r="AG913" s="132"/>
      <c r="AH913" s="132"/>
      <c r="AI913" s="132"/>
      <c r="AJ913" s="132"/>
      <c r="AK913" s="132"/>
      <c r="AL913" s="132"/>
      <c r="AM913" s="132"/>
      <c r="AN913" s="132"/>
    </row>
    <row r="914" spans="1:40" s="9" customFormat="1" ht="12.75" hidden="1">
      <c r="A914" s="367" t="s">
        <v>240</v>
      </c>
      <c r="B914" s="633"/>
      <c r="C914" s="633"/>
      <c r="D914" s="633"/>
      <c r="E914" s="633"/>
      <c r="F914" s="633"/>
      <c r="G914" s="633"/>
      <c r="H914" s="633"/>
      <c r="I914" s="633"/>
      <c r="J914" s="633"/>
      <c r="K914" s="633"/>
      <c r="L914" s="633"/>
      <c r="M914" s="635"/>
      <c r="N914" s="635"/>
      <c r="O914" s="634"/>
      <c r="P914" s="633"/>
      <c r="Q914" s="633"/>
      <c r="R914" s="633"/>
      <c r="S914" s="633"/>
      <c r="T914" s="634"/>
      <c r="U914" s="633"/>
      <c r="V914" s="633"/>
      <c r="W914" s="633"/>
      <c r="X914" s="633"/>
      <c r="Y914" s="633"/>
      <c r="Z914" s="633"/>
      <c r="AA914" s="446"/>
      <c r="AB914" s="132"/>
      <c r="AC914" s="132"/>
      <c r="AD914" s="132"/>
      <c r="AE914" s="132"/>
      <c r="AF914" s="132"/>
      <c r="AG914" s="132"/>
      <c r="AH914" s="132"/>
      <c r="AI914" s="132"/>
      <c r="AJ914" s="132"/>
      <c r="AK914" s="132"/>
      <c r="AL914" s="132"/>
      <c r="AM914" s="132"/>
      <c r="AN914" s="132"/>
    </row>
    <row r="915" spans="1:40" s="9" customFormat="1" ht="12.75" hidden="1">
      <c r="A915" s="367" t="s">
        <v>241</v>
      </c>
      <c r="B915" s="633"/>
      <c r="C915" s="633"/>
      <c r="D915" s="633"/>
      <c r="E915" s="633"/>
      <c r="F915" s="633"/>
      <c r="G915" s="633"/>
      <c r="H915" s="633"/>
      <c r="I915" s="633"/>
      <c r="J915" s="633"/>
      <c r="K915" s="633"/>
      <c r="L915" s="633"/>
      <c r="M915" s="635"/>
      <c r="N915" s="635"/>
      <c r="O915" s="634"/>
      <c r="P915" s="633"/>
      <c r="Q915" s="633"/>
      <c r="R915" s="633"/>
      <c r="S915" s="633"/>
      <c r="T915" s="634"/>
      <c r="U915" s="633"/>
      <c r="V915" s="633"/>
      <c r="W915" s="633"/>
      <c r="X915" s="633"/>
      <c r="Y915" s="633"/>
      <c r="Z915" s="633"/>
      <c r="AA915" s="446"/>
      <c r="AB915" s="132"/>
      <c r="AC915" s="132"/>
      <c r="AD915" s="132"/>
      <c r="AE915" s="132"/>
      <c r="AF915" s="132"/>
      <c r="AG915" s="132"/>
      <c r="AH915" s="132"/>
      <c r="AI915" s="132"/>
      <c r="AJ915" s="132"/>
      <c r="AK915" s="132"/>
      <c r="AL915" s="132"/>
      <c r="AM915" s="132"/>
      <c r="AN915" s="132"/>
    </row>
    <row r="916" spans="1:40" s="9" customFormat="1" ht="13.5" customHeight="1">
      <c r="A916" s="367"/>
      <c r="B916" s="633"/>
      <c r="C916" s="633"/>
      <c r="D916" s="633"/>
      <c r="E916" s="633"/>
      <c r="F916" s="633"/>
      <c r="G916" s="633"/>
      <c r="H916" s="633"/>
      <c r="I916" s="633"/>
      <c r="J916" s="633"/>
      <c r="K916" s="633"/>
      <c r="L916" s="633"/>
      <c r="M916" s="635"/>
      <c r="N916" s="635"/>
      <c r="O916" s="634"/>
      <c r="P916" s="633"/>
      <c r="Q916" s="633"/>
      <c r="R916" s="633"/>
      <c r="S916" s="633"/>
      <c r="T916" s="634"/>
      <c r="U916" s="633"/>
      <c r="V916" s="633"/>
      <c r="W916" s="633"/>
      <c r="X916" s="633"/>
      <c r="Y916" s="633"/>
      <c r="Z916" s="445"/>
      <c r="AA916" s="446"/>
      <c r="AB916" s="362"/>
      <c r="AC916" s="362"/>
      <c r="AD916" s="362"/>
      <c r="AE916" s="362"/>
      <c r="AF916" s="362"/>
      <c r="AG916" s="362"/>
      <c r="AH916" s="362"/>
      <c r="AI916" s="362"/>
      <c r="AJ916" s="362"/>
      <c r="AK916" s="362"/>
      <c r="AL916" s="362"/>
      <c r="AM916" s="362"/>
      <c r="AN916" s="362"/>
    </row>
    <row r="917" spans="1:40" s="9" customFormat="1" ht="13.5" customHeight="1">
      <c r="A917" s="354" t="s">
        <v>247</v>
      </c>
      <c r="B917" s="633"/>
      <c r="C917" s="633"/>
      <c r="D917" s="633"/>
      <c r="E917" s="633"/>
      <c r="F917" s="633"/>
      <c r="G917" s="633"/>
      <c r="H917" s="633"/>
      <c r="I917" s="633"/>
      <c r="J917" s="633"/>
      <c r="K917" s="633"/>
      <c r="L917" s="633"/>
      <c r="M917" s="635"/>
      <c r="N917" s="635"/>
      <c r="O917" s="634"/>
      <c r="P917" s="633"/>
      <c r="Q917" s="633"/>
      <c r="R917" s="633"/>
      <c r="S917" s="633"/>
      <c r="T917" s="634"/>
      <c r="U917" s="633"/>
      <c r="V917" s="633"/>
      <c r="W917" s="633"/>
      <c r="X917" s="633"/>
      <c r="Y917" s="633"/>
      <c r="Z917" s="445"/>
      <c r="AA917" s="446"/>
      <c r="AB917" s="362"/>
      <c r="AC917" s="362"/>
      <c r="AD917" s="362"/>
      <c r="AE917" s="362"/>
      <c r="AF917" s="362"/>
      <c r="AG917" s="362"/>
      <c r="AH917" s="362"/>
      <c r="AI917" s="362"/>
      <c r="AJ917" s="362"/>
      <c r="AK917" s="362"/>
      <c r="AL917" s="362"/>
      <c r="AM917" s="362"/>
      <c r="AN917" s="362"/>
    </row>
    <row r="918" spans="1:40" s="9" customFormat="1" ht="13.5" customHeight="1">
      <c r="A918" s="367" t="s">
        <v>238</v>
      </c>
      <c r="B918" s="633"/>
      <c r="C918" s="633"/>
      <c r="D918" s="633"/>
      <c r="E918" s="633"/>
      <c r="F918" s="633"/>
      <c r="G918" s="633"/>
      <c r="H918" s="633"/>
      <c r="I918" s="633"/>
      <c r="J918" s="633"/>
      <c r="K918" s="633"/>
      <c r="L918" s="633"/>
      <c r="M918" s="635"/>
      <c r="N918" s="635"/>
      <c r="O918" s="634"/>
      <c r="P918" s="633"/>
      <c r="Q918" s="633"/>
      <c r="R918" s="633"/>
      <c r="S918" s="633"/>
      <c r="T918" s="634"/>
      <c r="U918" s="633"/>
      <c r="V918" s="633"/>
      <c r="W918" s="633"/>
      <c r="X918" s="633"/>
      <c r="Y918" s="633"/>
      <c r="Z918" s="445"/>
      <c r="AA918" s="446"/>
      <c r="AB918" s="362"/>
      <c r="AC918" s="362">
        <v>608.79999999999995</v>
      </c>
      <c r="AD918" s="362">
        <v>670.3</v>
      </c>
      <c r="AE918" s="362">
        <v>643.20000000000005</v>
      </c>
      <c r="AF918" s="362">
        <v>693.6</v>
      </c>
      <c r="AG918" s="362">
        <v>759.3</v>
      </c>
      <c r="AH918" s="362">
        <v>847.1</v>
      </c>
      <c r="AI918" s="362">
        <v>945.4</v>
      </c>
      <c r="AJ918" s="362">
        <v>1056.5</v>
      </c>
      <c r="AK918" s="362"/>
      <c r="AL918" s="362"/>
      <c r="AM918" s="362"/>
      <c r="AN918" s="362"/>
    </row>
    <row r="919" spans="1:40" s="9" customFormat="1" ht="13.5" hidden="1" customHeight="1">
      <c r="A919" s="367" t="s">
        <v>239</v>
      </c>
      <c r="B919" s="633"/>
      <c r="C919" s="633"/>
      <c r="D919" s="633"/>
      <c r="E919" s="633"/>
      <c r="F919" s="633"/>
      <c r="G919" s="633"/>
      <c r="H919" s="633"/>
      <c r="I919" s="633"/>
      <c r="J919" s="633"/>
      <c r="K919" s="633"/>
      <c r="L919" s="633"/>
      <c r="M919" s="635"/>
      <c r="N919" s="635"/>
      <c r="O919" s="634"/>
      <c r="P919" s="633"/>
      <c r="Q919" s="633"/>
      <c r="R919" s="633"/>
      <c r="S919" s="633"/>
      <c r="T919" s="634"/>
      <c r="U919" s="633"/>
      <c r="V919" s="633"/>
      <c r="W919" s="633"/>
      <c r="X919" s="633"/>
      <c r="Y919" s="633"/>
      <c r="Z919" s="445"/>
      <c r="AA919" s="446"/>
      <c r="AB919" s="362"/>
      <c r="AC919" s="362"/>
      <c r="AD919" s="362"/>
      <c r="AE919" s="362"/>
      <c r="AF919" s="362"/>
      <c r="AG919" s="362"/>
      <c r="AH919" s="362"/>
      <c r="AI919" s="362"/>
      <c r="AJ919" s="362"/>
      <c r="AK919" s="362"/>
      <c r="AL919" s="362"/>
      <c r="AM919" s="362"/>
      <c r="AN919" s="362"/>
    </row>
    <row r="920" spans="1:40" s="9" customFormat="1" ht="13.5" hidden="1" customHeight="1">
      <c r="A920" s="367" t="s">
        <v>240</v>
      </c>
      <c r="B920" s="633"/>
      <c r="C920" s="633"/>
      <c r="D920" s="633"/>
      <c r="E920" s="633"/>
      <c r="F920" s="633"/>
      <c r="G920" s="633"/>
      <c r="H920" s="633"/>
      <c r="I920" s="633"/>
      <c r="J920" s="633"/>
      <c r="K920" s="633"/>
      <c r="L920" s="633"/>
      <c r="M920" s="635"/>
      <c r="N920" s="635"/>
      <c r="O920" s="634"/>
      <c r="P920" s="633"/>
      <c r="Q920" s="633"/>
      <c r="R920" s="633"/>
      <c r="S920" s="633"/>
      <c r="T920" s="634"/>
      <c r="U920" s="633"/>
      <c r="V920" s="633"/>
      <c r="W920" s="633"/>
      <c r="X920" s="633"/>
      <c r="Y920" s="633"/>
      <c r="Z920" s="445"/>
      <c r="AA920" s="446"/>
      <c r="AB920" s="362"/>
      <c r="AC920" s="362"/>
      <c r="AD920" s="362"/>
      <c r="AE920" s="362"/>
      <c r="AF920" s="362"/>
      <c r="AG920" s="362"/>
      <c r="AH920" s="362"/>
      <c r="AI920" s="362"/>
      <c r="AJ920" s="362"/>
      <c r="AK920" s="362"/>
      <c r="AL920" s="362"/>
      <c r="AM920" s="362"/>
      <c r="AN920" s="362"/>
    </row>
    <row r="921" spans="1:40" s="9" customFormat="1" ht="13.5" hidden="1" customHeight="1">
      <c r="A921" s="367" t="s">
        <v>241</v>
      </c>
      <c r="B921" s="633"/>
      <c r="C921" s="633"/>
      <c r="D921" s="633"/>
      <c r="E921" s="633"/>
      <c r="F921" s="633"/>
      <c r="G921" s="633"/>
      <c r="H921" s="633"/>
      <c r="I921" s="633"/>
      <c r="J921" s="633"/>
      <c r="K921" s="633"/>
      <c r="L921" s="633"/>
      <c r="M921" s="635"/>
      <c r="N921" s="635"/>
      <c r="O921" s="634"/>
      <c r="P921" s="633"/>
      <c r="Q921" s="633"/>
      <c r="R921" s="633"/>
      <c r="S921" s="633"/>
      <c r="T921" s="634"/>
      <c r="U921" s="633"/>
      <c r="V921" s="633"/>
      <c r="W921" s="633"/>
      <c r="X921" s="633"/>
      <c r="Y921" s="633"/>
      <c r="Z921" s="445"/>
      <c r="AA921" s="446"/>
      <c r="AB921" s="362"/>
      <c r="AC921" s="362"/>
      <c r="AD921" s="362"/>
      <c r="AE921" s="362"/>
      <c r="AF921" s="362"/>
      <c r="AG921" s="362"/>
      <c r="AH921" s="362"/>
      <c r="AI921" s="362"/>
      <c r="AJ921" s="362"/>
      <c r="AK921" s="362"/>
      <c r="AL921" s="362"/>
      <c r="AM921" s="362"/>
      <c r="AN921" s="362"/>
    </row>
    <row r="922" spans="1:40" s="9" customFormat="1" ht="13.5" customHeight="1">
      <c r="A922" s="367"/>
      <c r="B922" s="633"/>
      <c r="C922" s="633"/>
      <c r="D922" s="633"/>
      <c r="E922" s="633"/>
      <c r="F922" s="633"/>
      <c r="G922" s="633"/>
      <c r="H922" s="633"/>
      <c r="I922" s="633"/>
      <c r="J922" s="633"/>
      <c r="K922" s="633"/>
      <c r="L922" s="633"/>
      <c r="M922" s="635"/>
      <c r="N922" s="635"/>
      <c r="O922" s="634"/>
      <c r="P922" s="633"/>
      <c r="Q922" s="633"/>
      <c r="R922" s="633"/>
      <c r="S922" s="633"/>
      <c r="T922" s="634"/>
      <c r="U922" s="633"/>
      <c r="V922" s="633"/>
      <c r="W922" s="633"/>
      <c r="X922" s="633"/>
      <c r="Y922" s="633"/>
      <c r="Z922" s="445"/>
      <c r="AA922" s="446"/>
      <c r="AB922" s="362"/>
      <c r="AC922" s="362"/>
      <c r="AD922" s="362"/>
      <c r="AE922" s="362"/>
      <c r="AF922" s="362"/>
      <c r="AG922" s="362"/>
      <c r="AH922" s="362"/>
      <c r="AI922" s="362"/>
      <c r="AJ922" s="362"/>
      <c r="AK922" s="362"/>
      <c r="AL922" s="362"/>
      <c r="AM922" s="362"/>
      <c r="AN922" s="362"/>
    </row>
    <row r="923" spans="1:40" s="9" customFormat="1" ht="13.5" customHeight="1">
      <c r="A923" s="354" t="s">
        <v>248</v>
      </c>
      <c r="B923" s="633"/>
      <c r="C923" s="633"/>
      <c r="D923" s="633"/>
      <c r="E923" s="633"/>
      <c r="F923" s="633"/>
      <c r="G923" s="633"/>
      <c r="H923" s="633"/>
      <c r="I923" s="633"/>
      <c r="J923" s="633"/>
      <c r="K923" s="633"/>
      <c r="L923" s="633"/>
      <c r="M923" s="635"/>
      <c r="N923" s="635"/>
      <c r="O923" s="634"/>
      <c r="P923" s="633"/>
      <c r="Q923" s="633"/>
      <c r="R923" s="633"/>
      <c r="S923" s="633"/>
      <c r="T923" s="634"/>
      <c r="U923" s="633"/>
      <c r="V923" s="633"/>
      <c r="W923" s="633"/>
      <c r="X923" s="633"/>
      <c r="Y923" s="633"/>
      <c r="Z923" s="445"/>
      <c r="AA923" s="446"/>
      <c r="AB923" s="362"/>
      <c r="AC923" s="362"/>
      <c r="AD923" s="362"/>
      <c r="AE923" s="362"/>
      <c r="AF923" s="362"/>
      <c r="AG923" s="362"/>
      <c r="AH923" s="362"/>
      <c r="AI923" s="362"/>
      <c r="AJ923" s="362"/>
      <c r="AK923" s="362"/>
      <c r="AL923" s="362"/>
      <c r="AM923" s="362"/>
      <c r="AN923" s="362"/>
    </row>
    <row r="924" spans="1:40" s="9" customFormat="1" ht="13.5" customHeight="1">
      <c r="A924" s="367" t="s">
        <v>238</v>
      </c>
      <c r="B924" s="633"/>
      <c r="C924" s="633"/>
      <c r="D924" s="633"/>
      <c r="E924" s="633"/>
      <c r="F924" s="633"/>
      <c r="G924" s="633"/>
      <c r="H924" s="633"/>
      <c r="I924" s="633"/>
      <c r="J924" s="633"/>
      <c r="K924" s="633"/>
      <c r="L924" s="633"/>
      <c r="M924" s="635"/>
      <c r="N924" s="635"/>
      <c r="O924" s="634"/>
      <c r="P924" s="633"/>
      <c r="Q924" s="633"/>
      <c r="R924" s="633"/>
      <c r="S924" s="633"/>
      <c r="T924" s="634"/>
      <c r="U924" s="633"/>
      <c r="V924" s="633"/>
      <c r="W924" s="633"/>
      <c r="X924" s="633"/>
      <c r="Y924" s="633"/>
      <c r="Z924" s="445"/>
      <c r="AA924" s="446"/>
      <c r="AB924" s="362"/>
      <c r="AC924" s="362">
        <v>136.4</v>
      </c>
      <c r="AD924" s="362">
        <v>152.4</v>
      </c>
      <c r="AE924" s="362">
        <v>154.9</v>
      </c>
      <c r="AF924" s="362">
        <v>169.1</v>
      </c>
      <c r="AG924" s="362">
        <v>186.8</v>
      </c>
      <c r="AH924" s="362">
        <v>210.4</v>
      </c>
      <c r="AI924" s="362">
        <v>237</v>
      </c>
      <c r="AJ924" s="362">
        <v>267.39999999999998</v>
      </c>
      <c r="AK924" s="362"/>
      <c r="AL924" s="362"/>
      <c r="AM924" s="362"/>
      <c r="AN924" s="362"/>
    </row>
    <row r="925" spans="1:40" s="9" customFormat="1" ht="13.5" hidden="1" customHeight="1">
      <c r="A925" s="367" t="s">
        <v>239</v>
      </c>
      <c r="B925" s="633"/>
      <c r="C925" s="633"/>
      <c r="D925" s="633"/>
      <c r="E925" s="633"/>
      <c r="F925" s="633"/>
      <c r="G925" s="633"/>
      <c r="H925" s="633"/>
      <c r="I925" s="633"/>
      <c r="J925" s="633"/>
      <c r="K925" s="633"/>
      <c r="L925" s="633"/>
      <c r="M925" s="635"/>
      <c r="N925" s="635"/>
      <c r="O925" s="634"/>
      <c r="P925" s="633"/>
      <c r="Q925" s="633"/>
      <c r="R925" s="633"/>
      <c r="S925" s="633"/>
      <c r="T925" s="634"/>
      <c r="U925" s="633"/>
      <c r="V925" s="633"/>
      <c r="W925" s="633"/>
      <c r="X925" s="633"/>
      <c r="Y925" s="633"/>
      <c r="Z925" s="445"/>
      <c r="AA925" s="446"/>
      <c r="AB925" s="362"/>
      <c r="AC925" s="362"/>
      <c r="AD925" s="362"/>
      <c r="AE925" s="362"/>
      <c r="AF925" s="362"/>
      <c r="AG925" s="362"/>
      <c r="AH925" s="362"/>
      <c r="AI925" s="362"/>
      <c r="AJ925" s="362"/>
      <c r="AK925" s="362"/>
      <c r="AL925" s="362"/>
      <c r="AM925" s="362"/>
      <c r="AN925" s="362"/>
    </row>
    <row r="926" spans="1:40" s="9" customFormat="1" ht="13.5" hidden="1" customHeight="1">
      <c r="A926" s="367" t="s">
        <v>240</v>
      </c>
      <c r="B926" s="633"/>
      <c r="C926" s="633"/>
      <c r="D926" s="633"/>
      <c r="E926" s="633"/>
      <c r="F926" s="633"/>
      <c r="G926" s="633"/>
      <c r="H926" s="633"/>
      <c r="I926" s="633"/>
      <c r="J926" s="633"/>
      <c r="K926" s="633"/>
      <c r="L926" s="633"/>
      <c r="M926" s="635"/>
      <c r="N926" s="635"/>
      <c r="O926" s="634"/>
      <c r="P926" s="633"/>
      <c r="Q926" s="633"/>
      <c r="R926" s="633"/>
      <c r="S926" s="633"/>
      <c r="T926" s="634"/>
      <c r="U926" s="633"/>
      <c r="V926" s="633"/>
      <c r="W926" s="633"/>
      <c r="X926" s="633"/>
      <c r="Y926" s="633"/>
      <c r="Z926" s="445"/>
      <c r="AA926" s="446"/>
      <c r="AB926" s="362"/>
      <c r="AC926" s="362"/>
      <c r="AD926" s="362"/>
      <c r="AE926" s="362"/>
      <c r="AF926" s="362"/>
      <c r="AG926" s="362"/>
      <c r="AH926" s="362"/>
      <c r="AI926" s="362"/>
      <c r="AJ926" s="362"/>
      <c r="AK926" s="362"/>
      <c r="AL926" s="362"/>
      <c r="AM926" s="362"/>
      <c r="AN926" s="362"/>
    </row>
    <row r="927" spans="1:40" s="9" customFormat="1" ht="13.5" hidden="1" customHeight="1">
      <c r="A927" s="367" t="s">
        <v>241</v>
      </c>
      <c r="B927" s="633"/>
      <c r="C927" s="633"/>
      <c r="D927" s="633"/>
      <c r="E927" s="633"/>
      <c r="F927" s="633"/>
      <c r="G927" s="633"/>
      <c r="H927" s="633"/>
      <c r="I927" s="633"/>
      <c r="J927" s="633"/>
      <c r="K927" s="633"/>
      <c r="L927" s="633"/>
      <c r="M927" s="635"/>
      <c r="N927" s="635"/>
      <c r="O927" s="634"/>
      <c r="P927" s="633"/>
      <c r="Q927" s="633"/>
      <c r="R927" s="633"/>
      <c r="S927" s="633"/>
      <c r="T927" s="634"/>
      <c r="U927" s="633"/>
      <c r="V927" s="633"/>
      <c r="W927" s="633"/>
      <c r="X927" s="633"/>
      <c r="Y927" s="633"/>
      <c r="Z927" s="445"/>
      <c r="AA927" s="446"/>
      <c r="AB927" s="362"/>
      <c r="AC927" s="362"/>
      <c r="AD927" s="362"/>
      <c r="AE927" s="362"/>
      <c r="AF927" s="362"/>
      <c r="AG927" s="362"/>
      <c r="AH927" s="362"/>
      <c r="AI927" s="362"/>
      <c r="AJ927" s="362"/>
      <c r="AK927" s="362"/>
      <c r="AL927" s="362"/>
      <c r="AM927" s="362"/>
      <c r="AN927" s="362"/>
    </row>
    <row r="928" spans="1:40" s="9" customFormat="1" ht="13.5" customHeight="1">
      <c r="A928" s="367"/>
      <c r="B928" s="633"/>
      <c r="C928" s="633"/>
      <c r="D928" s="633"/>
      <c r="E928" s="633"/>
      <c r="F928" s="633"/>
      <c r="G928" s="633"/>
      <c r="H928" s="633"/>
      <c r="I928" s="633"/>
      <c r="J928" s="633"/>
      <c r="K928" s="633"/>
      <c r="L928" s="633"/>
      <c r="M928" s="635"/>
      <c r="N928" s="635"/>
      <c r="O928" s="634"/>
      <c r="P928" s="633"/>
      <c r="Q928" s="633"/>
      <c r="R928" s="633"/>
      <c r="S928" s="633"/>
      <c r="T928" s="634"/>
      <c r="U928" s="633"/>
      <c r="V928" s="633"/>
      <c r="W928" s="633"/>
      <c r="X928" s="633"/>
      <c r="Y928" s="633"/>
      <c r="Z928" s="445"/>
      <c r="AA928" s="446"/>
      <c r="AB928" s="362"/>
      <c r="AC928" s="362"/>
      <c r="AD928" s="362"/>
      <c r="AE928" s="362"/>
      <c r="AF928" s="362"/>
      <c r="AG928" s="362"/>
      <c r="AH928" s="362"/>
      <c r="AI928" s="362"/>
      <c r="AJ928" s="362"/>
      <c r="AK928" s="362"/>
      <c r="AL928" s="362"/>
      <c r="AM928" s="362"/>
      <c r="AN928" s="362"/>
    </row>
    <row r="929" spans="1:40" s="9" customFormat="1" ht="13.5" customHeight="1">
      <c r="A929" s="354" t="s">
        <v>249</v>
      </c>
      <c r="B929" s="633"/>
      <c r="C929" s="633"/>
      <c r="D929" s="633"/>
      <c r="E929" s="633"/>
      <c r="F929" s="633"/>
      <c r="G929" s="633"/>
      <c r="H929" s="633"/>
      <c r="I929" s="633"/>
      <c r="J929" s="633"/>
      <c r="K929" s="633"/>
      <c r="L929" s="633"/>
      <c r="M929" s="635"/>
      <c r="N929" s="635"/>
      <c r="O929" s="634"/>
      <c r="P929" s="633"/>
      <c r="Q929" s="633"/>
      <c r="R929" s="633"/>
      <c r="S929" s="633"/>
      <c r="T929" s="634"/>
      <c r="U929" s="633"/>
      <c r="V929" s="633"/>
      <c r="W929" s="633"/>
      <c r="X929" s="633"/>
      <c r="Y929" s="633"/>
      <c r="Z929" s="633"/>
      <c r="AA929" s="446"/>
      <c r="AB929" s="362"/>
      <c r="AC929" s="362"/>
      <c r="AD929" s="362"/>
      <c r="AE929" s="362"/>
      <c r="AF929" s="362"/>
      <c r="AG929" s="362"/>
      <c r="AH929" s="362"/>
      <c r="AI929" s="362"/>
      <c r="AJ929" s="362"/>
      <c r="AK929" s="362"/>
      <c r="AL929" s="362"/>
      <c r="AM929" s="362"/>
      <c r="AN929" s="362"/>
    </row>
    <row r="930" spans="1:40" s="9" customFormat="1" ht="12.75">
      <c r="A930" s="367" t="s">
        <v>238</v>
      </c>
      <c r="B930" s="633"/>
      <c r="C930" s="633"/>
      <c r="D930" s="633"/>
      <c r="E930" s="633"/>
      <c r="F930" s="633"/>
      <c r="G930" s="633"/>
      <c r="H930" s="633"/>
      <c r="I930" s="633"/>
      <c r="J930" s="633"/>
      <c r="K930" s="633"/>
      <c r="L930" s="633"/>
      <c r="M930" s="635"/>
      <c r="N930" s="635"/>
      <c r="O930" s="634"/>
      <c r="P930" s="633"/>
      <c r="Q930" s="633"/>
      <c r="R930" s="633"/>
      <c r="S930" s="633"/>
      <c r="T930" s="634"/>
      <c r="U930" s="633"/>
      <c r="V930" s="633"/>
      <c r="W930" s="633"/>
      <c r="X930" s="633"/>
      <c r="Y930" s="633"/>
      <c r="Z930" s="633"/>
      <c r="AA930" s="446"/>
      <c r="AB930" s="132"/>
      <c r="AC930" s="132">
        <v>5390.6</v>
      </c>
      <c r="AD930" s="132">
        <v>5798.6</v>
      </c>
      <c r="AE930" s="132">
        <v>5138.1000000000004</v>
      </c>
      <c r="AF930" s="132">
        <v>5427</v>
      </c>
      <c r="AG930" s="132">
        <v>5856.3</v>
      </c>
      <c r="AH930" s="132">
        <v>6349</v>
      </c>
      <c r="AI930" s="132">
        <v>6884.8</v>
      </c>
      <c r="AJ930" s="132">
        <v>7478.3</v>
      </c>
      <c r="AK930" s="132"/>
      <c r="AL930" s="132"/>
      <c r="AM930" s="132"/>
      <c r="AN930" s="132"/>
    </row>
    <row r="931" spans="1:40" s="9" customFormat="1" ht="12.75" hidden="1">
      <c r="A931" s="367" t="s">
        <v>239</v>
      </c>
      <c r="B931" s="633"/>
      <c r="C931" s="633"/>
      <c r="D931" s="633"/>
      <c r="E931" s="633"/>
      <c r="F931" s="633"/>
      <c r="G931" s="633"/>
      <c r="H931" s="633"/>
      <c r="I931" s="633"/>
      <c r="J931" s="633"/>
      <c r="K931" s="633"/>
      <c r="L931" s="633"/>
      <c r="M931" s="635"/>
      <c r="N931" s="635"/>
      <c r="O931" s="634"/>
      <c r="P931" s="633"/>
      <c r="Q931" s="633"/>
      <c r="R931" s="633"/>
      <c r="S931" s="633"/>
      <c r="T931" s="634"/>
      <c r="U931" s="633"/>
      <c r="V931" s="633"/>
      <c r="W931" s="633"/>
      <c r="X931" s="633"/>
      <c r="Y931" s="633"/>
      <c r="Z931" s="633"/>
      <c r="AA931" s="446"/>
      <c r="AB931" s="132"/>
      <c r="AC931" s="132"/>
      <c r="AD931" s="132"/>
      <c r="AE931" s="132"/>
      <c r="AF931" s="132"/>
      <c r="AG931" s="132"/>
      <c r="AH931" s="132"/>
      <c r="AI931" s="132"/>
      <c r="AJ931" s="132"/>
      <c r="AK931" s="132"/>
      <c r="AL931" s="132"/>
      <c r="AM931" s="132"/>
      <c r="AN931" s="132"/>
    </row>
    <row r="932" spans="1:40" s="9" customFormat="1" ht="12.75" hidden="1">
      <c r="A932" s="367" t="s">
        <v>240</v>
      </c>
      <c r="B932" s="633"/>
      <c r="C932" s="633"/>
      <c r="D932" s="633"/>
      <c r="E932" s="633"/>
      <c r="F932" s="633"/>
      <c r="G932" s="633"/>
      <c r="H932" s="633"/>
      <c r="I932" s="633"/>
      <c r="J932" s="633"/>
      <c r="K932" s="633"/>
      <c r="L932" s="633"/>
      <c r="M932" s="635"/>
      <c r="N932" s="635"/>
      <c r="O932" s="634"/>
      <c r="P932" s="633"/>
      <c r="Q932" s="633"/>
      <c r="R932" s="633"/>
      <c r="S932" s="633"/>
      <c r="T932" s="634"/>
      <c r="U932" s="633"/>
      <c r="V932" s="633"/>
      <c r="W932" s="633"/>
      <c r="X932" s="633"/>
      <c r="Y932" s="633"/>
      <c r="Z932" s="633"/>
      <c r="AA932" s="446"/>
      <c r="AB932" s="132"/>
      <c r="AC932" s="132"/>
      <c r="AD932" s="132"/>
      <c r="AE932" s="132"/>
      <c r="AF932" s="132"/>
      <c r="AG932" s="132"/>
      <c r="AH932" s="132"/>
      <c r="AI932" s="132"/>
      <c r="AJ932" s="132"/>
      <c r="AK932" s="132"/>
      <c r="AL932" s="132"/>
      <c r="AM932" s="132"/>
      <c r="AN932" s="132"/>
    </row>
    <row r="933" spans="1:40" s="9" customFormat="1" ht="13.5" hidden="1" customHeight="1">
      <c r="A933" s="367" t="s">
        <v>241</v>
      </c>
      <c r="B933" s="633"/>
      <c r="C933" s="633"/>
      <c r="D933" s="633"/>
      <c r="E933" s="633"/>
      <c r="F933" s="633"/>
      <c r="G933" s="633"/>
      <c r="H933" s="633"/>
      <c r="I933" s="633"/>
      <c r="J933" s="633"/>
      <c r="K933" s="633"/>
      <c r="L933" s="633"/>
      <c r="M933" s="635"/>
      <c r="N933" s="635"/>
      <c r="O933" s="634"/>
      <c r="P933" s="633"/>
      <c r="Q933" s="633"/>
      <c r="R933" s="633"/>
      <c r="S933" s="633"/>
      <c r="T933" s="634"/>
      <c r="U933" s="633"/>
      <c r="V933" s="633"/>
      <c r="W933" s="633"/>
      <c r="X933" s="633"/>
      <c r="Y933" s="633"/>
      <c r="Z933" s="633"/>
      <c r="AA933" s="446"/>
      <c r="AB933" s="132"/>
      <c r="AC933" s="132"/>
      <c r="AD933" s="132"/>
      <c r="AE933" s="132"/>
      <c r="AF933" s="132"/>
      <c r="AG933" s="132"/>
      <c r="AH933" s="132"/>
      <c r="AI933" s="132"/>
      <c r="AJ933" s="132"/>
      <c r="AK933" s="132"/>
      <c r="AL933" s="132"/>
      <c r="AM933" s="132"/>
      <c r="AN933" s="132"/>
    </row>
    <row r="934" spans="1:40" s="9" customFormat="1" ht="13.5" customHeight="1">
      <c r="A934" s="367"/>
      <c r="B934" s="633"/>
      <c r="C934" s="633"/>
      <c r="D934" s="633"/>
      <c r="E934" s="633"/>
      <c r="F934" s="633"/>
      <c r="G934" s="633"/>
      <c r="H934" s="633"/>
      <c r="I934" s="633"/>
      <c r="J934" s="633"/>
      <c r="K934" s="633"/>
      <c r="L934" s="633"/>
      <c r="M934" s="635"/>
      <c r="N934" s="635"/>
      <c r="O934" s="634"/>
      <c r="P934" s="633"/>
      <c r="Q934" s="633"/>
      <c r="R934" s="633"/>
      <c r="S934" s="633"/>
      <c r="T934" s="634"/>
      <c r="U934" s="633"/>
      <c r="V934" s="633"/>
      <c r="W934" s="633"/>
      <c r="X934" s="633"/>
      <c r="Y934" s="633"/>
      <c r="Z934" s="445"/>
      <c r="AA934" s="446"/>
      <c r="AB934" s="362"/>
      <c r="AC934" s="362"/>
      <c r="AD934" s="362"/>
      <c r="AE934" s="362"/>
      <c r="AF934" s="362"/>
      <c r="AG934" s="362"/>
      <c r="AH934" s="362"/>
      <c r="AI934" s="362"/>
      <c r="AJ934" s="362"/>
      <c r="AK934" s="362"/>
      <c r="AL934" s="362"/>
      <c r="AM934" s="362"/>
      <c r="AN934" s="362"/>
    </row>
    <row r="935" spans="1:40" s="9" customFormat="1" ht="12.75">
      <c r="A935" s="354" t="s">
        <v>250</v>
      </c>
      <c r="B935" s="633"/>
      <c r="C935" s="633"/>
      <c r="D935" s="633"/>
      <c r="E935" s="633"/>
      <c r="F935" s="633"/>
      <c r="G935" s="633"/>
      <c r="H935" s="633"/>
      <c r="I935" s="633"/>
      <c r="J935" s="633"/>
      <c r="K935" s="633"/>
      <c r="L935" s="633"/>
      <c r="M935" s="635"/>
      <c r="N935" s="635"/>
      <c r="O935" s="634"/>
      <c r="P935" s="633"/>
      <c r="Q935" s="633"/>
      <c r="R935" s="633"/>
      <c r="S935" s="633"/>
      <c r="T935" s="634"/>
      <c r="U935" s="633"/>
      <c r="V935" s="633"/>
      <c r="W935" s="633"/>
      <c r="X935" s="633"/>
      <c r="Y935" s="633"/>
      <c r="Z935" s="633"/>
      <c r="AA935" s="446"/>
      <c r="AB935" s="362"/>
      <c r="AC935" s="362"/>
      <c r="AD935" s="362"/>
      <c r="AE935" s="362"/>
      <c r="AF935" s="362"/>
      <c r="AG935" s="362"/>
      <c r="AH935" s="362"/>
      <c r="AI935" s="362"/>
      <c r="AJ935" s="362"/>
      <c r="AK935" s="362"/>
      <c r="AL935" s="362"/>
      <c r="AM935" s="362"/>
      <c r="AN935" s="362"/>
    </row>
    <row r="936" spans="1:40" s="9" customFormat="1" ht="12.75">
      <c r="A936" s="367" t="s">
        <v>238</v>
      </c>
      <c r="B936" s="633"/>
      <c r="C936" s="633"/>
      <c r="D936" s="633"/>
      <c r="E936" s="633"/>
      <c r="F936" s="633"/>
      <c r="G936" s="633"/>
      <c r="H936" s="633"/>
      <c r="I936" s="633"/>
      <c r="J936" s="633"/>
      <c r="K936" s="633"/>
      <c r="L936" s="633"/>
      <c r="M936" s="635"/>
      <c r="N936" s="635"/>
      <c r="O936" s="634"/>
      <c r="P936" s="633"/>
      <c r="Q936" s="633"/>
      <c r="R936" s="633"/>
      <c r="S936" s="633"/>
      <c r="T936" s="634"/>
      <c r="U936" s="633"/>
      <c r="V936" s="633"/>
      <c r="W936" s="633"/>
      <c r="X936" s="633"/>
      <c r="Y936" s="633"/>
      <c r="Z936" s="633"/>
      <c r="AA936" s="446"/>
      <c r="AB936" s="132"/>
      <c r="AC936" s="132">
        <v>6847</v>
      </c>
      <c r="AD936" s="132">
        <v>7394.1</v>
      </c>
      <c r="AE936" s="132">
        <v>7417</v>
      </c>
      <c r="AF936" s="132">
        <v>7879.8</v>
      </c>
      <c r="AG936" s="132">
        <v>8519.9</v>
      </c>
      <c r="AH936" s="132">
        <v>9371.1</v>
      </c>
      <c r="AI936" s="132">
        <v>10309.9</v>
      </c>
      <c r="AJ936" s="132">
        <v>11306.4</v>
      </c>
      <c r="AK936" s="132"/>
      <c r="AL936" s="132"/>
      <c r="AM936" s="132"/>
      <c r="AN936" s="132"/>
    </row>
    <row r="937" spans="1:40" s="9" customFormat="1" ht="12.75" hidden="1">
      <c r="A937" s="367" t="s">
        <v>239</v>
      </c>
      <c r="B937" s="633"/>
      <c r="C937" s="633"/>
      <c r="D937" s="633"/>
      <c r="E937" s="633"/>
      <c r="F937" s="633"/>
      <c r="G937" s="633"/>
      <c r="H937" s="633"/>
      <c r="I937" s="633"/>
      <c r="J937" s="633"/>
      <c r="K937" s="633"/>
      <c r="L937" s="633"/>
      <c r="M937" s="635"/>
      <c r="N937" s="635"/>
      <c r="O937" s="634"/>
      <c r="P937" s="633"/>
      <c r="Q937" s="633"/>
      <c r="R937" s="633"/>
      <c r="S937" s="633"/>
      <c r="T937" s="634"/>
      <c r="U937" s="633"/>
      <c r="V937" s="633"/>
      <c r="W937" s="633"/>
      <c r="X937" s="633"/>
      <c r="Y937" s="633"/>
      <c r="Z937" s="633"/>
      <c r="AA937" s="446"/>
      <c r="AB937" s="132"/>
      <c r="AC937" s="132"/>
      <c r="AD937" s="132"/>
      <c r="AE937" s="132"/>
      <c r="AF937" s="132"/>
      <c r="AG937" s="132"/>
      <c r="AH937" s="132"/>
      <c r="AI937" s="132"/>
      <c r="AJ937" s="132"/>
      <c r="AK937" s="132"/>
      <c r="AL937" s="132"/>
      <c r="AM937" s="132"/>
      <c r="AN937" s="132"/>
    </row>
    <row r="938" spans="1:40" s="9" customFormat="1" ht="13.5" hidden="1" customHeight="1">
      <c r="A938" s="367" t="s">
        <v>240</v>
      </c>
      <c r="B938" s="633"/>
      <c r="C938" s="633"/>
      <c r="D938" s="633"/>
      <c r="E938" s="633"/>
      <c r="F938" s="633"/>
      <c r="G938" s="633"/>
      <c r="H938" s="633"/>
      <c r="I938" s="633"/>
      <c r="J938" s="633"/>
      <c r="K938" s="633"/>
      <c r="L938" s="633"/>
      <c r="M938" s="635"/>
      <c r="N938" s="635"/>
      <c r="O938" s="634"/>
      <c r="P938" s="633"/>
      <c r="Q938" s="633"/>
      <c r="R938" s="633"/>
      <c r="S938" s="633"/>
      <c r="T938" s="634"/>
      <c r="U938" s="633"/>
      <c r="V938" s="633"/>
      <c r="W938" s="633"/>
      <c r="X938" s="633"/>
      <c r="Y938" s="633"/>
      <c r="Z938" s="633"/>
      <c r="AA938" s="446"/>
      <c r="AB938" s="132"/>
      <c r="AC938" s="132"/>
      <c r="AD938" s="132"/>
      <c r="AE938" s="132"/>
      <c r="AF938" s="132"/>
      <c r="AG938" s="132"/>
      <c r="AH938" s="132"/>
      <c r="AI938" s="132"/>
      <c r="AJ938" s="132"/>
      <c r="AK938" s="132"/>
      <c r="AL938" s="132"/>
      <c r="AM938" s="132"/>
      <c r="AN938" s="132"/>
    </row>
    <row r="939" spans="1:40" s="9" customFormat="1" ht="13.5" hidden="1" customHeight="1">
      <c r="A939" s="367" t="s">
        <v>241</v>
      </c>
      <c r="B939" s="633"/>
      <c r="C939" s="633"/>
      <c r="D939" s="633"/>
      <c r="E939" s="633"/>
      <c r="F939" s="633"/>
      <c r="G939" s="633"/>
      <c r="H939" s="633"/>
      <c r="I939" s="633"/>
      <c r="J939" s="633"/>
      <c r="K939" s="633"/>
      <c r="L939" s="633"/>
      <c r="M939" s="635"/>
      <c r="N939" s="635"/>
      <c r="O939" s="634"/>
      <c r="P939" s="633"/>
      <c r="Q939" s="633"/>
      <c r="R939" s="633"/>
      <c r="S939" s="633"/>
      <c r="T939" s="634"/>
      <c r="U939" s="633"/>
      <c r="V939" s="633"/>
      <c r="W939" s="633"/>
      <c r="X939" s="633"/>
      <c r="Y939" s="633"/>
      <c r="Z939" s="633"/>
      <c r="AA939" s="446"/>
      <c r="AB939" s="132"/>
      <c r="AC939" s="132"/>
      <c r="AD939" s="132"/>
      <c r="AE939" s="132"/>
      <c r="AF939" s="132"/>
      <c r="AG939" s="132"/>
      <c r="AH939" s="132"/>
      <c r="AI939" s="132"/>
      <c r="AJ939" s="132"/>
      <c r="AK939" s="132"/>
      <c r="AL939" s="132"/>
      <c r="AM939" s="132"/>
      <c r="AN939" s="132"/>
    </row>
    <row r="940" spans="1:40" s="9" customFormat="1" ht="12.75">
      <c r="A940" s="367"/>
      <c r="B940" s="633"/>
      <c r="C940" s="633"/>
      <c r="D940" s="633"/>
      <c r="E940" s="633"/>
      <c r="F940" s="633"/>
      <c r="G940" s="633"/>
      <c r="H940" s="633"/>
      <c r="I940" s="633"/>
      <c r="J940" s="633"/>
      <c r="K940" s="633"/>
      <c r="L940" s="633"/>
      <c r="M940" s="635"/>
      <c r="N940" s="635"/>
      <c r="O940" s="634"/>
      <c r="P940" s="633"/>
      <c r="Q940" s="633"/>
      <c r="R940" s="633"/>
      <c r="S940" s="633"/>
      <c r="T940" s="634"/>
      <c r="U940" s="633"/>
      <c r="V940" s="633"/>
      <c r="W940" s="633"/>
      <c r="X940" s="633"/>
      <c r="Y940" s="633"/>
      <c r="Z940" s="445"/>
      <c r="AA940" s="446"/>
      <c r="AB940" s="362"/>
      <c r="AC940" s="362"/>
      <c r="AD940" s="362"/>
      <c r="AE940" s="362"/>
      <c r="AF940" s="362"/>
      <c r="AG940" s="362"/>
      <c r="AH940" s="362"/>
      <c r="AI940" s="362"/>
      <c r="AJ940" s="362"/>
      <c r="AK940" s="362"/>
      <c r="AL940" s="362"/>
      <c r="AM940" s="362"/>
      <c r="AN940" s="362"/>
    </row>
    <row r="941" spans="1:40" s="9" customFormat="1" ht="12.75">
      <c r="A941" s="354" t="s">
        <v>251</v>
      </c>
      <c r="B941" s="633"/>
      <c r="C941" s="633"/>
      <c r="D941" s="633"/>
      <c r="E941" s="633"/>
      <c r="F941" s="633"/>
      <c r="G941" s="633"/>
      <c r="H941" s="633"/>
      <c r="I941" s="633"/>
      <c r="J941" s="633"/>
      <c r="K941" s="633"/>
      <c r="L941" s="633"/>
      <c r="M941" s="635"/>
      <c r="N941" s="635"/>
      <c r="O941" s="634"/>
      <c r="P941" s="633"/>
      <c r="Q941" s="633"/>
      <c r="R941" s="633"/>
      <c r="S941" s="633"/>
      <c r="T941" s="634"/>
      <c r="U941" s="633"/>
      <c r="V941" s="633"/>
      <c r="W941" s="633"/>
      <c r="X941" s="633"/>
      <c r="Y941" s="633"/>
      <c r="Z941" s="633"/>
      <c r="AA941" s="446"/>
      <c r="AB941" s="362"/>
      <c r="AC941" s="362"/>
      <c r="AD941" s="362"/>
      <c r="AE941" s="362"/>
      <c r="AF941" s="362"/>
      <c r="AG941" s="362"/>
      <c r="AH941" s="362"/>
      <c r="AI941" s="362"/>
      <c r="AJ941" s="362"/>
      <c r="AK941" s="362"/>
      <c r="AL941" s="362"/>
      <c r="AM941" s="362"/>
      <c r="AN941" s="362"/>
    </row>
    <row r="942" spans="1:40" s="9" customFormat="1" ht="12.75">
      <c r="A942" s="367" t="s">
        <v>238</v>
      </c>
      <c r="B942" s="633"/>
      <c r="C942" s="633"/>
      <c r="D942" s="633"/>
      <c r="E942" s="633"/>
      <c r="F942" s="633"/>
      <c r="G942" s="633"/>
      <c r="H942" s="633"/>
      <c r="I942" s="633"/>
      <c r="J942" s="633"/>
      <c r="K942" s="633"/>
      <c r="L942" s="633"/>
      <c r="M942" s="635"/>
      <c r="N942" s="635"/>
      <c r="O942" s="634"/>
      <c r="P942" s="633"/>
      <c r="Q942" s="633"/>
      <c r="R942" s="633"/>
      <c r="S942" s="633"/>
      <c r="T942" s="634"/>
      <c r="U942" s="633"/>
      <c r="V942" s="633"/>
      <c r="W942" s="633"/>
      <c r="X942" s="633"/>
      <c r="Y942" s="633"/>
      <c r="Z942" s="633"/>
      <c r="AA942" s="446"/>
      <c r="AB942" s="362"/>
      <c r="AC942" s="362">
        <v>1436.6</v>
      </c>
      <c r="AD942" s="362">
        <v>1488.8</v>
      </c>
      <c r="AE942" s="362">
        <v>1744.6</v>
      </c>
      <c r="AF942" s="362">
        <v>1831.9</v>
      </c>
      <c r="AG942" s="362">
        <v>1986.4</v>
      </c>
      <c r="AH942" s="362">
        <v>2209.9</v>
      </c>
      <c r="AI942" s="362">
        <v>2475.5</v>
      </c>
      <c r="AJ942" s="362">
        <v>2766.5</v>
      </c>
      <c r="AK942" s="362"/>
      <c r="AL942" s="362"/>
      <c r="AM942" s="362"/>
      <c r="AN942" s="362"/>
    </row>
    <row r="943" spans="1:40" s="9" customFormat="1" ht="13.5" hidden="1" customHeight="1">
      <c r="A943" s="367" t="s">
        <v>239</v>
      </c>
      <c r="B943" s="633"/>
      <c r="C943" s="633"/>
      <c r="D943" s="633"/>
      <c r="E943" s="633"/>
      <c r="F943" s="633"/>
      <c r="G943" s="633"/>
      <c r="H943" s="633"/>
      <c r="I943" s="633"/>
      <c r="J943" s="633"/>
      <c r="K943" s="633"/>
      <c r="L943" s="633"/>
      <c r="M943" s="635"/>
      <c r="N943" s="635"/>
      <c r="O943" s="634"/>
      <c r="P943" s="633"/>
      <c r="Q943" s="633"/>
      <c r="R943" s="633"/>
      <c r="S943" s="633"/>
      <c r="T943" s="634"/>
      <c r="U943" s="633"/>
      <c r="V943" s="633"/>
      <c r="W943" s="633"/>
      <c r="X943" s="633"/>
      <c r="Y943" s="633"/>
      <c r="Z943" s="633"/>
      <c r="AA943" s="446"/>
      <c r="AB943" s="132"/>
      <c r="AC943" s="132"/>
      <c r="AD943" s="132"/>
      <c r="AE943" s="132"/>
      <c r="AF943" s="132"/>
      <c r="AG943" s="132"/>
      <c r="AH943" s="132"/>
      <c r="AI943" s="132"/>
      <c r="AJ943" s="132"/>
      <c r="AK943" s="132"/>
      <c r="AL943" s="132"/>
      <c r="AM943" s="132"/>
      <c r="AN943" s="132"/>
    </row>
    <row r="944" spans="1:40" s="9" customFormat="1" ht="13.5" hidden="1" customHeight="1">
      <c r="A944" s="367" t="s">
        <v>240</v>
      </c>
      <c r="B944" s="633"/>
      <c r="C944" s="633"/>
      <c r="D944" s="633"/>
      <c r="E944" s="633"/>
      <c r="F944" s="633"/>
      <c r="G944" s="633"/>
      <c r="H944" s="633"/>
      <c r="I944" s="633"/>
      <c r="J944" s="633"/>
      <c r="K944" s="633"/>
      <c r="L944" s="633"/>
      <c r="M944" s="635"/>
      <c r="N944" s="635"/>
      <c r="O944" s="634"/>
      <c r="P944" s="633"/>
      <c r="Q944" s="633"/>
      <c r="R944" s="633"/>
      <c r="S944" s="633"/>
      <c r="T944" s="634"/>
      <c r="U944" s="633"/>
      <c r="V944" s="633"/>
      <c r="W944" s="633"/>
      <c r="X944" s="633"/>
      <c r="Y944" s="633"/>
      <c r="Z944" s="633"/>
      <c r="AA944" s="446"/>
      <c r="AB944" s="132"/>
      <c r="AC944" s="132"/>
      <c r="AD944" s="132"/>
      <c r="AE944" s="132"/>
      <c r="AF944" s="132"/>
      <c r="AG944" s="132"/>
      <c r="AH944" s="132"/>
      <c r="AI944" s="132"/>
      <c r="AJ944" s="132"/>
      <c r="AK944" s="132"/>
      <c r="AL944" s="132"/>
      <c r="AM944" s="132"/>
      <c r="AN944" s="132"/>
    </row>
    <row r="945" spans="1:40" s="9" customFormat="1" ht="12.75" hidden="1">
      <c r="A945" s="367" t="s">
        <v>241</v>
      </c>
      <c r="B945" s="633"/>
      <c r="C945" s="633"/>
      <c r="D945" s="633"/>
      <c r="E945" s="633"/>
      <c r="F945" s="633"/>
      <c r="G945" s="633"/>
      <c r="H945" s="633"/>
      <c r="I945" s="633"/>
      <c r="J945" s="633"/>
      <c r="K945" s="633"/>
      <c r="L945" s="633"/>
      <c r="M945" s="635"/>
      <c r="N945" s="635"/>
      <c r="O945" s="634"/>
      <c r="P945" s="633"/>
      <c r="Q945" s="633"/>
      <c r="R945" s="633"/>
      <c r="S945" s="633"/>
      <c r="T945" s="634"/>
      <c r="U945" s="633"/>
      <c r="V945" s="633"/>
      <c r="W945" s="633"/>
      <c r="X945" s="633"/>
      <c r="Y945" s="633"/>
      <c r="Z945" s="633"/>
      <c r="AA945" s="446"/>
      <c r="AB945" s="132"/>
      <c r="AC945" s="132"/>
      <c r="AD945" s="132"/>
      <c r="AE945" s="132"/>
      <c r="AF945" s="132"/>
      <c r="AG945" s="132"/>
      <c r="AH945" s="132"/>
      <c r="AI945" s="132"/>
      <c r="AJ945" s="132"/>
      <c r="AK945" s="132"/>
      <c r="AL945" s="132"/>
      <c r="AM945" s="132"/>
      <c r="AN945" s="132"/>
    </row>
    <row r="946" spans="1:40" s="9" customFormat="1" ht="12.75">
      <c r="A946" s="367"/>
      <c r="B946" s="633"/>
      <c r="C946" s="633"/>
      <c r="D946" s="633"/>
      <c r="E946" s="633"/>
      <c r="F946" s="633"/>
      <c r="G946" s="633"/>
      <c r="H946" s="633"/>
      <c r="I946" s="633"/>
      <c r="J946" s="633"/>
      <c r="K946" s="633"/>
      <c r="L946" s="633"/>
      <c r="M946" s="635"/>
      <c r="N946" s="635"/>
      <c r="O946" s="634"/>
      <c r="P946" s="633"/>
      <c r="Q946" s="633"/>
      <c r="R946" s="633"/>
      <c r="S946" s="633"/>
      <c r="T946" s="634"/>
      <c r="U946" s="633"/>
      <c r="V946" s="633"/>
      <c r="W946" s="633"/>
      <c r="X946" s="633"/>
      <c r="Y946" s="633"/>
      <c r="Z946" s="633"/>
      <c r="AA946" s="446"/>
      <c r="AB946" s="132"/>
      <c r="AC946" s="132"/>
      <c r="AD946" s="132"/>
      <c r="AE946" s="132"/>
      <c r="AF946" s="132"/>
      <c r="AG946" s="132"/>
      <c r="AH946" s="132"/>
      <c r="AI946" s="132"/>
      <c r="AJ946" s="132"/>
      <c r="AK946" s="132"/>
      <c r="AL946" s="132"/>
      <c r="AM946" s="132"/>
      <c r="AN946" s="132"/>
    </row>
    <row r="947" spans="1:40" s="9" customFormat="1" ht="12.75">
      <c r="A947" s="354" t="s">
        <v>252</v>
      </c>
      <c r="B947" s="633"/>
      <c r="C947" s="633"/>
      <c r="D947" s="633"/>
      <c r="E947" s="633"/>
      <c r="F947" s="633"/>
      <c r="G947" s="633"/>
      <c r="H947" s="633"/>
      <c r="I947" s="633"/>
      <c r="J947" s="633"/>
      <c r="K947" s="633"/>
      <c r="L947" s="633"/>
      <c r="M947" s="635"/>
      <c r="N947" s="635"/>
      <c r="O947" s="634"/>
      <c r="P947" s="633"/>
      <c r="Q947" s="633"/>
      <c r="R947" s="633"/>
      <c r="S947" s="633"/>
      <c r="T947" s="634"/>
      <c r="U947" s="633"/>
      <c r="V947" s="633"/>
      <c r="W947" s="633"/>
      <c r="X947" s="633"/>
      <c r="Y947" s="633"/>
      <c r="Z947" s="445"/>
      <c r="AA947" s="446"/>
      <c r="AB947" s="362"/>
      <c r="AC947" s="362"/>
      <c r="AD947" s="362"/>
      <c r="AE947" s="362"/>
      <c r="AF947" s="362"/>
      <c r="AG947" s="362"/>
      <c r="AH947" s="362"/>
      <c r="AI947" s="362"/>
      <c r="AJ947" s="362"/>
      <c r="AK947" s="362"/>
      <c r="AL947" s="362"/>
      <c r="AM947" s="362"/>
      <c r="AN947" s="362"/>
    </row>
    <row r="948" spans="1:40" s="9" customFormat="1" ht="12.75">
      <c r="A948" s="367" t="s">
        <v>238</v>
      </c>
      <c r="B948" s="633"/>
      <c r="C948" s="633"/>
      <c r="D948" s="633"/>
      <c r="E948" s="633"/>
      <c r="F948" s="633"/>
      <c r="G948" s="633"/>
      <c r="H948" s="633"/>
      <c r="I948" s="633"/>
      <c r="J948" s="633"/>
      <c r="K948" s="633"/>
      <c r="L948" s="633"/>
      <c r="M948" s="635"/>
      <c r="N948" s="635"/>
      <c r="O948" s="634"/>
      <c r="P948" s="633"/>
      <c r="Q948" s="633"/>
      <c r="R948" s="633"/>
      <c r="S948" s="633"/>
      <c r="T948" s="633"/>
      <c r="U948" s="633"/>
      <c r="V948" s="633"/>
      <c r="W948" s="633"/>
      <c r="X948" s="633"/>
      <c r="Y948" s="445"/>
      <c r="Z948" s="446"/>
      <c r="AA948" s="362"/>
      <c r="AB948" s="362"/>
      <c r="AC948" s="362">
        <v>1142</v>
      </c>
      <c r="AD948" s="362">
        <v>1233.2</v>
      </c>
      <c r="AE948" s="362">
        <v>1363.5</v>
      </c>
      <c r="AF948" s="362">
        <v>1441.8</v>
      </c>
      <c r="AG948" s="362">
        <v>1547.9</v>
      </c>
      <c r="AH948" s="362">
        <v>1694</v>
      </c>
      <c r="AI948" s="362">
        <v>1854.3</v>
      </c>
      <c r="AJ948" s="362">
        <v>2033.5</v>
      </c>
      <c r="AK948" s="362"/>
      <c r="AL948" s="362"/>
      <c r="AM948" s="362"/>
      <c r="AN948" s="362"/>
    </row>
    <row r="949" spans="1:40" s="9" customFormat="1" ht="12.75" hidden="1">
      <c r="A949" s="367" t="s">
        <v>239</v>
      </c>
      <c r="B949" s="633"/>
      <c r="C949" s="633"/>
      <c r="D949" s="633"/>
      <c r="E949" s="633"/>
      <c r="F949" s="633"/>
      <c r="G949" s="633"/>
      <c r="H949" s="633"/>
      <c r="I949" s="633"/>
      <c r="J949" s="633"/>
      <c r="K949" s="633"/>
      <c r="L949" s="633"/>
      <c r="M949" s="635"/>
      <c r="N949" s="635"/>
      <c r="O949" s="634"/>
      <c r="P949" s="633"/>
      <c r="Q949" s="633"/>
      <c r="R949" s="633"/>
      <c r="S949" s="633"/>
      <c r="T949" s="634"/>
      <c r="U949" s="633"/>
      <c r="V949" s="633"/>
      <c r="W949" s="633"/>
      <c r="X949" s="633"/>
      <c r="Y949" s="633"/>
      <c r="Z949" s="445"/>
      <c r="AA949" s="446"/>
      <c r="AB949" s="362"/>
      <c r="AC949" s="362"/>
      <c r="AD949" s="362"/>
      <c r="AE949" s="362"/>
      <c r="AF949" s="362"/>
      <c r="AG949" s="362"/>
      <c r="AH949" s="362"/>
      <c r="AI949" s="362"/>
      <c r="AJ949" s="362"/>
      <c r="AK949" s="362"/>
      <c r="AL949" s="362"/>
      <c r="AM949" s="362"/>
      <c r="AN949" s="362"/>
    </row>
    <row r="950" spans="1:40" s="9" customFormat="1" ht="12.75" hidden="1">
      <c r="A950" s="367" t="s">
        <v>240</v>
      </c>
      <c r="B950" s="633"/>
      <c r="C950" s="633"/>
      <c r="D950" s="633"/>
      <c r="E950" s="633"/>
      <c r="F950" s="633"/>
      <c r="G950" s="633"/>
      <c r="H950" s="633"/>
      <c r="I950" s="633"/>
      <c r="J950" s="633"/>
      <c r="K950" s="633"/>
      <c r="L950" s="633"/>
      <c r="M950" s="635"/>
      <c r="N950" s="635"/>
      <c r="O950" s="634"/>
      <c r="P950" s="633"/>
      <c r="Q950" s="633"/>
      <c r="R950" s="633"/>
      <c r="S950" s="633"/>
      <c r="T950" s="634"/>
      <c r="U950" s="633"/>
      <c r="V950" s="633"/>
      <c r="W950" s="633"/>
      <c r="X950" s="633"/>
      <c r="Y950" s="633"/>
      <c r="Z950" s="445"/>
      <c r="AA950" s="446"/>
      <c r="AB950" s="362"/>
      <c r="AC950" s="362"/>
      <c r="AD950" s="362"/>
      <c r="AE950" s="362"/>
      <c r="AF950" s="362"/>
      <c r="AG950" s="362"/>
      <c r="AH950" s="362"/>
      <c r="AI950" s="362"/>
      <c r="AJ950" s="362"/>
      <c r="AK950" s="362"/>
      <c r="AL950" s="362"/>
      <c r="AM950" s="362"/>
      <c r="AN950" s="362"/>
    </row>
    <row r="951" spans="1:40" s="9" customFormat="1" ht="12.75" hidden="1">
      <c r="A951" s="367" t="s">
        <v>241</v>
      </c>
      <c r="B951" s="633"/>
      <c r="C951" s="633"/>
      <c r="D951" s="633"/>
      <c r="E951" s="633"/>
      <c r="F951" s="633"/>
      <c r="G951" s="633"/>
      <c r="H951" s="633"/>
      <c r="I951" s="633"/>
      <c r="J951" s="633"/>
      <c r="K951" s="633"/>
      <c r="L951" s="633"/>
      <c r="M951" s="635"/>
      <c r="N951" s="635"/>
      <c r="O951" s="634"/>
      <c r="P951" s="633"/>
      <c r="Q951" s="633"/>
      <c r="R951" s="633"/>
      <c r="S951" s="633"/>
      <c r="T951" s="634"/>
      <c r="U951" s="633"/>
      <c r="V951" s="633"/>
      <c r="W951" s="633"/>
      <c r="X951" s="633"/>
      <c r="Y951" s="633"/>
      <c r="Z951" s="445"/>
      <c r="AA951" s="446"/>
      <c r="AB951" s="362"/>
      <c r="AC951" s="362"/>
      <c r="AD951" s="362"/>
      <c r="AE951" s="362"/>
      <c r="AF951" s="362"/>
      <c r="AG951" s="362"/>
      <c r="AH951" s="362"/>
      <c r="AI951" s="362"/>
      <c r="AJ951" s="362"/>
      <c r="AK951" s="362"/>
      <c r="AL951" s="362"/>
      <c r="AM951" s="362"/>
      <c r="AN951" s="362"/>
    </row>
    <row r="952" spans="1:40" s="9" customFormat="1" ht="12.75">
      <c r="A952" s="367"/>
      <c r="B952" s="633"/>
      <c r="C952" s="633"/>
      <c r="D952" s="633"/>
      <c r="E952" s="633"/>
      <c r="F952" s="633"/>
      <c r="G952" s="633"/>
      <c r="H952" s="633"/>
      <c r="I952" s="633"/>
      <c r="J952" s="633"/>
      <c r="K952" s="633"/>
      <c r="L952" s="633"/>
      <c r="M952" s="635"/>
      <c r="N952" s="635"/>
      <c r="O952" s="634"/>
      <c r="P952" s="633"/>
      <c r="Q952" s="633"/>
      <c r="R952" s="633"/>
      <c r="S952" s="633"/>
      <c r="T952" s="634"/>
      <c r="U952" s="633"/>
      <c r="V952" s="633"/>
      <c r="W952" s="633"/>
      <c r="X952" s="633"/>
      <c r="Y952" s="633"/>
      <c r="Z952" s="445"/>
      <c r="AA952" s="446"/>
      <c r="AB952" s="362"/>
      <c r="AC952" s="362"/>
      <c r="AD952" s="362"/>
      <c r="AE952" s="362"/>
      <c r="AF952" s="362"/>
      <c r="AG952" s="362"/>
      <c r="AH952" s="362"/>
      <c r="AI952" s="362"/>
      <c r="AJ952" s="362"/>
      <c r="AK952" s="362"/>
      <c r="AL952" s="362"/>
      <c r="AM952" s="362"/>
      <c r="AN952" s="362"/>
    </row>
    <row r="953" spans="1:40" s="9" customFormat="1" ht="12.75">
      <c r="A953" s="354" t="s">
        <v>253</v>
      </c>
      <c r="B953" s="633"/>
      <c r="C953" s="633"/>
      <c r="D953" s="633"/>
      <c r="E953" s="633"/>
      <c r="F953" s="633"/>
      <c r="G953" s="633"/>
      <c r="H953" s="633"/>
      <c r="I953" s="633"/>
      <c r="J953" s="633"/>
      <c r="K953" s="633"/>
      <c r="L953" s="633"/>
      <c r="M953" s="635"/>
      <c r="N953" s="635"/>
      <c r="O953" s="634"/>
      <c r="P953" s="633"/>
      <c r="Q953" s="633"/>
      <c r="R953" s="633"/>
      <c r="S953" s="633"/>
      <c r="T953" s="634"/>
      <c r="U953" s="633"/>
      <c r="V953" s="633"/>
      <c r="W953" s="633"/>
      <c r="X953" s="633"/>
      <c r="Y953" s="633"/>
      <c r="Z953" s="445"/>
      <c r="AA953" s="446"/>
      <c r="AB953" s="362"/>
      <c r="AC953" s="362"/>
      <c r="AD953" s="362"/>
      <c r="AE953" s="362"/>
      <c r="AF953" s="362"/>
      <c r="AG953" s="362"/>
      <c r="AH953" s="362"/>
      <c r="AI953" s="362"/>
      <c r="AJ953" s="362"/>
      <c r="AK953" s="362"/>
      <c r="AL953" s="362"/>
      <c r="AM953" s="362"/>
      <c r="AN953" s="362"/>
    </row>
    <row r="954" spans="1:40" s="9" customFormat="1" ht="12.75">
      <c r="A954" s="367" t="s">
        <v>238</v>
      </c>
      <c r="B954" s="633"/>
      <c r="C954" s="633"/>
      <c r="D954" s="633"/>
      <c r="E954" s="633"/>
      <c r="F954" s="633"/>
      <c r="G954" s="633"/>
      <c r="H954" s="633"/>
      <c r="I954" s="633"/>
      <c r="J954" s="633"/>
      <c r="K954" s="633"/>
      <c r="L954" s="633"/>
      <c r="M954" s="635"/>
      <c r="N954" s="635"/>
      <c r="O954" s="634"/>
      <c r="P954" s="633"/>
      <c r="Q954" s="633"/>
      <c r="R954" s="633"/>
      <c r="S954" s="633"/>
      <c r="T954" s="634"/>
      <c r="U954" s="633"/>
      <c r="V954" s="633"/>
      <c r="W954" s="633"/>
      <c r="X954" s="633"/>
      <c r="Y954" s="633"/>
      <c r="Z954" s="445"/>
      <c r="AA954" s="446"/>
      <c r="AB954" s="362"/>
      <c r="AC954" s="362">
        <v>1181.5999999999999</v>
      </c>
      <c r="AD954" s="362">
        <v>1282.3</v>
      </c>
      <c r="AE954" s="362">
        <v>1203.4000000000001</v>
      </c>
      <c r="AF954" s="362">
        <v>1283.4000000000001</v>
      </c>
      <c r="AG954" s="362">
        <v>1445.2</v>
      </c>
      <c r="AH954" s="362">
        <v>1673.3</v>
      </c>
      <c r="AI954" s="362">
        <v>1937.8</v>
      </c>
      <c r="AJ954" s="362">
        <v>2195.9</v>
      </c>
      <c r="AK954" s="362"/>
      <c r="AL954" s="362"/>
      <c r="AM954" s="362"/>
      <c r="AN954" s="362"/>
    </row>
    <row r="955" spans="1:40" s="9" customFormat="1" ht="12.75" hidden="1">
      <c r="A955" s="367" t="s">
        <v>239</v>
      </c>
      <c r="B955" s="633"/>
      <c r="C955" s="633"/>
      <c r="D955" s="633"/>
      <c r="E955" s="633"/>
      <c r="F955" s="633"/>
      <c r="G955" s="633"/>
      <c r="H955" s="633"/>
      <c r="I955" s="633"/>
      <c r="J955" s="633"/>
      <c r="K955" s="633"/>
      <c r="L955" s="633"/>
      <c r="M955" s="635"/>
      <c r="N955" s="635"/>
      <c r="O955" s="634"/>
      <c r="P955" s="633"/>
      <c r="Q955" s="633"/>
      <c r="R955" s="633"/>
      <c r="S955" s="633"/>
      <c r="T955" s="634"/>
      <c r="U955" s="633"/>
      <c r="V955" s="633"/>
      <c r="W955" s="633"/>
      <c r="X955" s="633"/>
      <c r="Y955" s="633"/>
      <c r="Z955" s="445"/>
      <c r="AA955" s="446"/>
      <c r="AB955" s="362"/>
      <c r="AC955" s="362"/>
      <c r="AD955" s="362"/>
      <c r="AE955" s="362"/>
      <c r="AF955" s="362"/>
      <c r="AG955" s="362"/>
      <c r="AH955" s="362"/>
      <c r="AI955" s="362"/>
      <c r="AJ955" s="362"/>
      <c r="AK955" s="362"/>
      <c r="AL955" s="362"/>
      <c r="AM955" s="362"/>
      <c r="AN955" s="362"/>
    </row>
    <row r="956" spans="1:40" s="9" customFormat="1" ht="12.75" hidden="1">
      <c r="A956" s="367" t="s">
        <v>240</v>
      </c>
      <c r="B956" s="633"/>
      <c r="C956" s="633"/>
      <c r="D956" s="633"/>
      <c r="E956" s="633"/>
      <c r="F956" s="633"/>
      <c r="G956" s="633"/>
      <c r="H956" s="633"/>
      <c r="I956" s="633"/>
      <c r="J956" s="633"/>
      <c r="K956" s="633"/>
      <c r="L956" s="633"/>
      <c r="M956" s="635"/>
      <c r="N956" s="635"/>
      <c r="O956" s="634"/>
      <c r="P956" s="633"/>
      <c r="Q956" s="633"/>
      <c r="R956" s="633"/>
      <c r="S956" s="633"/>
      <c r="T956" s="634"/>
      <c r="U956" s="633"/>
      <c r="V956" s="633"/>
      <c r="W956" s="633"/>
      <c r="X956" s="633"/>
      <c r="Y956" s="633"/>
      <c r="Z956" s="445"/>
      <c r="AA956" s="446"/>
      <c r="AB956" s="362"/>
      <c r="AC956" s="362"/>
      <c r="AD956" s="362"/>
      <c r="AE956" s="362"/>
      <c r="AF956" s="362"/>
      <c r="AG956" s="362"/>
      <c r="AH956" s="362"/>
      <c r="AI956" s="362"/>
      <c r="AJ956" s="362"/>
      <c r="AK956" s="362"/>
      <c r="AL956" s="362"/>
      <c r="AM956" s="362"/>
      <c r="AN956" s="362"/>
    </row>
    <row r="957" spans="1:40" s="9" customFormat="1" ht="12.75" hidden="1">
      <c r="A957" s="367" t="s">
        <v>241</v>
      </c>
      <c r="B957" s="633"/>
      <c r="C957" s="633"/>
      <c r="D957" s="633"/>
      <c r="E957" s="633"/>
      <c r="F957" s="633"/>
      <c r="G957" s="633"/>
      <c r="H957" s="633"/>
      <c r="I957" s="633"/>
      <c r="J957" s="633"/>
      <c r="K957" s="633"/>
      <c r="L957" s="633"/>
      <c r="M957" s="635"/>
      <c r="N957" s="635"/>
      <c r="O957" s="634"/>
      <c r="P957" s="633"/>
      <c r="Q957" s="633"/>
      <c r="R957" s="633"/>
      <c r="S957" s="633"/>
      <c r="T957" s="634"/>
      <c r="U957" s="633"/>
      <c r="V957" s="633"/>
      <c r="W957" s="633"/>
      <c r="X957" s="633"/>
      <c r="Y957" s="633"/>
      <c r="Z957" s="445"/>
      <c r="AA957" s="446"/>
      <c r="AB957" s="362"/>
      <c r="AC957" s="362"/>
      <c r="AD957" s="362"/>
      <c r="AE957" s="362"/>
      <c r="AF957" s="362"/>
      <c r="AG957" s="362"/>
      <c r="AH957" s="362"/>
      <c r="AI957" s="362"/>
      <c r="AJ957" s="362"/>
      <c r="AK957" s="362"/>
      <c r="AL957" s="362"/>
      <c r="AM957" s="362"/>
      <c r="AN957" s="362"/>
    </row>
    <row r="958" spans="1:40" s="9" customFormat="1" ht="12.75">
      <c r="A958" s="367"/>
      <c r="B958" s="633"/>
      <c r="C958" s="633"/>
      <c r="D958" s="633"/>
      <c r="E958" s="633"/>
      <c r="F958" s="633"/>
      <c r="G958" s="633"/>
      <c r="H958" s="633"/>
      <c r="I958" s="633"/>
      <c r="J958" s="633"/>
      <c r="K958" s="633"/>
      <c r="L958" s="633"/>
      <c r="M958" s="635"/>
      <c r="N958" s="635"/>
      <c r="O958" s="634"/>
      <c r="P958" s="633"/>
      <c r="Q958" s="633"/>
      <c r="R958" s="633"/>
      <c r="S958" s="633"/>
      <c r="T958" s="634"/>
      <c r="U958" s="633"/>
      <c r="V958" s="633"/>
      <c r="W958" s="633"/>
      <c r="X958" s="633"/>
      <c r="Y958" s="633"/>
      <c r="Z958" s="445"/>
      <c r="AA958" s="446"/>
      <c r="AB958" s="362"/>
      <c r="AC958" s="362"/>
      <c r="AD958" s="362"/>
      <c r="AE958" s="362"/>
      <c r="AF958" s="362"/>
      <c r="AG958" s="362"/>
      <c r="AH958" s="362"/>
      <c r="AI958" s="362"/>
      <c r="AJ958" s="362"/>
      <c r="AK958" s="362"/>
      <c r="AL958" s="362"/>
      <c r="AM958" s="362"/>
      <c r="AN958" s="362"/>
    </row>
    <row r="959" spans="1:40" s="9" customFormat="1" ht="12.75">
      <c r="A959" s="354" t="s">
        <v>254</v>
      </c>
      <c r="B959" s="633"/>
      <c r="C959" s="633"/>
      <c r="D959" s="633"/>
      <c r="E959" s="633"/>
      <c r="F959" s="633"/>
      <c r="G959" s="633"/>
      <c r="H959" s="633"/>
      <c r="I959" s="633"/>
      <c r="J959" s="633"/>
      <c r="K959" s="633"/>
      <c r="L959" s="633"/>
      <c r="M959" s="635"/>
      <c r="N959" s="635"/>
      <c r="O959" s="634"/>
      <c r="P959" s="633"/>
      <c r="Q959" s="633"/>
      <c r="R959" s="633"/>
      <c r="S959" s="633"/>
      <c r="T959" s="634"/>
      <c r="U959" s="633"/>
      <c r="V959" s="633"/>
      <c r="W959" s="633"/>
      <c r="X959" s="633"/>
      <c r="Y959" s="633"/>
      <c r="Z959" s="633"/>
      <c r="AA959" s="446"/>
      <c r="AB959" s="362"/>
      <c r="AC959" s="362"/>
      <c r="AD959" s="362"/>
      <c r="AE959" s="362"/>
      <c r="AF959" s="362"/>
      <c r="AG959" s="362"/>
      <c r="AH959" s="362"/>
      <c r="AI959" s="362"/>
      <c r="AJ959" s="362"/>
      <c r="AK959" s="362"/>
      <c r="AL959" s="362"/>
      <c r="AM959" s="362"/>
      <c r="AN959" s="362"/>
    </row>
    <row r="960" spans="1:40" s="9" customFormat="1" ht="12.75">
      <c r="A960" s="367" t="s">
        <v>238</v>
      </c>
      <c r="B960" s="633"/>
      <c r="C960" s="633"/>
      <c r="D960" s="633"/>
      <c r="E960" s="633"/>
      <c r="F960" s="633"/>
      <c r="G960" s="633"/>
      <c r="H960" s="633"/>
      <c r="I960" s="633"/>
      <c r="J960" s="633"/>
      <c r="K960" s="633"/>
      <c r="L960" s="633"/>
      <c r="M960" s="635"/>
      <c r="N960" s="635"/>
      <c r="O960" s="634"/>
      <c r="P960" s="633"/>
      <c r="Q960" s="633"/>
      <c r="R960" s="633"/>
      <c r="S960" s="633"/>
      <c r="T960" s="634"/>
      <c r="U960" s="633"/>
      <c r="V960" s="633"/>
      <c r="W960" s="633"/>
      <c r="X960" s="633"/>
      <c r="Y960" s="633"/>
      <c r="Z960" s="633"/>
      <c r="AA960" s="446"/>
      <c r="AB960" s="132"/>
      <c r="AC960" s="132">
        <v>1702.8</v>
      </c>
      <c r="AD960" s="132">
        <v>1750.6</v>
      </c>
      <c r="AE960" s="132">
        <v>2110.4</v>
      </c>
      <c r="AF960" s="132">
        <v>2235.6</v>
      </c>
      <c r="AG960" s="132">
        <v>2400.8000000000002</v>
      </c>
      <c r="AH960" s="132">
        <v>2615.4</v>
      </c>
      <c r="AI960" s="132">
        <v>2849.8</v>
      </c>
      <c r="AJ960" s="132">
        <v>3080.6</v>
      </c>
      <c r="AK960" s="132"/>
      <c r="AL960" s="132"/>
      <c r="AM960" s="132"/>
      <c r="AN960" s="132"/>
    </row>
    <row r="961" spans="1:40" s="9" customFormat="1" ht="12.75" hidden="1">
      <c r="A961" s="367" t="s">
        <v>239</v>
      </c>
      <c r="B961" s="633"/>
      <c r="C961" s="633"/>
      <c r="D961" s="633"/>
      <c r="E961" s="633"/>
      <c r="F961" s="633"/>
      <c r="G961" s="633"/>
      <c r="H961" s="633"/>
      <c r="I961" s="633"/>
      <c r="J961" s="633"/>
      <c r="K961" s="633"/>
      <c r="L961" s="633"/>
      <c r="M961" s="635"/>
      <c r="N961" s="635"/>
      <c r="O961" s="634"/>
      <c r="P961" s="633"/>
      <c r="Q961" s="633"/>
      <c r="R961" s="633"/>
      <c r="S961" s="633"/>
      <c r="T961" s="634"/>
      <c r="U961" s="633"/>
      <c r="V961" s="633"/>
      <c r="W961" s="633"/>
      <c r="X961" s="633"/>
      <c r="Y961" s="633"/>
      <c r="Z961" s="633"/>
      <c r="AA961" s="446"/>
      <c r="AB961" s="132"/>
      <c r="AC961" s="132"/>
      <c r="AD961" s="132"/>
      <c r="AE961" s="132"/>
      <c r="AF961" s="132"/>
      <c r="AG961" s="132"/>
      <c r="AH961" s="132"/>
      <c r="AI961" s="132"/>
      <c r="AJ961" s="132"/>
      <c r="AK961" s="132"/>
      <c r="AL961" s="132"/>
      <c r="AM961" s="132"/>
      <c r="AN961" s="132"/>
    </row>
    <row r="962" spans="1:40" s="9" customFormat="1" ht="12.75" hidden="1">
      <c r="A962" s="367" t="s">
        <v>240</v>
      </c>
      <c r="B962" s="633"/>
      <c r="C962" s="633"/>
      <c r="D962" s="633"/>
      <c r="E962" s="633"/>
      <c r="F962" s="633"/>
      <c r="G962" s="633"/>
      <c r="H962" s="633"/>
      <c r="I962" s="633"/>
      <c r="J962" s="633"/>
      <c r="K962" s="633"/>
      <c r="L962" s="633"/>
      <c r="M962" s="635"/>
      <c r="N962" s="635"/>
      <c r="O962" s="634"/>
      <c r="P962" s="633"/>
      <c r="Q962" s="633"/>
      <c r="R962" s="633"/>
      <c r="S962" s="633"/>
      <c r="T962" s="634"/>
      <c r="U962" s="633"/>
      <c r="V962" s="633"/>
      <c r="W962" s="633"/>
      <c r="X962" s="633"/>
      <c r="Y962" s="633"/>
      <c r="Z962" s="633"/>
      <c r="AA962" s="446"/>
      <c r="AB962" s="132"/>
      <c r="AC962" s="132"/>
      <c r="AD962" s="132"/>
      <c r="AE962" s="132"/>
      <c r="AF962" s="132"/>
      <c r="AG962" s="132"/>
      <c r="AH962" s="132"/>
      <c r="AI962" s="132"/>
      <c r="AJ962" s="132"/>
      <c r="AK962" s="132"/>
      <c r="AL962" s="132"/>
      <c r="AM962" s="132"/>
      <c r="AN962" s="132"/>
    </row>
    <row r="963" spans="1:40" s="9" customFormat="1" ht="12.75" hidden="1">
      <c r="A963" s="367" t="s">
        <v>241</v>
      </c>
      <c r="B963" s="633"/>
      <c r="C963" s="633"/>
      <c r="D963" s="633"/>
      <c r="E963" s="633"/>
      <c r="F963" s="633"/>
      <c r="G963" s="633"/>
      <c r="H963" s="633"/>
      <c r="I963" s="633"/>
      <c r="J963" s="633"/>
      <c r="K963" s="633"/>
      <c r="L963" s="633"/>
      <c r="M963" s="635"/>
      <c r="N963" s="635"/>
      <c r="O963" s="634"/>
      <c r="P963" s="633"/>
      <c r="Q963" s="633"/>
      <c r="R963" s="633"/>
      <c r="S963" s="633"/>
      <c r="T963" s="634"/>
      <c r="U963" s="633"/>
      <c r="V963" s="633"/>
      <c r="W963" s="633"/>
      <c r="X963" s="633"/>
      <c r="Y963" s="633"/>
      <c r="Z963" s="633"/>
      <c r="AA963" s="446"/>
      <c r="AB963" s="132"/>
      <c r="AC963" s="132"/>
      <c r="AD963" s="132"/>
      <c r="AE963" s="132"/>
      <c r="AF963" s="132"/>
      <c r="AG963" s="132"/>
      <c r="AH963" s="132"/>
      <c r="AI963" s="132"/>
      <c r="AJ963" s="132"/>
      <c r="AK963" s="132"/>
      <c r="AL963" s="132"/>
      <c r="AM963" s="132"/>
      <c r="AN963" s="132"/>
    </row>
    <row r="964" spans="1:40" s="9" customFormat="1" ht="12.75">
      <c r="A964" s="367"/>
      <c r="B964" s="633"/>
      <c r="C964" s="633"/>
      <c r="D964" s="633"/>
      <c r="E964" s="633"/>
      <c r="F964" s="633"/>
      <c r="G964" s="633"/>
      <c r="H964" s="633"/>
      <c r="I964" s="633"/>
      <c r="J964" s="633"/>
      <c r="K964" s="633"/>
      <c r="L964" s="633"/>
      <c r="M964" s="635"/>
      <c r="N964" s="635"/>
      <c r="O964" s="634"/>
      <c r="P964" s="633"/>
      <c r="Q964" s="633"/>
      <c r="R964" s="633"/>
      <c r="S964" s="633"/>
      <c r="T964" s="634"/>
      <c r="U964" s="633"/>
      <c r="V964" s="633"/>
      <c r="W964" s="633"/>
      <c r="X964" s="633"/>
      <c r="Y964" s="633"/>
      <c r="Z964" s="445"/>
      <c r="AA964" s="446"/>
      <c r="AB964" s="362"/>
      <c r="AC964" s="362"/>
      <c r="AD964" s="362"/>
      <c r="AE964" s="362"/>
      <c r="AF964" s="362"/>
      <c r="AG964" s="362"/>
      <c r="AH964" s="362"/>
      <c r="AI964" s="362"/>
      <c r="AJ964" s="362"/>
      <c r="AK964" s="362"/>
      <c r="AL964" s="362"/>
      <c r="AM964" s="362"/>
      <c r="AN964" s="362"/>
    </row>
    <row r="965" spans="1:40" s="9" customFormat="1" ht="12.75">
      <c r="A965" s="354" t="s">
        <v>255</v>
      </c>
      <c r="B965" s="633"/>
      <c r="C965" s="633"/>
      <c r="D965" s="633"/>
      <c r="E965" s="633"/>
      <c r="F965" s="633"/>
      <c r="G965" s="633"/>
      <c r="H965" s="633"/>
      <c r="I965" s="633"/>
      <c r="J965" s="633"/>
      <c r="K965" s="633"/>
      <c r="L965" s="633"/>
      <c r="M965" s="635"/>
      <c r="N965" s="635"/>
      <c r="O965" s="634"/>
      <c r="P965" s="633"/>
      <c r="Q965" s="633"/>
      <c r="R965" s="633"/>
      <c r="S965" s="633"/>
      <c r="T965" s="634"/>
      <c r="U965" s="633"/>
      <c r="V965" s="633"/>
      <c r="W965" s="633"/>
      <c r="X965" s="633"/>
      <c r="Y965" s="633"/>
      <c r="Z965" s="445"/>
      <c r="AA965" s="446"/>
      <c r="AB965" s="362"/>
      <c r="AC965" s="362"/>
      <c r="AD965" s="362"/>
      <c r="AE965" s="362"/>
      <c r="AF965" s="362"/>
      <c r="AG965" s="362"/>
      <c r="AH965" s="362"/>
      <c r="AI965" s="362"/>
      <c r="AJ965" s="362"/>
      <c r="AK965" s="362"/>
      <c r="AL965" s="362"/>
      <c r="AM965" s="362"/>
      <c r="AN965" s="362"/>
    </row>
    <row r="966" spans="1:40" s="9" customFormat="1" ht="12.75">
      <c r="A966" s="367" t="s">
        <v>238</v>
      </c>
      <c r="B966" s="633"/>
      <c r="C966" s="633"/>
      <c r="D966" s="633"/>
      <c r="E966" s="633"/>
      <c r="F966" s="633"/>
      <c r="G966" s="633"/>
      <c r="H966" s="633"/>
      <c r="I966" s="633"/>
      <c r="J966" s="633"/>
      <c r="K966" s="633"/>
      <c r="L966" s="633"/>
      <c r="M966" s="635"/>
      <c r="N966" s="635"/>
      <c r="O966" s="634"/>
      <c r="P966" s="633"/>
      <c r="Q966" s="633"/>
      <c r="R966" s="633"/>
      <c r="S966" s="633"/>
      <c r="T966" s="634"/>
      <c r="U966" s="633"/>
      <c r="V966" s="633"/>
      <c r="W966" s="633"/>
      <c r="X966" s="633"/>
      <c r="Y966" s="633"/>
      <c r="Z966" s="445"/>
      <c r="AA966" s="446"/>
      <c r="AB966" s="362"/>
      <c r="AC966" s="362">
        <v>3873.3</v>
      </c>
      <c r="AD966" s="362">
        <v>4182.8</v>
      </c>
      <c r="AE966" s="362">
        <v>4667.3</v>
      </c>
      <c r="AF966" s="362">
        <v>4924.8999999999996</v>
      </c>
      <c r="AG966" s="362">
        <v>5263.1</v>
      </c>
      <c r="AH966" s="362">
        <v>5678.2</v>
      </c>
      <c r="AI966" s="362">
        <v>6127.5</v>
      </c>
      <c r="AJ966" s="362">
        <v>6591.7</v>
      </c>
      <c r="AK966" s="362"/>
      <c r="AL966" s="362"/>
      <c r="AM966" s="362"/>
      <c r="AN966" s="362"/>
    </row>
    <row r="967" spans="1:40" s="9" customFormat="1" ht="12.75" hidden="1">
      <c r="A967" s="367" t="s">
        <v>239</v>
      </c>
      <c r="B967" s="633"/>
      <c r="C967" s="633"/>
      <c r="D967" s="633"/>
      <c r="E967" s="633"/>
      <c r="F967" s="633"/>
      <c r="G967" s="633"/>
      <c r="H967" s="633"/>
      <c r="I967" s="633"/>
      <c r="J967" s="633"/>
      <c r="K967" s="633"/>
      <c r="L967" s="633"/>
      <c r="M967" s="635"/>
      <c r="N967" s="635"/>
      <c r="O967" s="634"/>
      <c r="P967" s="633"/>
      <c r="Q967" s="633"/>
      <c r="R967" s="633"/>
      <c r="S967" s="633"/>
      <c r="T967" s="634"/>
      <c r="U967" s="633"/>
      <c r="V967" s="633"/>
      <c r="W967" s="633"/>
      <c r="X967" s="633"/>
      <c r="Y967" s="633"/>
      <c r="Z967" s="445"/>
      <c r="AA967" s="446"/>
      <c r="AB967" s="362"/>
      <c r="AC967" s="362"/>
      <c r="AD967" s="362"/>
      <c r="AE967" s="362"/>
      <c r="AF967" s="362"/>
      <c r="AG967" s="362"/>
      <c r="AH967" s="362"/>
      <c r="AI967" s="362"/>
      <c r="AJ967" s="362"/>
      <c r="AK967" s="362"/>
      <c r="AL967" s="362"/>
      <c r="AM967" s="362"/>
      <c r="AN967" s="362"/>
    </row>
    <row r="968" spans="1:40" s="9" customFormat="1" ht="12.75" hidden="1">
      <c r="A968" s="367" t="s">
        <v>240</v>
      </c>
      <c r="B968" s="633"/>
      <c r="C968" s="633"/>
      <c r="D968" s="633"/>
      <c r="E968" s="633"/>
      <c r="F968" s="633"/>
      <c r="G968" s="633"/>
      <c r="H968" s="633"/>
      <c r="I968" s="633"/>
      <c r="J968" s="633"/>
      <c r="K968" s="633"/>
      <c r="L968" s="633"/>
      <c r="M968" s="635"/>
      <c r="N968" s="635"/>
      <c r="O968" s="634"/>
      <c r="P968" s="633"/>
      <c r="Q968" s="633"/>
      <c r="R968" s="633"/>
      <c r="S968" s="633"/>
      <c r="T968" s="634"/>
      <c r="U968" s="633"/>
      <c r="V968" s="633"/>
      <c r="W968" s="633"/>
      <c r="X968" s="633"/>
      <c r="Y968" s="633"/>
      <c r="Z968" s="445"/>
      <c r="AA968" s="446"/>
      <c r="AB968" s="362"/>
      <c r="AC968" s="362"/>
      <c r="AD968" s="362"/>
      <c r="AE968" s="362"/>
      <c r="AF968" s="362"/>
      <c r="AG968" s="362"/>
      <c r="AH968" s="362"/>
      <c r="AI968" s="362"/>
      <c r="AJ968" s="362"/>
      <c r="AK968" s="362"/>
      <c r="AL968" s="362"/>
      <c r="AM968" s="362"/>
      <c r="AN968" s="362"/>
    </row>
    <row r="969" spans="1:40" s="9" customFormat="1" ht="12.75" hidden="1">
      <c r="A969" s="367" t="s">
        <v>241</v>
      </c>
      <c r="B969" s="633"/>
      <c r="C969" s="633"/>
      <c r="D969" s="633"/>
      <c r="E969" s="633"/>
      <c r="F969" s="633"/>
      <c r="G969" s="633"/>
      <c r="H969" s="633"/>
      <c r="I969" s="633"/>
      <c r="J969" s="633"/>
      <c r="K969" s="633"/>
      <c r="L969" s="633"/>
      <c r="M969" s="635"/>
      <c r="N969" s="635"/>
      <c r="O969" s="634"/>
      <c r="P969" s="633"/>
      <c r="Q969" s="633"/>
      <c r="R969" s="633"/>
      <c r="S969" s="633"/>
      <c r="T969" s="634"/>
      <c r="U969" s="633"/>
      <c r="V969" s="633"/>
      <c r="W969" s="633"/>
      <c r="X969" s="633"/>
      <c r="Y969" s="633"/>
      <c r="Z969" s="445"/>
      <c r="AA969" s="446"/>
      <c r="AB969" s="362"/>
      <c r="AC969" s="362"/>
      <c r="AD969" s="362"/>
      <c r="AE969" s="362"/>
      <c r="AF969" s="362"/>
      <c r="AG969" s="362"/>
      <c r="AH969" s="362"/>
      <c r="AI969" s="362"/>
      <c r="AJ969" s="362"/>
      <c r="AK969" s="362"/>
      <c r="AL969" s="362"/>
      <c r="AM969" s="362"/>
      <c r="AN969" s="362"/>
    </row>
    <row r="970" spans="1:40" s="9" customFormat="1" ht="12.75">
      <c r="A970" s="367"/>
      <c r="B970" s="633"/>
      <c r="C970" s="633"/>
      <c r="D970" s="633"/>
      <c r="E970" s="633"/>
      <c r="F970" s="633"/>
      <c r="G970" s="633"/>
      <c r="H970" s="633"/>
      <c r="I970" s="633"/>
      <c r="J970" s="633"/>
      <c r="K970" s="633"/>
      <c r="L970" s="633"/>
      <c r="M970" s="635"/>
      <c r="N970" s="635"/>
      <c r="O970" s="634"/>
      <c r="P970" s="633"/>
      <c r="Q970" s="633"/>
      <c r="R970" s="633"/>
      <c r="S970" s="633"/>
      <c r="T970" s="634"/>
      <c r="U970" s="633"/>
      <c r="V970" s="633"/>
      <c r="W970" s="633"/>
      <c r="X970" s="633"/>
      <c r="Y970" s="633"/>
      <c r="Z970" s="445"/>
      <c r="AA970" s="446"/>
      <c r="AB970" s="362"/>
      <c r="AC970" s="362"/>
      <c r="AD970" s="362"/>
      <c r="AE970" s="362"/>
      <c r="AF970" s="362"/>
      <c r="AG970" s="362"/>
      <c r="AH970" s="362"/>
      <c r="AI970" s="362"/>
      <c r="AJ970" s="362"/>
      <c r="AK970" s="362"/>
      <c r="AL970" s="362"/>
      <c r="AM970" s="362"/>
      <c r="AN970" s="362"/>
    </row>
    <row r="971" spans="1:40" s="9" customFormat="1" ht="12.75">
      <c r="A971" s="354" t="s">
        <v>256</v>
      </c>
      <c r="B971" s="633"/>
      <c r="C971" s="633"/>
      <c r="D971" s="633"/>
      <c r="E971" s="633"/>
      <c r="F971" s="633"/>
      <c r="G971" s="633"/>
      <c r="H971" s="633"/>
      <c r="I971" s="633"/>
      <c r="J971" s="633"/>
      <c r="K971" s="633"/>
      <c r="L971" s="633"/>
      <c r="M971" s="635"/>
      <c r="N971" s="635"/>
      <c r="O971" s="634"/>
      <c r="P971" s="633"/>
      <c r="Q971" s="633"/>
      <c r="R971" s="633"/>
      <c r="S971" s="633"/>
      <c r="T971" s="634"/>
      <c r="U971" s="633"/>
      <c r="V971" s="633"/>
      <c r="W971" s="633"/>
      <c r="X971" s="633"/>
      <c r="Y971" s="633"/>
      <c r="Z971" s="445"/>
      <c r="AA971" s="446"/>
      <c r="AB971" s="362"/>
      <c r="AC971" s="362"/>
      <c r="AD971" s="362"/>
      <c r="AE971" s="362"/>
      <c r="AF971" s="362"/>
      <c r="AG971" s="362"/>
      <c r="AH971" s="362"/>
      <c r="AI971" s="362"/>
      <c r="AJ971" s="362"/>
      <c r="AK971" s="362"/>
      <c r="AL971" s="362"/>
      <c r="AM971" s="362"/>
      <c r="AN971" s="362"/>
    </row>
    <row r="972" spans="1:40" s="9" customFormat="1" ht="12.75">
      <c r="A972" s="367" t="s">
        <v>238</v>
      </c>
      <c r="B972" s="633"/>
      <c r="C972" s="633"/>
      <c r="D972" s="633"/>
      <c r="E972" s="633"/>
      <c r="F972" s="633"/>
      <c r="G972" s="633"/>
      <c r="H972" s="633"/>
      <c r="I972" s="633"/>
      <c r="J972" s="633"/>
      <c r="K972" s="633"/>
      <c r="L972" s="633"/>
      <c r="M972" s="635"/>
      <c r="N972" s="635"/>
      <c r="O972" s="634"/>
      <c r="P972" s="633"/>
      <c r="Q972" s="633"/>
      <c r="R972" s="633"/>
      <c r="S972" s="633"/>
      <c r="T972" s="633"/>
      <c r="U972" s="633"/>
      <c r="V972" s="633"/>
      <c r="W972" s="633"/>
      <c r="X972" s="633"/>
      <c r="Z972" s="445"/>
      <c r="AA972" s="446"/>
      <c r="AB972" s="362"/>
      <c r="AC972" s="362">
        <v>908.9</v>
      </c>
      <c r="AD972" s="362">
        <v>981.5</v>
      </c>
      <c r="AE972" s="362">
        <v>724.5</v>
      </c>
      <c r="AF972" s="362">
        <v>753.3</v>
      </c>
      <c r="AG972" s="362">
        <v>801.1</v>
      </c>
      <c r="AH972" s="362">
        <v>860.1</v>
      </c>
      <c r="AI972" s="362">
        <v>923.6</v>
      </c>
      <c r="AJ972" s="362">
        <v>993.5</v>
      </c>
      <c r="AK972" s="362"/>
      <c r="AL972" s="362"/>
      <c r="AM972" s="362"/>
      <c r="AN972" s="362"/>
    </row>
    <row r="973" spans="1:40" s="9" customFormat="1" ht="12.75" hidden="1">
      <c r="A973" s="367" t="s">
        <v>239</v>
      </c>
      <c r="B973" s="633"/>
      <c r="C973" s="633"/>
      <c r="D973" s="633"/>
      <c r="E973" s="633"/>
      <c r="F973" s="633"/>
      <c r="G973" s="633"/>
      <c r="H973" s="633"/>
      <c r="I973" s="633"/>
      <c r="J973" s="633"/>
      <c r="K973" s="633"/>
      <c r="L973" s="633"/>
      <c r="M973" s="635"/>
      <c r="N973" s="635"/>
      <c r="O973" s="634"/>
      <c r="P973" s="633"/>
      <c r="Q973" s="633"/>
      <c r="R973" s="633"/>
      <c r="S973" s="633"/>
      <c r="T973" s="634"/>
      <c r="U973" s="633"/>
      <c r="V973" s="633"/>
      <c r="W973" s="633"/>
      <c r="X973" s="633"/>
      <c r="Y973" s="633"/>
      <c r="Z973" s="445"/>
      <c r="AA973" s="446"/>
      <c r="AB973" s="362"/>
      <c r="AC973" s="362"/>
      <c r="AD973" s="362"/>
      <c r="AE973" s="362"/>
      <c r="AF973" s="362"/>
      <c r="AG973" s="362"/>
      <c r="AH973" s="362"/>
      <c r="AI973" s="362"/>
      <c r="AJ973" s="362"/>
      <c r="AK973" s="362"/>
      <c r="AL973" s="362"/>
      <c r="AM973" s="362"/>
      <c r="AN973" s="362"/>
    </row>
    <row r="974" spans="1:40" s="9" customFormat="1" ht="12.75" hidden="1">
      <c r="A974" s="367" t="s">
        <v>240</v>
      </c>
      <c r="B974" s="633"/>
      <c r="C974" s="633"/>
      <c r="D974" s="633"/>
      <c r="E974" s="633"/>
      <c r="F974" s="633"/>
      <c r="G974" s="633"/>
      <c r="H974" s="633"/>
      <c r="I974" s="633"/>
      <c r="J974" s="633"/>
      <c r="K974" s="633"/>
      <c r="L974" s="633"/>
      <c r="M974" s="635"/>
      <c r="N974" s="635"/>
      <c r="O974" s="634"/>
      <c r="P974" s="633"/>
      <c r="Q974" s="633"/>
      <c r="R974" s="633"/>
      <c r="S974" s="633"/>
      <c r="T974" s="634"/>
      <c r="U974" s="633"/>
      <c r="V974" s="633"/>
      <c r="W974" s="633"/>
      <c r="X974" s="633"/>
      <c r="Y974" s="633"/>
      <c r="Z974" s="445"/>
      <c r="AA974" s="446"/>
      <c r="AB974" s="362"/>
      <c r="AC974" s="362"/>
      <c r="AD974" s="362"/>
      <c r="AE974" s="362"/>
      <c r="AF974" s="362"/>
      <c r="AG974" s="362"/>
      <c r="AH974" s="362"/>
      <c r="AI974" s="362"/>
      <c r="AJ974" s="362"/>
      <c r="AK974" s="362"/>
      <c r="AL974" s="362"/>
      <c r="AM974" s="362"/>
      <c r="AN974" s="362"/>
    </row>
    <row r="975" spans="1:40" s="9" customFormat="1" ht="12.75" hidden="1">
      <c r="A975" s="367" t="s">
        <v>241</v>
      </c>
      <c r="B975" s="633"/>
      <c r="C975" s="633"/>
      <c r="D975" s="633"/>
      <c r="E975" s="633"/>
      <c r="F975" s="633"/>
      <c r="G975" s="633"/>
      <c r="H975" s="633"/>
      <c r="I975" s="633"/>
      <c r="J975" s="633"/>
      <c r="K975" s="633"/>
      <c r="L975" s="633"/>
      <c r="M975" s="635"/>
      <c r="N975" s="635"/>
      <c r="O975" s="634"/>
      <c r="P975" s="633"/>
      <c r="Q975" s="633"/>
      <c r="R975" s="633"/>
      <c r="S975" s="633"/>
      <c r="T975" s="634"/>
      <c r="U975" s="633"/>
      <c r="V975" s="633"/>
      <c r="W975" s="633"/>
      <c r="X975" s="633"/>
      <c r="Y975" s="633"/>
      <c r="Z975" s="445"/>
      <c r="AA975" s="446"/>
      <c r="AB975" s="362"/>
      <c r="AC975" s="362"/>
      <c r="AD975" s="362"/>
      <c r="AE975" s="362"/>
      <c r="AF975" s="362"/>
      <c r="AG975" s="362"/>
      <c r="AH975" s="362"/>
      <c r="AI975" s="362"/>
      <c r="AJ975" s="362"/>
      <c r="AK975" s="362"/>
      <c r="AL975" s="362"/>
      <c r="AM975" s="362"/>
      <c r="AN975" s="362"/>
    </row>
    <row r="976" spans="1:40" s="9" customFormat="1" ht="12.75">
      <c r="A976" s="367"/>
      <c r="B976" s="633"/>
      <c r="C976" s="633"/>
      <c r="D976" s="633"/>
      <c r="E976" s="633"/>
      <c r="F976" s="633"/>
      <c r="G976" s="633"/>
      <c r="H976" s="633"/>
      <c r="I976" s="633"/>
      <c r="J976" s="633"/>
      <c r="K976" s="633"/>
      <c r="L976" s="633"/>
      <c r="M976" s="635"/>
      <c r="N976" s="635"/>
      <c r="O976" s="634"/>
      <c r="P976" s="633"/>
      <c r="Q976" s="633"/>
      <c r="R976" s="633"/>
      <c r="S976" s="633"/>
      <c r="T976" s="634"/>
      <c r="U976" s="633"/>
      <c r="V976" s="633"/>
      <c r="W976" s="633"/>
      <c r="X976" s="633"/>
      <c r="Y976" s="633"/>
      <c r="Z976" s="445"/>
      <c r="AA976" s="446"/>
      <c r="AB976" s="362"/>
      <c r="AC976" s="362"/>
      <c r="AD976" s="362"/>
      <c r="AE976" s="362"/>
      <c r="AF976" s="362"/>
      <c r="AG976" s="362"/>
      <c r="AH976" s="362"/>
      <c r="AI976" s="362"/>
      <c r="AJ976" s="362"/>
      <c r="AK976" s="362"/>
      <c r="AL976" s="362"/>
      <c r="AM976" s="362"/>
      <c r="AN976" s="362"/>
    </row>
    <row r="977" spans="1:40" s="9" customFormat="1" ht="12.75">
      <c r="A977" s="354" t="s">
        <v>257</v>
      </c>
      <c r="B977" s="633"/>
      <c r="C977" s="633"/>
      <c r="D977" s="633"/>
      <c r="E977" s="633"/>
      <c r="F977" s="633"/>
      <c r="G977" s="633"/>
      <c r="H977" s="633"/>
      <c r="I977" s="633"/>
      <c r="J977" s="633"/>
      <c r="K977" s="633"/>
      <c r="L977" s="633"/>
      <c r="M977" s="635"/>
      <c r="N977" s="635"/>
      <c r="O977" s="634"/>
      <c r="P977" s="633"/>
      <c r="Q977" s="633"/>
      <c r="R977" s="633"/>
      <c r="S977" s="633"/>
      <c r="T977" s="634"/>
      <c r="U977" s="633"/>
      <c r="V977" s="633"/>
      <c r="W977" s="633"/>
      <c r="X977" s="633"/>
      <c r="Y977" s="633"/>
      <c r="Z977" s="445"/>
      <c r="AA977" s="446"/>
      <c r="AB977" s="362"/>
      <c r="AC977" s="362"/>
      <c r="AD977" s="362"/>
      <c r="AE977" s="362"/>
      <c r="AF977" s="362"/>
      <c r="AG977" s="362"/>
      <c r="AH977" s="362"/>
      <c r="AI977" s="362"/>
      <c r="AJ977" s="362"/>
      <c r="AK977" s="362"/>
      <c r="AL977" s="362"/>
      <c r="AM977" s="362"/>
      <c r="AN977" s="362"/>
    </row>
    <row r="978" spans="1:40" s="9" customFormat="1" ht="12.75">
      <c r="A978" s="367" t="s">
        <v>238</v>
      </c>
      <c r="B978" s="633"/>
      <c r="C978" s="633"/>
      <c r="D978" s="633"/>
      <c r="E978" s="633"/>
      <c r="F978" s="633"/>
      <c r="G978" s="633"/>
      <c r="H978" s="633"/>
      <c r="I978" s="633"/>
      <c r="J978" s="633"/>
      <c r="K978" s="633"/>
      <c r="L978" s="633"/>
      <c r="M978" s="635"/>
      <c r="N978" s="635"/>
      <c r="O978" s="634"/>
      <c r="P978" s="633"/>
      <c r="Q978" s="633"/>
      <c r="R978" s="633"/>
      <c r="S978" s="633"/>
      <c r="T978" s="633"/>
      <c r="U978" s="633"/>
      <c r="V978" s="633"/>
      <c r="W978" s="633"/>
      <c r="X978" s="633"/>
      <c r="Y978" s="445"/>
      <c r="Z978" s="446"/>
      <c r="AA978" s="362"/>
      <c r="AB978" s="362"/>
      <c r="AC978" s="362">
        <v>4740.8</v>
      </c>
      <c r="AD978" s="362">
        <v>5119.6000000000004</v>
      </c>
      <c r="AE978" s="362">
        <v>5635.7</v>
      </c>
      <c r="AF978" s="362">
        <v>5859.7</v>
      </c>
      <c r="AG978" s="362">
        <v>6231.7</v>
      </c>
      <c r="AH978" s="362">
        <v>6690.3</v>
      </c>
      <c r="AI978" s="362">
        <v>7184.5</v>
      </c>
      <c r="AJ978" s="362">
        <v>7728.8</v>
      </c>
      <c r="AK978" s="362"/>
      <c r="AL978" s="362"/>
      <c r="AM978" s="362"/>
      <c r="AN978" s="362"/>
    </row>
    <row r="979" spans="1:40" s="9" customFormat="1" ht="12.75" hidden="1">
      <c r="A979" s="367" t="s">
        <v>239</v>
      </c>
      <c r="B979" s="633"/>
      <c r="C979" s="633"/>
      <c r="D979" s="633"/>
      <c r="E979" s="633"/>
      <c r="F979" s="633"/>
      <c r="G979" s="633"/>
      <c r="H979" s="633"/>
      <c r="I979" s="633"/>
      <c r="J979" s="633"/>
      <c r="K979" s="633"/>
      <c r="L979" s="633"/>
      <c r="M979" s="635"/>
      <c r="N979" s="635"/>
      <c r="O979" s="634"/>
      <c r="P979" s="633"/>
      <c r="Q979" s="633"/>
      <c r="R979" s="633"/>
      <c r="S979" s="633"/>
      <c r="T979" s="634"/>
      <c r="U979" s="633"/>
      <c r="V979" s="633"/>
      <c r="W979" s="633"/>
      <c r="X979" s="633"/>
      <c r="Y979" s="633"/>
      <c r="Z979" s="445"/>
      <c r="AA979" s="446"/>
      <c r="AB979" s="362"/>
      <c r="AC979" s="362"/>
      <c r="AD979" s="362"/>
      <c r="AE979" s="362"/>
      <c r="AF979" s="362"/>
      <c r="AG979" s="362"/>
      <c r="AH979" s="362"/>
      <c r="AI979" s="362"/>
      <c r="AJ979" s="362"/>
      <c r="AK979" s="362"/>
      <c r="AL979" s="362"/>
      <c r="AM979" s="362"/>
      <c r="AN979" s="362"/>
    </row>
    <row r="980" spans="1:40" s="9" customFormat="1" ht="12.75" hidden="1">
      <c r="A980" s="367" t="s">
        <v>240</v>
      </c>
      <c r="B980" s="633"/>
      <c r="C980" s="633"/>
      <c r="D980" s="633"/>
      <c r="E980" s="633"/>
      <c r="F980" s="633"/>
      <c r="G980" s="633"/>
      <c r="H980" s="633"/>
      <c r="I980" s="633"/>
      <c r="J980" s="633"/>
      <c r="K980" s="633"/>
      <c r="L980" s="633"/>
      <c r="M980" s="635"/>
      <c r="N980" s="635"/>
      <c r="O980" s="634"/>
      <c r="P980" s="633"/>
      <c r="Q980" s="633"/>
      <c r="R980" s="633"/>
      <c r="S980" s="633"/>
      <c r="T980" s="634"/>
      <c r="U980" s="633"/>
      <c r="V980" s="633"/>
      <c r="W980" s="633"/>
      <c r="X980" s="633"/>
      <c r="Y980" s="633"/>
      <c r="Z980" s="445"/>
      <c r="AA980" s="446"/>
      <c r="AB980" s="362"/>
      <c r="AC980" s="362"/>
      <c r="AD980" s="362"/>
      <c r="AE980" s="362"/>
      <c r="AF980" s="362"/>
      <c r="AG980" s="362"/>
      <c r="AH980" s="362"/>
      <c r="AI980" s="362"/>
      <c r="AJ980" s="362"/>
      <c r="AK980" s="362"/>
      <c r="AL980" s="362"/>
      <c r="AM980" s="362"/>
      <c r="AN980" s="362"/>
    </row>
    <row r="981" spans="1:40" s="9" customFormat="1" ht="12.75" hidden="1">
      <c r="A981" s="367" t="s">
        <v>241</v>
      </c>
      <c r="B981" s="633"/>
      <c r="C981" s="633"/>
      <c r="D981" s="633"/>
      <c r="E981" s="633"/>
      <c r="F981" s="633"/>
      <c r="G981" s="633"/>
      <c r="H981" s="633"/>
      <c r="I981" s="633"/>
      <c r="J981" s="633"/>
      <c r="K981" s="633"/>
      <c r="L981" s="633"/>
      <c r="M981" s="635"/>
      <c r="N981" s="635"/>
      <c r="O981" s="634"/>
      <c r="P981" s="633"/>
      <c r="Q981" s="633"/>
      <c r="R981" s="633"/>
      <c r="S981" s="633"/>
      <c r="T981" s="634"/>
      <c r="U981" s="633"/>
      <c r="V981" s="633"/>
      <c r="W981" s="633"/>
      <c r="X981" s="633"/>
      <c r="Y981" s="633"/>
      <c r="Z981" s="445"/>
      <c r="AA981" s="446"/>
      <c r="AB981" s="362"/>
      <c r="AC981" s="362"/>
      <c r="AD981" s="362"/>
      <c r="AE981" s="362"/>
      <c r="AF981" s="362"/>
      <c r="AG981" s="362"/>
      <c r="AH981" s="362"/>
      <c r="AI981" s="362"/>
      <c r="AJ981" s="362"/>
      <c r="AK981" s="362"/>
      <c r="AL981" s="362"/>
      <c r="AM981" s="362"/>
      <c r="AN981" s="362"/>
    </row>
    <row r="982" spans="1:40" s="9" customFormat="1" ht="12.75">
      <c r="A982" s="367"/>
      <c r="B982" s="633"/>
      <c r="C982" s="633"/>
      <c r="D982" s="633"/>
      <c r="E982" s="633"/>
      <c r="F982" s="633"/>
      <c r="G982" s="633"/>
      <c r="H982" s="633"/>
      <c r="I982" s="633"/>
      <c r="J982" s="633"/>
      <c r="K982" s="633"/>
      <c r="L982" s="633"/>
      <c r="M982" s="635"/>
      <c r="N982" s="635"/>
      <c r="O982" s="634"/>
      <c r="P982" s="633"/>
      <c r="Q982" s="633"/>
      <c r="R982" s="633"/>
      <c r="S982" s="633"/>
      <c r="T982" s="634"/>
      <c r="U982" s="633"/>
      <c r="V982" s="633"/>
      <c r="W982" s="633"/>
      <c r="X982" s="633"/>
      <c r="Y982" s="633"/>
      <c r="Z982" s="445"/>
      <c r="AA982" s="446"/>
      <c r="AB982" s="362"/>
      <c r="AC982" s="362"/>
      <c r="AD982" s="362"/>
      <c r="AE982" s="362"/>
      <c r="AF982" s="362"/>
      <c r="AG982" s="362"/>
      <c r="AH982" s="362"/>
      <c r="AI982" s="362"/>
      <c r="AJ982" s="362"/>
      <c r="AK982" s="362"/>
      <c r="AL982" s="362"/>
      <c r="AM982" s="362"/>
      <c r="AN982" s="362"/>
    </row>
    <row r="983" spans="1:40" s="9" customFormat="1" ht="12.75">
      <c r="A983" s="354" t="s">
        <v>258</v>
      </c>
      <c r="B983" s="633"/>
      <c r="C983" s="633"/>
      <c r="D983" s="633"/>
      <c r="E983" s="633"/>
      <c r="F983" s="633"/>
      <c r="G983" s="633"/>
      <c r="H983" s="633"/>
      <c r="I983" s="633"/>
      <c r="J983" s="633"/>
      <c r="K983" s="633"/>
      <c r="L983" s="633"/>
      <c r="M983" s="635"/>
      <c r="N983" s="635"/>
      <c r="O983" s="634"/>
      <c r="P983" s="633"/>
      <c r="Q983" s="633"/>
      <c r="R983" s="633"/>
      <c r="S983" s="633"/>
      <c r="T983" s="634"/>
      <c r="U983" s="633"/>
      <c r="V983" s="633"/>
      <c r="W983" s="633"/>
      <c r="X983" s="633"/>
      <c r="Y983" s="633"/>
      <c r="Z983" s="445"/>
      <c r="AA983" s="446"/>
      <c r="AB983" s="362"/>
      <c r="AC983" s="362"/>
      <c r="AD983" s="362"/>
      <c r="AE983" s="362"/>
      <c r="AF983" s="362"/>
      <c r="AG983" s="362"/>
      <c r="AH983" s="362"/>
      <c r="AI983" s="362"/>
      <c r="AJ983" s="362"/>
      <c r="AK983" s="362"/>
      <c r="AL983" s="362"/>
      <c r="AM983" s="362"/>
      <c r="AN983" s="362"/>
    </row>
    <row r="984" spans="1:40" s="9" customFormat="1" ht="12.75">
      <c r="A984" s="367" t="s">
        <v>238</v>
      </c>
      <c r="B984" s="633"/>
      <c r="C984" s="633"/>
      <c r="D984" s="633"/>
      <c r="E984" s="633"/>
      <c r="F984" s="633"/>
      <c r="G984" s="633"/>
      <c r="H984" s="633"/>
      <c r="I984" s="633"/>
      <c r="J984" s="633"/>
      <c r="K984" s="633"/>
      <c r="L984" s="633"/>
      <c r="M984" s="635"/>
      <c r="N984" s="635"/>
      <c r="O984" s="634"/>
      <c r="P984" s="633"/>
      <c r="Q984" s="633"/>
      <c r="R984" s="633"/>
      <c r="S984" s="633"/>
      <c r="T984" s="634"/>
      <c r="U984" s="633"/>
      <c r="V984" s="633"/>
      <c r="W984" s="633"/>
      <c r="X984" s="633"/>
      <c r="Y984" s="633"/>
      <c r="Z984" s="445"/>
      <c r="AA984" s="446"/>
      <c r="AB984" s="362"/>
      <c r="AC984" s="362">
        <v>3312.4</v>
      </c>
      <c r="AD984" s="362">
        <v>3612.2</v>
      </c>
      <c r="AE984" s="362">
        <v>3656.2</v>
      </c>
      <c r="AF984" s="362">
        <v>3914.5</v>
      </c>
      <c r="AG984" s="362">
        <v>4203.7</v>
      </c>
      <c r="AH984" s="362">
        <v>4557.3999999999996</v>
      </c>
      <c r="AI984" s="362">
        <v>4942</v>
      </c>
      <c r="AJ984" s="362">
        <v>5316.4</v>
      </c>
      <c r="AK984" s="362"/>
      <c r="AL984" s="362"/>
      <c r="AM984" s="362"/>
      <c r="AN984" s="362"/>
    </row>
    <row r="985" spans="1:40" s="9" customFormat="1" ht="12.75" hidden="1">
      <c r="A985" s="367" t="s">
        <v>241</v>
      </c>
      <c r="B985" s="633"/>
      <c r="C985" s="633"/>
      <c r="D985" s="633"/>
      <c r="E985" s="633"/>
      <c r="F985" s="633"/>
      <c r="G985" s="633"/>
      <c r="H985" s="633"/>
      <c r="I985" s="633"/>
      <c r="J985" s="633"/>
      <c r="K985" s="633"/>
      <c r="L985" s="633"/>
      <c r="M985" s="635"/>
      <c r="N985" s="635"/>
      <c r="O985" s="634"/>
      <c r="P985" s="633"/>
      <c r="Q985" s="633"/>
      <c r="R985" s="633"/>
      <c r="S985" s="633"/>
      <c r="T985" s="634"/>
      <c r="U985" s="633"/>
      <c r="V985" s="633"/>
      <c r="W985" s="633"/>
      <c r="X985" s="633"/>
      <c r="Y985" s="633"/>
      <c r="Z985" s="445"/>
      <c r="AA985" s="446"/>
      <c r="AB985" s="362"/>
      <c r="AC985" s="362"/>
      <c r="AD985" s="362"/>
      <c r="AE985" s="362"/>
      <c r="AF985" s="362"/>
      <c r="AG985" s="362"/>
      <c r="AH985" s="362"/>
      <c r="AI985" s="362"/>
      <c r="AJ985" s="362"/>
      <c r="AK985" s="362"/>
      <c r="AL985" s="362"/>
      <c r="AM985" s="362"/>
      <c r="AN985" s="362"/>
    </row>
    <row r="986" spans="1:40" s="9" customFormat="1" ht="12.75">
      <c r="A986" s="367"/>
      <c r="B986" s="633"/>
      <c r="C986" s="633"/>
      <c r="D986" s="633"/>
      <c r="E986" s="633"/>
      <c r="F986" s="633"/>
      <c r="G986" s="633"/>
      <c r="H986" s="633"/>
      <c r="I986" s="633"/>
      <c r="J986" s="633"/>
      <c r="K986" s="633"/>
      <c r="L986" s="633"/>
      <c r="M986" s="635"/>
      <c r="N986" s="635"/>
      <c r="O986" s="634"/>
      <c r="P986" s="633"/>
      <c r="Q986" s="633"/>
      <c r="R986" s="633"/>
      <c r="S986" s="633"/>
      <c r="T986" s="634"/>
      <c r="U986" s="633"/>
      <c r="V986" s="633"/>
      <c r="W986" s="633"/>
      <c r="X986" s="633"/>
      <c r="Y986" s="633"/>
      <c r="Z986" s="445"/>
      <c r="AA986" s="446"/>
      <c r="AB986" s="362"/>
      <c r="AC986" s="362"/>
      <c r="AD986" s="362"/>
      <c r="AE986" s="362"/>
      <c r="AF986" s="362"/>
      <c r="AG986" s="362"/>
      <c r="AH986" s="362"/>
      <c r="AI986" s="362"/>
      <c r="AJ986" s="362"/>
      <c r="AK986" s="362"/>
      <c r="AL986" s="362"/>
      <c r="AM986" s="362"/>
      <c r="AN986" s="362"/>
    </row>
    <row r="987" spans="1:40" s="9" customFormat="1" ht="12.75">
      <c r="A987" s="354" t="s">
        <v>259</v>
      </c>
      <c r="B987" s="633"/>
      <c r="C987" s="633"/>
      <c r="D987" s="633"/>
      <c r="E987" s="633"/>
      <c r="F987" s="633"/>
      <c r="G987" s="633"/>
      <c r="H987" s="633"/>
      <c r="I987" s="633"/>
      <c r="J987" s="633"/>
      <c r="K987" s="633"/>
      <c r="L987" s="633"/>
      <c r="M987" s="635"/>
      <c r="N987" s="635"/>
      <c r="O987" s="634"/>
      <c r="P987" s="633"/>
      <c r="Q987" s="633"/>
      <c r="R987" s="633"/>
      <c r="S987" s="633"/>
      <c r="T987" s="634"/>
      <c r="U987" s="633"/>
      <c r="V987" s="633"/>
      <c r="W987" s="633"/>
      <c r="X987" s="633"/>
      <c r="Y987" s="633"/>
      <c r="Z987" s="445"/>
      <c r="AA987" s="446"/>
      <c r="AB987" s="362"/>
      <c r="AC987" s="362"/>
      <c r="AD987" s="362"/>
      <c r="AE987" s="362"/>
      <c r="AF987" s="362"/>
      <c r="AG987" s="362"/>
      <c r="AH987" s="362"/>
      <c r="AI987" s="362"/>
      <c r="AJ987" s="362"/>
      <c r="AK987" s="362"/>
      <c r="AL987" s="362"/>
      <c r="AM987" s="362"/>
      <c r="AN987" s="362"/>
    </row>
    <row r="988" spans="1:40" s="9" customFormat="1" ht="12.75">
      <c r="A988" s="367" t="s">
        <v>238</v>
      </c>
      <c r="B988" s="633"/>
      <c r="C988" s="633"/>
      <c r="D988" s="633"/>
      <c r="E988" s="633"/>
      <c r="F988" s="633"/>
      <c r="G988" s="633"/>
      <c r="H988" s="633"/>
      <c r="I988" s="633"/>
      <c r="J988" s="633"/>
      <c r="K988" s="633"/>
      <c r="L988" s="633"/>
      <c r="M988" s="635"/>
      <c r="N988" s="635"/>
      <c r="O988" s="634"/>
      <c r="P988" s="633"/>
      <c r="Q988" s="633"/>
      <c r="R988" s="633"/>
      <c r="S988" s="633"/>
      <c r="T988" s="634"/>
      <c r="U988" s="633"/>
      <c r="V988" s="633"/>
      <c r="W988" s="633"/>
      <c r="X988" s="633"/>
      <c r="Y988" s="633"/>
      <c r="Z988" s="445"/>
      <c r="AA988" s="446"/>
      <c r="AB988" s="362"/>
      <c r="AC988" s="362">
        <v>1866.2</v>
      </c>
      <c r="AD988" s="362">
        <v>2035.1</v>
      </c>
      <c r="AE988" s="362">
        <v>2143.6</v>
      </c>
      <c r="AF988" s="362">
        <v>2295</v>
      </c>
      <c r="AG988" s="362">
        <v>2464.6</v>
      </c>
      <c r="AH988" s="362">
        <v>2671.9</v>
      </c>
      <c r="AI988" s="362">
        <v>2897.4</v>
      </c>
      <c r="AJ988" s="362">
        <v>3116.9</v>
      </c>
      <c r="AK988" s="362"/>
      <c r="AL988" s="362"/>
      <c r="AM988" s="362"/>
      <c r="AN988" s="362"/>
    </row>
    <row r="989" spans="1:40" s="9" customFormat="1" ht="12.75" hidden="1">
      <c r="A989" s="367" t="s">
        <v>239</v>
      </c>
      <c r="B989" s="633"/>
      <c r="C989" s="633"/>
      <c r="D989" s="633"/>
      <c r="E989" s="633"/>
      <c r="F989" s="633"/>
      <c r="G989" s="633"/>
      <c r="H989" s="633"/>
      <c r="I989" s="633"/>
      <c r="J989" s="633"/>
      <c r="K989" s="633"/>
      <c r="L989" s="633"/>
      <c r="M989" s="635"/>
      <c r="N989" s="635"/>
      <c r="O989" s="634"/>
      <c r="P989" s="633"/>
      <c r="Q989" s="633"/>
      <c r="R989" s="633"/>
      <c r="S989" s="633"/>
      <c r="T989" s="634"/>
      <c r="U989" s="633"/>
      <c r="V989" s="633"/>
      <c r="W989" s="633"/>
      <c r="X989" s="633"/>
      <c r="Y989" s="633"/>
      <c r="Z989" s="445"/>
      <c r="AA989" s="446"/>
      <c r="AB989" s="362"/>
      <c r="AC989" s="362"/>
      <c r="AD989" s="362"/>
      <c r="AE989" s="362"/>
      <c r="AF989" s="362"/>
      <c r="AG989" s="362"/>
      <c r="AH989" s="362"/>
      <c r="AI989" s="362"/>
      <c r="AJ989" s="362"/>
      <c r="AK989" s="362"/>
      <c r="AL989" s="362"/>
      <c r="AM989" s="362"/>
      <c r="AN989" s="362"/>
    </row>
    <row r="990" spans="1:40" s="9" customFormat="1" ht="12.75" hidden="1">
      <c r="A990" s="367" t="s">
        <v>240</v>
      </c>
      <c r="B990" s="633"/>
      <c r="C990" s="633"/>
      <c r="D990" s="633"/>
      <c r="E990" s="633"/>
      <c r="F990" s="633"/>
      <c r="G990" s="633"/>
      <c r="H990" s="633"/>
      <c r="I990" s="633"/>
      <c r="J990" s="633"/>
      <c r="K990" s="633"/>
      <c r="L990" s="633"/>
      <c r="M990" s="635"/>
      <c r="N990" s="635"/>
      <c r="O990" s="634"/>
      <c r="P990" s="633"/>
      <c r="Q990" s="633"/>
      <c r="R990" s="633"/>
      <c r="S990" s="633"/>
      <c r="T990" s="634"/>
      <c r="U990" s="633"/>
      <c r="V990" s="633"/>
      <c r="W990" s="633"/>
      <c r="X990" s="633"/>
      <c r="Y990" s="633"/>
      <c r="Z990" s="445"/>
      <c r="AA990" s="446"/>
      <c r="AB990" s="362"/>
      <c r="AC990" s="362"/>
      <c r="AD990" s="362"/>
      <c r="AE990" s="362"/>
      <c r="AF990" s="362"/>
      <c r="AG990" s="362"/>
      <c r="AH990" s="362"/>
      <c r="AI990" s="362"/>
      <c r="AJ990" s="362"/>
      <c r="AK990" s="362"/>
      <c r="AL990" s="362"/>
      <c r="AM990" s="362"/>
      <c r="AN990" s="362"/>
    </row>
    <row r="991" spans="1:40" s="9" customFormat="1" ht="12.75" hidden="1">
      <c r="A991" s="367" t="s">
        <v>241</v>
      </c>
      <c r="B991" s="633"/>
      <c r="C991" s="633"/>
      <c r="D991" s="633"/>
      <c r="E991" s="633"/>
      <c r="F991" s="633"/>
      <c r="G991" s="633"/>
      <c r="H991" s="633"/>
      <c r="I991" s="633"/>
      <c r="J991" s="633"/>
      <c r="K991" s="633"/>
      <c r="L991" s="633"/>
      <c r="M991" s="635"/>
      <c r="N991" s="635"/>
      <c r="O991" s="634"/>
      <c r="P991" s="633"/>
      <c r="Q991" s="633"/>
      <c r="R991" s="633"/>
      <c r="S991" s="633"/>
      <c r="T991" s="634"/>
      <c r="U991" s="633"/>
      <c r="V991" s="633"/>
      <c r="W991" s="633"/>
      <c r="X991" s="633"/>
      <c r="Y991" s="633"/>
      <c r="Z991" s="445"/>
      <c r="AA991" s="446"/>
      <c r="AB991" s="362"/>
      <c r="AC991" s="362"/>
      <c r="AD991" s="362"/>
      <c r="AE991" s="362"/>
      <c r="AF991" s="362"/>
      <c r="AG991" s="362"/>
      <c r="AH991" s="362"/>
      <c r="AI991" s="362"/>
      <c r="AJ991" s="362"/>
      <c r="AK991" s="362"/>
      <c r="AL991" s="362"/>
      <c r="AM991" s="362"/>
      <c r="AN991" s="362"/>
    </row>
    <row r="992" spans="1:40" s="9" customFormat="1" ht="12.75">
      <c r="A992" s="367"/>
      <c r="B992" s="633"/>
      <c r="C992" s="633"/>
      <c r="D992" s="633"/>
      <c r="E992" s="633"/>
      <c r="F992" s="633"/>
      <c r="G992" s="633"/>
      <c r="H992" s="633"/>
      <c r="I992" s="633"/>
      <c r="J992" s="633"/>
      <c r="K992" s="633"/>
      <c r="L992" s="633"/>
      <c r="M992" s="635"/>
      <c r="N992" s="635"/>
      <c r="O992" s="634"/>
      <c r="P992" s="633"/>
      <c r="Q992" s="633"/>
      <c r="R992" s="633"/>
      <c r="S992" s="633"/>
      <c r="T992" s="634"/>
      <c r="U992" s="633"/>
      <c r="V992" s="633"/>
      <c r="W992" s="633"/>
      <c r="X992" s="633"/>
      <c r="Y992" s="633"/>
      <c r="Z992" s="445"/>
      <c r="AA992" s="446"/>
      <c r="AB992" s="362"/>
      <c r="AC992" s="362"/>
      <c r="AD992" s="362"/>
      <c r="AE992" s="362"/>
      <c r="AF992" s="362"/>
      <c r="AG992" s="362"/>
      <c r="AH992" s="362"/>
      <c r="AI992" s="362"/>
      <c r="AJ992" s="362"/>
      <c r="AK992" s="362"/>
      <c r="AL992" s="362"/>
      <c r="AM992" s="362"/>
      <c r="AN992" s="362"/>
    </row>
    <row r="993" spans="1:40" s="9" customFormat="1" ht="12.75">
      <c r="A993" s="354" t="s">
        <v>260</v>
      </c>
      <c r="B993" s="633"/>
      <c r="C993" s="633"/>
      <c r="D993" s="633"/>
      <c r="E993" s="633"/>
      <c r="F993" s="633"/>
      <c r="G993" s="633"/>
      <c r="H993" s="633"/>
      <c r="I993" s="633"/>
      <c r="J993" s="633"/>
      <c r="K993" s="633"/>
      <c r="L993" s="633"/>
      <c r="M993" s="635"/>
      <c r="N993" s="635"/>
      <c r="O993" s="634"/>
      <c r="P993" s="633"/>
      <c r="Q993" s="633"/>
      <c r="R993" s="633"/>
      <c r="S993" s="633"/>
      <c r="T993" s="634"/>
      <c r="U993" s="633"/>
      <c r="V993" s="633"/>
      <c r="W993" s="633"/>
      <c r="X993" s="633"/>
      <c r="Y993" s="633"/>
      <c r="Z993" s="633"/>
      <c r="AA993" s="446"/>
      <c r="AB993" s="132"/>
      <c r="AC993" s="132"/>
      <c r="AD993" s="132"/>
      <c r="AE993" s="132"/>
      <c r="AF993" s="132"/>
      <c r="AG993" s="132"/>
      <c r="AH993" s="132"/>
      <c r="AI993" s="132"/>
      <c r="AJ993" s="132"/>
      <c r="AK993" s="132"/>
      <c r="AL993" s="132"/>
      <c r="AM993" s="132"/>
      <c r="AN993" s="132"/>
    </row>
    <row r="994" spans="1:40" s="9" customFormat="1" ht="12.75">
      <c r="A994" s="367" t="s">
        <v>246</v>
      </c>
      <c r="B994" s="633"/>
      <c r="C994" s="633"/>
      <c r="D994" s="633"/>
      <c r="E994" s="633"/>
      <c r="F994" s="633"/>
      <c r="G994" s="633"/>
      <c r="H994" s="633"/>
      <c r="I994" s="633"/>
      <c r="J994" s="633"/>
      <c r="K994" s="633"/>
      <c r="L994" s="633"/>
      <c r="M994" s="635"/>
      <c r="N994" s="635"/>
      <c r="O994" s="634"/>
      <c r="P994" s="633"/>
      <c r="Q994" s="633"/>
      <c r="R994" s="633"/>
      <c r="S994" s="633"/>
      <c r="T994" s="634"/>
      <c r="U994" s="633"/>
      <c r="V994" s="633"/>
      <c r="W994" s="633"/>
      <c r="X994" s="633"/>
      <c r="Y994" s="633"/>
      <c r="Z994" s="633"/>
      <c r="AA994" s="446"/>
      <c r="AB994" s="132"/>
      <c r="AC994" s="132"/>
      <c r="AD994" s="132"/>
      <c r="AE994" s="132"/>
      <c r="AF994" s="132"/>
      <c r="AG994" s="132"/>
      <c r="AH994" s="132"/>
      <c r="AI994" s="132"/>
      <c r="AJ994" s="132"/>
      <c r="AK994" s="132"/>
      <c r="AL994" s="132"/>
      <c r="AM994" s="132"/>
      <c r="AN994" s="132"/>
    </row>
    <row r="995" spans="1:40" s="9" customFormat="1" ht="12.75" hidden="1">
      <c r="A995" s="367" t="s">
        <v>239</v>
      </c>
      <c r="B995" s="367"/>
      <c r="C995" s="367"/>
      <c r="D995" s="367"/>
      <c r="E995" s="367"/>
      <c r="F995" s="367"/>
      <c r="G995" s="635"/>
      <c r="H995" s="635"/>
      <c r="I995" s="635"/>
      <c r="J995" s="635"/>
      <c r="K995" s="635"/>
      <c r="L995" s="635"/>
      <c r="M995" s="635"/>
      <c r="N995" s="635"/>
      <c r="O995" s="634"/>
      <c r="P995" s="633"/>
      <c r="Q995" s="633"/>
      <c r="R995" s="633"/>
      <c r="S995" s="633"/>
      <c r="T995" s="634"/>
      <c r="U995" s="633"/>
      <c r="V995" s="633"/>
      <c r="W995" s="633"/>
      <c r="X995" s="633"/>
      <c r="Y995" s="633"/>
      <c r="Z995" s="633"/>
      <c r="AA995" s="446"/>
      <c r="AB995" s="132"/>
      <c r="AC995" s="132"/>
      <c r="AD995" s="132"/>
      <c r="AE995" s="132"/>
      <c r="AF995" s="132"/>
      <c r="AG995" s="132"/>
      <c r="AH995" s="132"/>
      <c r="AI995" s="132"/>
      <c r="AJ995" s="132"/>
      <c r="AK995" s="132"/>
      <c r="AL995" s="132"/>
      <c r="AM995" s="132"/>
      <c r="AN995" s="132"/>
    </row>
    <row r="996" spans="1:40" s="9" customFormat="1" ht="12.75" hidden="1">
      <c r="A996" s="367" t="s">
        <v>240</v>
      </c>
      <c r="B996" s="367"/>
      <c r="C996" s="367"/>
      <c r="D996" s="367"/>
      <c r="E996" s="367"/>
      <c r="F996" s="367"/>
      <c r="G996" s="635"/>
      <c r="H996" s="635"/>
      <c r="I996" s="635"/>
      <c r="J996" s="635"/>
      <c r="K996" s="635"/>
      <c r="L996" s="635"/>
      <c r="M996" s="635"/>
      <c r="N996" s="635"/>
      <c r="O996" s="634"/>
      <c r="P996" s="633"/>
      <c r="Q996" s="633"/>
      <c r="R996" s="633"/>
      <c r="S996" s="633"/>
      <c r="T996" s="634"/>
      <c r="U996" s="633"/>
      <c r="V996" s="633"/>
      <c r="W996" s="633"/>
      <c r="X996" s="633"/>
      <c r="Y996" s="633"/>
      <c r="Z996" s="633"/>
      <c r="AA996" s="446"/>
      <c r="AB996" s="132"/>
      <c r="AC996" s="132"/>
      <c r="AD996" s="132"/>
      <c r="AE996" s="132"/>
      <c r="AF996" s="132"/>
      <c r="AG996" s="132"/>
      <c r="AH996" s="132"/>
      <c r="AI996" s="132"/>
      <c r="AJ996" s="132"/>
      <c r="AK996" s="132"/>
      <c r="AL996" s="132"/>
      <c r="AM996" s="132"/>
      <c r="AN996" s="132"/>
    </row>
    <row r="997" spans="1:40" s="9" customFormat="1" ht="12.75" hidden="1">
      <c r="A997" s="367" t="s">
        <v>241</v>
      </c>
      <c r="B997" s="367"/>
      <c r="C997" s="367"/>
      <c r="D997" s="367"/>
      <c r="E997" s="367"/>
      <c r="F997" s="367"/>
      <c r="G997" s="635"/>
      <c r="H997" s="635"/>
      <c r="I997" s="635"/>
      <c r="J997" s="635"/>
      <c r="K997" s="635"/>
      <c r="L997" s="635"/>
      <c r="M997" s="635"/>
      <c r="N997" s="635"/>
      <c r="O997" s="634"/>
      <c r="P997" s="633"/>
      <c r="Q997" s="633"/>
      <c r="R997" s="633"/>
      <c r="S997" s="633"/>
      <c r="T997" s="634"/>
      <c r="U997" s="633"/>
      <c r="V997" s="633"/>
      <c r="W997" s="633"/>
      <c r="X997" s="633"/>
      <c r="Y997" s="633"/>
      <c r="Z997" s="633"/>
      <c r="AA997" s="446"/>
      <c r="AB997" s="132"/>
      <c r="AC997" s="132"/>
      <c r="AD997" s="132"/>
      <c r="AE997" s="132"/>
      <c r="AF997" s="132"/>
      <c r="AG997" s="132"/>
      <c r="AH997" s="132"/>
      <c r="AI997" s="132"/>
      <c r="AJ997" s="132"/>
      <c r="AK997" s="132"/>
      <c r="AL997" s="132"/>
      <c r="AM997" s="132"/>
      <c r="AN997" s="132"/>
    </row>
    <row r="998" spans="1:40" s="9" customFormat="1" ht="12.75">
      <c r="A998" s="367"/>
      <c r="B998" s="367"/>
      <c r="C998" s="367"/>
      <c r="D998" s="367"/>
      <c r="E998" s="367"/>
      <c r="F998" s="367"/>
      <c r="G998" s="635"/>
      <c r="H998" s="635"/>
      <c r="I998" s="635"/>
      <c r="J998" s="635"/>
      <c r="K998" s="635"/>
      <c r="L998" s="635"/>
      <c r="M998" s="635"/>
      <c r="N998" s="635"/>
      <c r="O998" s="634"/>
      <c r="P998" s="633"/>
      <c r="Q998" s="633"/>
      <c r="R998" s="633"/>
      <c r="S998" s="633"/>
      <c r="T998" s="634"/>
      <c r="U998" s="633"/>
      <c r="V998" s="633"/>
      <c r="W998" s="633"/>
      <c r="X998" s="633"/>
      <c r="Y998" s="633"/>
      <c r="Z998" s="633"/>
      <c r="AA998" s="446"/>
      <c r="AB998" s="132"/>
      <c r="AC998" s="132"/>
      <c r="AD998" s="132"/>
      <c r="AE998" s="132"/>
      <c r="AF998" s="132"/>
      <c r="AG998" s="132"/>
      <c r="AH998" s="132"/>
      <c r="AI998" s="132"/>
      <c r="AJ998" s="132"/>
      <c r="AK998" s="132"/>
      <c r="AL998" s="132"/>
      <c r="AM998" s="132"/>
      <c r="AN998" s="132"/>
    </row>
    <row r="999" spans="1:40" s="9" customFormat="1" ht="12.75">
      <c r="A999" s="354" t="s">
        <v>261</v>
      </c>
      <c r="B999" s="367"/>
      <c r="C999" s="367"/>
      <c r="D999" s="367"/>
      <c r="E999" s="367"/>
      <c r="F999" s="367"/>
      <c r="G999" s="635"/>
      <c r="H999" s="635"/>
      <c r="I999" s="635"/>
      <c r="J999" s="635"/>
      <c r="K999" s="635"/>
      <c r="L999" s="635"/>
      <c r="M999" s="635"/>
      <c r="N999" s="635"/>
      <c r="O999" s="634"/>
      <c r="P999" s="633"/>
      <c r="Q999" s="633"/>
      <c r="R999" s="633"/>
      <c r="S999" s="633"/>
      <c r="T999" s="634"/>
      <c r="U999" s="633"/>
      <c r="V999" s="633"/>
      <c r="W999" s="633"/>
      <c r="X999" s="633"/>
      <c r="Y999" s="633"/>
      <c r="Z999" s="633"/>
      <c r="AA999" s="446"/>
      <c r="AB999" s="132"/>
      <c r="AC999" s="132"/>
      <c r="AD999" s="132"/>
      <c r="AE999" s="132"/>
      <c r="AF999" s="132"/>
      <c r="AG999" s="132"/>
      <c r="AH999" s="132"/>
      <c r="AI999" s="132"/>
      <c r="AJ999" s="132"/>
      <c r="AK999" s="132"/>
      <c r="AL999" s="132"/>
      <c r="AM999" s="132"/>
      <c r="AN999" s="132"/>
    </row>
    <row r="1000" spans="1:40" s="9" customFormat="1" ht="12.75">
      <c r="A1000" s="367" t="s">
        <v>238</v>
      </c>
      <c r="B1000" s="367"/>
      <c r="C1000" s="367"/>
      <c r="D1000" s="367"/>
      <c r="E1000" s="367"/>
      <c r="F1000" s="367"/>
      <c r="G1000" s="635"/>
      <c r="H1000" s="635"/>
      <c r="I1000" s="635"/>
      <c r="J1000" s="635"/>
      <c r="K1000" s="635"/>
      <c r="L1000" s="635"/>
      <c r="M1000" s="635"/>
      <c r="N1000" s="635"/>
      <c r="O1000" s="634"/>
      <c r="P1000" s="633"/>
      <c r="Q1000" s="633"/>
      <c r="R1000" s="633"/>
      <c r="S1000" s="633"/>
      <c r="T1000" s="634"/>
      <c r="U1000" s="633"/>
      <c r="V1000" s="633"/>
      <c r="W1000" s="633"/>
      <c r="X1000" s="633"/>
      <c r="Y1000" s="633"/>
      <c r="Z1000" s="633"/>
      <c r="AA1000" s="446"/>
      <c r="AB1000" s="132"/>
      <c r="AC1000" s="132">
        <v>1261.3</v>
      </c>
      <c r="AD1000" s="132">
        <v>1372.8</v>
      </c>
      <c r="AE1000" s="132">
        <v>1563.6</v>
      </c>
      <c r="AF1000" s="132">
        <v>1674</v>
      </c>
      <c r="AG1000" s="132">
        <v>1797.7</v>
      </c>
      <c r="AH1000" s="132">
        <v>1948.9</v>
      </c>
      <c r="AI1000" s="132">
        <v>2113.4</v>
      </c>
      <c r="AJ1000" s="132">
        <v>2273.5</v>
      </c>
      <c r="AK1000" s="132"/>
      <c r="AL1000" s="132"/>
      <c r="AM1000" s="132"/>
      <c r="AN1000" s="132"/>
    </row>
    <row r="1001" spans="1:40" s="9" customFormat="1" ht="12.75" hidden="1">
      <c r="A1001" s="367" t="s">
        <v>239</v>
      </c>
      <c r="B1001" s="367"/>
      <c r="C1001" s="367"/>
      <c r="D1001" s="367"/>
      <c r="E1001" s="367"/>
      <c r="F1001" s="367"/>
      <c r="G1001" s="635"/>
      <c r="H1001" s="635"/>
      <c r="I1001" s="635"/>
      <c r="J1001" s="635"/>
      <c r="K1001" s="635"/>
      <c r="L1001" s="635"/>
      <c r="M1001" s="635"/>
      <c r="N1001" s="635"/>
      <c r="O1001" s="634"/>
      <c r="P1001" s="633"/>
      <c r="Q1001" s="633"/>
      <c r="R1001" s="633"/>
      <c r="S1001" s="633"/>
      <c r="T1001" s="634"/>
      <c r="U1001" s="633"/>
      <c r="V1001" s="633"/>
      <c r="W1001" s="633"/>
      <c r="X1001" s="633"/>
      <c r="Y1001" s="633"/>
      <c r="Z1001" s="633"/>
      <c r="AA1001" s="446"/>
      <c r="AB1001" s="132"/>
      <c r="AC1001" s="132"/>
      <c r="AD1001" s="132"/>
      <c r="AE1001" s="132"/>
      <c r="AF1001" s="132"/>
      <c r="AG1001" s="132"/>
      <c r="AH1001" s="132"/>
      <c r="AI1001" s="132"/>
      <c r="AJ1001" s="132"/>
      <c r="AK1001" s="132"/>
      <c r="AL1001" s="132"/>
      <c r="AM1001" s="132"/>
      <c r="AN1001" s="132"/>
    </row>
    <row r="1002" spans="1:40" s="9" customFormat="1" ht="12.75" hidden="1">
      <c r="A1002" s="367" t="s">
        <v>240</v>
      </c>
      <c r="B1002" s="367"/>
      <c r="C1002" s="367"/>
      <c r="D1002" s="367"/>
      <c r="E1002" s="367"/>
      <c r="F1002" s="367"/>
      <c r="G1002" s="635"/>
      <c r="H1002" s="635"/>
      <c r="I1002" s="635"/>
      <c r="J1002" s="635"/>
      <c r="K1002" s="635"/>
      <c r="L1002" s="635"/>
      <c r="M1002" s="635"/>
      <c r="N1002" s="635"/>
      <c r="O1002" s="634"/>
      <c r="P1002" s="633"/>
      <c r="Q1002" s="633"/>
      <c r="R1002" s="633"/>
      <c r="S1002" s="633"/>
      <c r="T1002" s="634"/>
      <c r="U1002" s="633"/>
      <c r="V1002" s="633"/>
      <c r="W1002" s="633"/>
      <c r="X1002" s="633"/>
      <c r="Y1002" s="633"/>
      <c r="Z1002" s="633"/>
      <c r="AA1002" s="446"/>
      <c r="AB1002" s="132"/>
      <c r="AC1002" s="132"/>
      <c r="AD1002" s="132"/>
      <c r="AE1002" s="132"/>
      <c r="AF1002" s="132"/>
      <c r="AG1002" s="132"/>
      <c r="AH1002" s="132"/>
      <c r="AI1002" s="132"/>
      <c r="AJ1002" s="132"/>
      <c r="AK1002" s="132"/>
      <c r="AL1002" s="132"/>
      <c r="AM1002" s="132"/>
      <c r="AN1002" s="132"/>
    </row>
    <row r="1003" spans="1:40" s="9" customFormat="1" ht="12.75" hidden="1">
      <c r="A1003" s="367" t="s">
        <v>241</v>
      </c>
      <c r="B1003" s="367"/>
      <c r="C1003" s="367"/>
      <c r="D1003" s="367"/>
      <c r="E1003" s="367"/>
      <c r="F1003" s="367"/>
      <c r="G1003" s="635"/>
      <c r="H1003" s="635"/>
      <c r="I1003" s="635"/>
      <c r="J1003" s="635"/>
      <c r="K1003" s="635"/>
      <c r="L1003" s="635"/>
      <c r="M1003" s="635"/>
      <c r="N1003" s="635"/>
      <c r="O1003" s="634"/>
      <c r="P1003" s="633"/>
      <c r="Q1003" s="633"/>
      <c r="R1003" s="633"/>
      <c r="S1003" s="633"/>
      <c r="T1003" s="634"/>
      <c r="U1003" s="633"/>
      <c r="V1003" s="633"/>
      <c r="W1003" s="633"/>
      <c r="X1003" s="633"/>
      <c r="Y1003" s="633"/>
      <c r="Z1003" s="633"/>
      <c r="AA1003" s="446"/>
      <c r="AB1003" s="132"/>
      <c r="AC1003" s="132"/>
      <c r="AD1003" s="132"/>
      <c r="AE1003" s="132"/>
      <c r="AF1003" s="132"/>
      <c r="AG1003" s="132"/>
      <c r="AH1003" s="132"/>
      <c r="AI1003" s="132"/>
      <c r="AJ1003" s="132"/>
      <c r="AK1003" s="132"/>
      <c r="AL1003" s="132"/>
      <c r="AM1003" s="132"/>
      <c r="AN1003" s="132"/>
    </row>
    <row r="1004" spans="1:40" s="9" customFormat="1" ht="12.75">
      <c r="A1004" s="367"/>
      <c r="B1004" s="367"/>
      <c r="C1004" s="367"/>
      <c r="D1004" s="367"/>
      <c r="E1004" s="367"/>
      <c r="F1004" s="367"/>
      <c r="G1004" s="635"/>
      <c r="H1004" s="635"/>
      <c r="I1004" s="635"/>
      <c r="J1004" s="635"/>
      <c r="K1004" s="635"/>
      <c r="L1004" s="635"/>
      <c r="M1004" s="635"/>
      <c r="N1004" s="635"/>
      <c r="O1004" s="634"/>
      <c r="P1004" s="633"/>
      <c r="Q1004" s="633"/>
      <c r="R1004" s="633"/>
      <c r="S1004" s="633"/>
      <c r="T1004" s="634"/>
      <c r="U1004" s="633"/>
      <c r="V1004" s="633"/>
      <c r="W1004" s="633"/>
      <c r="X1004" s="633"/>
      <c r="Y1004" s="633"/>
      <c r="Z1004" s="633"/>
      <c r="AA1004" s="446"/>
      <c r="AB1004" s="132"/>
      <c r="AC1004" s="132"/>
      <c r="AD1004" s="132"/>
      <c r="AE1004" s="132"/>
      <c r="AF1004" s="132"/>
      <c r="AG1004" s="132"/>
      <c r="AH1004" s="132"/>
      <c r="AI1004" s="132"/>
      <c r="AJ1004" s="132"/>
      <c r="AK1004" s="132"/>
      <c r="AL1004" s="132"/>
      <c r="AM1004" s="132"/>
      <c r="AN1004" s="132"/>
    </row>
    <row r="1005" spans="1:40" s="9" customFormat="1" ht="12.75">
      <c r="A1005" s="354" t="s">
        <v>262</v>
      </c>
      <c r="B1005" s="367"/>
      <c r="C1005" s="367"/>
      <c r="D1005" s="367"/>
      <c r="E1005" s="367"/>
      <c r="F1005" s="367"/>
      <c r="G1005" s="635"/>
      <c r="H1005" s="635"/>
      <c r="I1005" s="635"/>
      <c r="J1005" s="635"/>
      <c r="K1005" s="635"/>
      <c r="L1005" s="635"/>
      <c r="M1005" s="635"/>
      <c r="N1005" s="635"/>
      <c r="O1005" s="634"/>
      <c r="P1005" s="633"/>
      <c r="Q1005" s="633"/>
      <c r="R1005" s="633"/>
      <c r="S1005" s="633"/>
      <c r="T1005" s="634"/>
      <c r="U1005" s="633"/>
      <c r="V1005" s="633"/>
      <c r="W1005" s="633"/>
      <c r="X1005" s="633"/>
      <c r="Y1005" s="633"/>
      <c r="Z1005" s="633"/>
      <c r="AA1005" s="446"/>
      <c r="AB1005" s="132"/>
      <c r="AC1005" s="132"/>
      <c r="AD1005" s="132"/>
      <c r="AE1005" s="132"/>
      <c r="AF1005" s="132"/>
      <c r="AG1005" s="132"/>
      <c r="AH1005" s="132"/>
      <c r="AI1005" s="132"/>
      <c r="AJ1005" s="132"/>
      <c r="AK1005" s="132"/>
      <c r="AL1005" s="132"/>
      <c r="AM1005" s="132"/>
      <c r="AN1005" s="132"/>
    </row>
    <row r="1006" spans="1:40" s="9" customFormat="1" ht="12.75">
      <c r="A1006" s="367" t="s">
        <v>238</v>
      </c>
      <c r="B1006" s="367"/>
      <c r="C1006" s="367"/>
      <c r="D1006" s="367"/>
      <c r="E1006" s="367"/>
      <c r="F1006" s="367"/>
      <c r="G1006" s="635"/>
      <c r="H1006" s="635"/>
      <c r="I1006" s="635"/>
      <c r="J1006" s="635"/>
      <c r="K1006" s="635"/>
      <c r="L1006" s="635"/>
      <c r="M1006" s="635"/>
      <c r="N1006" s="635"/>
      <c r="O1006" s="634"/>
      <c r="P1006" s="633"/>
      <c r="Q1006" s="633"/>
      <c r="R1006" s="633"/>
      <c r="S1006" s="633"/>
      <c r="T1006" s="634"/>
      <c r="U1006" s="633"/>
      <c r="V1006" s="633"/>
      <c r="W1006" s="633"/>
      <c r="X1006" s="633"/>
      <c r="Y1006" s="633"/>
      <c r="Z1006" s="633"/>
      <c r="AA1006" s="446"/>
      <c r="AB1006" s="132"/>
      <c r="AC1006" s="132">
        <v>538.5</v>
      </c>
      <c r="AD1006" s="132">
        <v>581.5</v>
      </c>
      <c r="AE1006" s="132">
        <v>508.7</v>
      </c>
      <c r="AF1006" s="132">
        <v>534.1</v>
      </c>
      <c r="AG1006" s="132">
        <v>568</v>
      </c>
      <c r="AH1006" s="132">
        <v>609.79999999999995</v>
      </c>
      <c r="AI1006" s="132">
        <v>654.9</v>
      </c>
      <c r="AJ1006" s="132">
        <v>704.5</v>
      </c>
      <c r="AK1006" s="132"/>
      <c r="AL1006" s="132"/>
      <c r="AM1006" s="132"/>
      <c r="AN1006" s="132"/>
    </row>
    <row r="1007" spans="1:40" s="9" customFormat="1" ht="12.75" hidden="1">
      <c r="A1007" s="367" t="s">
        <v>239</v>
      </c>
      <c r="B1007" s="367"/>
      <c r="C1007" s="367"/>
      <c r="D1007" s="367"/>
      <c r="E1007" s="367"/>
      <c r="F1007" s="367"/>
      <c r="G1007" s="635"/>
      <c r="H1007" s="635"/>
      <c r="I1007" s="635"/>
      <c r="J1007" s="635"/>
      <c r="K1007" s="635"/>
      <c r="L1007" s="635"/>
      <c r="M1007" s="635"/>
      <c r="N1007" s="635"/>
      <c r="O1007" s="634"/>
      <c r="P1007" s="633"/>
      <c r="Q1007" s="633"/>
      <c r="R1007" s="633"/>
      <c r="S1007" s="633"/>
      <c r="T1007" s="634"/>
      <c r="U1007" s="633"/>
      <c r="V1007" s="633"/>
      <c r="W1007" s="633"/>
      <c r="X1007" s="633"/>
      <c r="Y1007" s="633"/>
      <c r="Z1007" s="633"/>
      <c r="AA1007" s="446"/>
      <c r="AB1007" s="132"/>
      <c r="AC1007" s="132"/>
      <c r="AD1007" s="132"/>
      <c r="AE1007" s="132"/>
      <c r="AF1007" s="132"/>
      <c r="AG1007" s="132"/>
      <c r="AH1007" s="132"/>
      <c r="AI1007" s="132"/>
      <c r="AJ1007" s="132"/>
      <c r="AK1007" s="132"/>
      <c r="AL1007" s="132"/>
      <c r="AM1007" s="132"/>
      <c r="AN1007" s="132"/>
    </row>
    <row r="1008" spans="1:40" s="9" customFormat="1" ht="12.75" hidden="1">
      <c r="A1008" s="367" t="s">
        <v>240</v>
      </c>
      <c r="B1008" s="367"/>
      <c r="C1008" s="367"/>
      <c r="D1008" s="367"/>
      <c r="E1008" s="367"/>
      <c r="F1008" s="367"/>
      <c r="G1008" s="635"/>
      <c r="H1008" s="635"/>
      <c r="I1008" s="635"/>
      <c r="J1008" s="635"/>
      <c r="K1008" s="635"/>
      <c r="L1008" s="635"/>
      <c r="M1008" s="635"/>
      <c r="N1008" s="635"/>
      <c r="O1008" s="634"/>
      <c r="P1008" s="633"/>
      <c r="Q1008" s="633"/>
      <c r="R1008" s="633"/>
      <c r="S1008" s="633"/>
      <c r="T1008" s="634"/>
      <c r="U1008" s="633"/>
      <c r="V1008" s="633"/>
      <c r="W1008" s="633"/>
      <c r="X1008" s="633"/>
      <c r="Y1008" s="633"/>
      <c r="Z1008" s="633"/>
      <c r="AA1008" s="446"/>
      <c r="AB1008" s="132"/>
      <c r="AC1008" s="132"/>
      <c r="AD1008" s="132"/>
      <c r="AE1008" s="132"/>
      <c r="AF1008" s="132"/>
      <c r="AG1008" s="132"/>
      <c r="AH1008" s="132"/>
      <c r="AI1008" s="132"/>
      <c r="AJ1008" s="132"/>
      <c r="AK1008" s="132"/>
      <c r="AL1008" s="132"/>
      <c r="AM1008" s="132"/>
      <c r="AN1008" s="132"/>
    </row>
    <row r="1009" spans="1:40" s="9" customFormat="1" ht="12.75" hidden="1">
      <c r="A1009" s="367" t="s">
        <v>241</v>
      </c>
      <c r="B1009" s="367"/>
      <c r="C1009" s="367"/>
      <c r="D1009" s="367"/>
      <c r="E1009" s="367"/>
      <c r="F1009" s="367"/>
      <c r="G1009" s="635"/>
      <c r="H1009" s="635"/>
      <c r="I1009" s="635"/>
      <c r="J1009" s="635"/>
      <c r="K1009" s="635"/>
      <c r="L1009" s="635"/>
      <c r="M1009" s="635"/>
      <c r="N1009" s="635"/>
      <c r="O1009" s="634"/>
      <c r="P1009" s="633"/>
      <c r="Q1009" s="633"/>
      <c r="R1009" s="633"/>
      <c r="S1009" s="633"/>
      <c r="T1009" s="634"/>
      <c r="U1009" s="633"/>
      <c r="V1009" s="633"/>
      <c r="W1009" s="633"/>
      <c r="X1009" s="633"/>
      <c r="Y1009" s="633"/>
      <c r="Z1009" s="633"/>
      <c r="AA1009" s="446"/>
      <c r="AB1009" s="132"/>
      <c r="AC1009" s="132"/>
      <c r="AD1009" s="132"/>
      <c r="AE1009" s="132"/>
      <c r="AF1009" s="132"/>
      <c r="AG1009" s="132"/>
      <c r="AH1009" s="132"/>
      <c r="AI1009" s="132"/>
      <c r="AJ1009" s="132"/>
      <c r="AK1009" s="132"/>
      <c r="AL1009" s="132"/>
      <c r="AM1009" s="132"/>
      <c r="AN1009" s="132"/>
    </row>
    <row r="1010" spans="1:40" s="9" customFormat="1" ht="12.75">
      <c r="A1010" s="367"/>
      <c r="B1010" s="367"/>
      <c r="C1010" s="367"/>
      <c r="D1010" s="367"/>
      <c r="E1010" s="367"/>
      <c r="F1010" s="367"/>
      <c r="G1010" s="635"/>
      <c r="H1010" s="635"/>
      <c r="I1010" s="635"/>
      <c r="J1010" s="635"/>
      <c r="K1010" s="635"/>
      <c r="L1010" s="635"/>
      <c r="M1010" s="635"/>
      <c r="N1010" s="635"/>
      <c r="O1010" s="634"/>
      <c r="P1010" s="633"/>
      <c r="Q1010" s="633"/>
      <c r="R1010" s="633"/>
      <c r="S1010" s="633"/>
      <c r="T1010" s="634"/>
      <c r="U1010" s="633"/>
      <c r="V1010" s="633"/>
      <c r="W1010" s="633"/>
      <c r="X1010" s="633"/>
      <c r="Y1010" s="633"/>
      <c r="Z1010" s="633"/>
      <c r="AA1010" s="446"/>
      <c r="AB1010" s="132"/>
      <c r="AC1010" s="132"/>
      <c r="AD1010" s="132"/>
      <c r="AE1010" s="132"/>
      <c r="AF1010" s="132"/>
      <c r="AG1010" s="132"/>
      <c r="AH1010" s="132"/>
      <c r="AI1010" s="132"/>
      <c r="AJ1010" s="132"/>
      <c r="AK1010" s="132"/>
      <c r="AL1010" s="132"/>
      <c r="AM1010" s="132"/>
      <c r="AN1010" s="132"/>
    </row>
    <row r="1011" spans="1:40" s="9" customFormat="1" ht="12.75">
      <c r="A1011" s="367"/>
      <c r="B1011" s="367"/>
      <c r="C1011" s="367"/>
      <c r="D1011" s="367"/>
      <c r="E1011" s="367"/>
      <c r="F1011" s="367"/>
      <c r="G1011" s="635"/>
      <c r="H1011" s="635"/>
      <c r="I1011" s="635"/>
      <c r="J1011" s="635"/>
      <c r="K1011" s="635"/>
      <c r="L1011" s="635"/>
      <c r="M1011" s="635"/>
      <c r="N1011" s="635"/>
      <c r="O1011" s="634"/>
      <c r="P1011" s="633"/>
      <c r="Q1011" s="633"/>
      <c r="R1011" s="633"/>
      <c r="S1011" s="633"/>
      <c r="T1011" s="634"/>
      <c r="U1011" s="633"/>
      <c r="V1011" s="633"/>
      <c r="W1011" s="633"/>
      <c r="X1011" s="633"/>
      <c r="Y1011" s="633"/>
      <c r="Z1011" s="445"/>
      <c r="AA1011" s="633"/>
      <c r="AB1011" s="362"/>
      <c r="AC1011" s="362"/>
      <c r="AD1011" s="362"/>
      <c r="AE1011" s="362"/>
      <c r="AF1011" s="362"/>
      <c r="AG1011" s="362"/>
      <c r="AH1011" s="362"/>
      <c r="AI1011" s="362"/>
      <c r="AJ1011" s="362"/>
      <c r="AK1011" s="362"/>
      <c r="AL1011" s="362"/>
      <c r="AM1011" s="362"/>
      <c r="AN1011" s="362"/>
    </row>
    <row r="1012" spans="1:40" s="9" customFormat="1" ht="20.25" customHeight="1">
      <c r="A1012" s="636" t="s">
        <v>263</v>
      </c>
      <c r="B1012" s="636"/>
      <c r="C1012" s="636"/>
      <c r="D1012" s="636"/>
      <c r="E1012" s="636"/>
      <c r="F1012" s="636"/>
      <c r="G1012" s="637"/>
      <c r="H1012" s="637"/>
      <c r="I1012" s="637"/>
      <c r="J1012" s="637"/>
      <c r="K1012" s="637"/>
      <c r="L1012" s="637"/>
      <c r="M1012" s="637"/>
      <c r="N1012" s="637"/>
      <c r="O1012" s="638"/>
      <c r="P1012" s="637"/>
      <c r="Q1012" s="637"/>
      <c r="R1012" s="637"/>
      <c r="S1012" s="637"/>
      <c r="T1012" s="638"/>
      <c r="U1012" s="637"/>
      <c r="V1012" s="637"/>
      <c r="W1012" s="637"/>
      <c r="X1012" s="637"/>
      <c r="Y1012" s="637"/>
      <c r="Z1012" s="639"/>
      <c r="AA1012" s="639"/>
      <c r="AB1012" s="640"/>
      <c r="AC1012" s="640"/>
      <c r="AD1012" s="640"/>
      <c r="AE1012" s="640"/>
      <c r="AF1012" s="640"/>
      <c r="AG1012" s="640"/>
      <c r="AH1012" s="640"/>
      <c r="AI1012" s="640"/>
      <c r="AJ1012" s="640"/>
      <c r="AK1012" s="640"/>
      <c r="AL1012" s="640"/>
      <c r="AM1012" s="640"/>
      <c r="AN1012" s="640"/>
    </row>
    <row r="1013" spans="1:40" s="9" customFormat="1" ht="12.75">
      <c r="A1013" s="367" t="s">
        <v>238</v>
      </c>
      <c r="B1013" s="132"/>
      <c r="C1013" s="132"/>
      <c r="D1013" s="132"/>
      <c r="E1013" s="132"/>
      <c r="F1013" s="132"/>
      <c r="G1013" s="132"/>
      <c r="H1013" s="132"/>
      <c r="I1013" s="132"/>
      <c r="J1013" s="132"/>
      <c r="K1013" s="132"/>
      <c r="L1013" s="132"/>
      <c r="M1013" s="132"/>
      <c r="N1013" s="132"/>
      <c r="O1013" s="634"/>
      <c r="P1013" s="633"/>
      <c r="Q1013" s="633"/>
      <c r="R1013" s="633"/>
      <c r="S1013" s="633"/>
      <c r="T1013" s="634"/>
      <c r="U1013" s="633"/>
      <c r="V1013" s="633"/>
      <c r="W1013" s="633"/>
      <c r="X1013" s="633"/>
      <c r="Y1013" s="633"/>
      <c r="Z1013" s="633"/>
      <c r="AA1013" s="633"/>
      <c r="AB1013" s="132"/>
      <c r="AC1013" s="132">
        <v>67763.8</v>
      </c>
      <c r="AD1013" s="132">
        <v>73860.7</v>
      </c>
      <c r="AE1013" s="132">
        <v>79159.399999999994</v>
      </c>
      <c r="AF1013" s="132">
        <v>84554.1</v>
      </c>
      <c r="AG1013" s="132">
        <v>92206.2</v>
      </c>
      <c r="AH1013" s="132">
        <v>100898.6</v>
      </c>
      <c r="AI1013" s="132">
        <v>110728.1</v>
      </c>
      <c r="AJ1013" s="132">
        <v>119113.2</v>
      </c>
      <c r="AK1013" s="132"/>
      <c r="AL1013" s="132"/>
      <c r="AM1013" s="132"/>
      <c r="AN1013" s="132"/>
    </row>
    <row r="1014" spans="1:40" s="9" customFormat="1" ht="12.75">
      <c r="A1014" s="367" t="s">
        <v>264</v>
      </c>
      <c r="B1014" s="367"/>
      <c r="C1014" s="367"/>
      <c r="D1014" s="367"/>
      <c r="E1014" s="367"/>
      <c r="F1014" s="367"/>
      <c r="G1014" s="635"/>
      <c r="H1014" s="633"/>
      <c r="I1014" s="633"/>
      <c r="J1014" s="633"/>
      <c r="K1014" s="633"/>
      <c r="L1014" s="633"/>
      <c r="M1014" s="633"/>
      <c r="N1014" s="633"/>
      <c r="O1014" s="634"/>
      <c r="P1014" s="633"/>
      <c r="Q1014" s="633"/>
      <c r="R1014" s="633"/>
      <c r="S1014" s="633"/>
      <c r="T1014" s="634"/>
      <c r="U1014" s="633"/>
      <c r="V1014" s="633"/>
      <c r="W1014" s="633"/>
      <c r="X1014" s="633"/>
      <c r="Y1014" s="633"/>
      <c r="Z1014" s="633"/>
      <c r="AA1014" s="633"/>
      <c r="AB1014" s="633"/>
      <c r="AC1014" s="633" t="e">
        <f t="shared" ref="AC1014" si="160">(AC1013/AB1013-1)*100</f>
        <v>#DIV/0!</v>
      </c>
      <c r="AD1014" s="633">
        <f t="shared" ref="AD1014" si="161">(AD1013/AC1013-1)*100</f>
        <v>8.9972817344954095</v>
      </c>
      <c r="AE1014" s="633">
        <v>9.1999999999999993</v>
      </c>
      <c r="AF1014" s="633">
        <v>6.8</v>
      </c>
      <c r="AG1014" s="633">
        <v>9</v>
      </c>
      <c r="AH1014" s="633">
        <v>9.4</v>
      </c>
      <c r="AI1014" s="633">
        <v>9.6999999999999993</v>
      </c>
      <c r="AJ1014" s="633">
        <v>7.6</v>
      </c>
      <c r="AK1014" s="633"/>
      <c r="AL1014" s="633"/>
      <c r="AM1014" s="633"/>
      <c r="AN1014" s="633"/>
    </row>
    <row r="1015" spans="1:40" s="9" customFormat="1" ht="12.75">
      <c r="A1015" s="367" t="s">
        <v>239</v>
      </c>
      <c r="B1015" s="367"/>
      <c r="C1015" s="367"/>
      <c r="D1015" s="367"/>
      <c r="E1015" s="367"/>
      <c r="F1015" s="367"/>
      <c r="G1015" s="633"/>
      <c r="H1015" s="633"/>
      <c r="I1015" s="633"/>
      <c r="J1015" s="633"/>
      <c r="K1015" s="633"/>
      <c r="L1015" s="633"/>
      <c r="M1015" s="633"/>
      <c r="N1015" s="633"/>
      <c r="O1015" s="634"/>
      <c r="P1015" s="633"/>
      <c r="Q1015" s="633"/>
      <c r="R1015" s="633"/>
      <c r="S1015" s="633"/>
      <c r="T1015" s="634"/>
      <c r="U1015" s="633"/>
      <c r="V1015" s="633"/>
      <c r="W1015" s="633"/>
      <c r="X1015" s="633"/>
      <c r="Y1015" s="633"/>
      <c r="Z1015" s="633"/>
      <c r="AA1015" s="633"/>
      <c r="AB1015" s="132"/>
      <c r="AC1015" s="132">
        <v>111.9</v>
      </c>
      <c r="AD1015" s="132">
        <v>119.3</v>
      </c>
      <c r="AE1015" s="132">
        <v>124.9</v>
      </c>
      <c r="AF1015" s="132">
        <v>127</v>
      </c>
      <c r="AG1015" s="132">
        <v>135.80000000000001</v>
      </c>
      <c r="AH1015" s="132">
        <v>144.6</v>
      </c>
      <c r="AI1015" s="132">
        <v>154.19999999999999</v>
      </c>
      <c r="AJ1015" s="132">
        <v>160.69999999999999</v>
      </c>
      <c r="AK1015" s="132"/>
      <c r="AL1015" s="132"/>
      <c r="AM1015" s="132"/>
      <c r="AN1015" s="132"/>
    </row>
    <row r="1016" spans="1:40" s="9" customFormat="1" ht="12.75">
      <c r="A1016" s="367" t="s">
        <v>240</v>
      </c>
      <c r="B1016" s="367"/>
      <c r="C1016" s="367"/>
      <c r="D1016" s="367"/>
      <c r="E1016" s="367"/>
      <c r="F1016" s="367"/>
      <c r="G1016" s="132"/>
      <c r="H1016" s="132"/>
      <c r="I1016" s="132"/>
      <c r="J1016" s="132"/>
      <c r="K1016" s="132"/>
      <c r="L1016" s="132"/>
      <c r="M1016" s="132"/>
      <c r="N1016" s="132"/>
      <c r="O1016" s="634"/>
      <c r="P1016" s="633"/>
      <c r="Q1016" s="633"/>
      <c r="R1016" s="633"/>
      <c r="S1016" s="633"/>
      <c r="T1016" s="634"/>
      <c r="U1016" s="633"/>
      <c r="V1016" s="633"/>
      <c r="W1016" s="633"/>
      <c r="X1016" s="633"/>
      <c r="Y1016" s="633"/>
      <c r="Z1016" s="633"/>
      <c r="AA1016" s="633"/>
      <c r="AB1016" s="132"/>
      <c r="AC1016" s="132">
        <v>60562.7</v>
      </c>
      <c r="AD1016" s="132">
        <v>61903.3</v>
      </c>
      <c r="AE1016" s="132">
        <v>63383.7</v>
      </c>
      <c r="AF1016" s="132">
        <v>66565.7</v>
      </c>
      <c r="AG1016" s="132">
        <v>67877.5</v>
      </c>
      <c r="AH1016" s="132">
        <v>69791.8</v>
      </c>
      <c r="AI1016" s="132">
        <v>71793</v>
      </c>
      <c r="AJ1016" s="132">
        <v>74118.100000000006</v>
      </c>
      <c r="AK1016" s="132"/>
      <c r="AL1016" s="132"/>
      <c r="AM1016" s="132"/>
      <c r="AN1016" s="132"/>
    </row>
    <row r="1017" spans="1:40" s="9" customFormat="1" ht="12.75">
      <c r="A1017" s="367" t="s">
        <v>265</v>
      </c>
      <c r="B1017" s="367"/>
      <c r="C1017" s="367"/>
      <c r="D1017" s="367"/>
      <c r="E1017" s="367"/>
      <c r="F1017" s="367"/>
      <c r="G1017" s="633"/>
      <c r="H1017" s="633"/>
      <c r="I1017" s="633"/>
      <c r="J1017" s="633"/>
      <c r="K1017" s="633"/>
      <c r="L1017" s="633"/>
      <c r="M1017" s="633"/>
      <c r="N1017" s="633"/>
      <c r="O1017" s="634"/>
      <c r="P1017" s="633"/>
      <c r="Q1017" s="633"/>
      <c r="R1017" s="633"/>
      <c r="S1017" s="633"/>
      <c r="T1017" s="634"/>
      <c r="U1017" s="633"/>
      <c r="V1017" s="633"/>
      <c r="W1017" s="633"/>
      <c r="X1017" s="633"/>
      <c r="Y1017" s="633"/>
      <c r="Z1017" s="633"/>
      <c r="AA1017" s="633"/>
      <c r="AB1017" s="633"/>
      <c r="AC1017" s="633" t="e">
        <f t="shared" ref="AC1017" si="162">(AC1016/AB1016-1)*100</f>
        <v>#DIV/0!</v>
      </c>
      <c r="AD1017" s="633">
        <f t="shared" ref="AD1017" si="163">(AD1016/AC1016-1)*100</f>
        <v>2.2135737013046164</v>
      </c>
      <c r="AE1017" s="633">
        <f>(AE1016/AD1016-1)*100</f>
        <v>2.3914718601431462</v>
      </c>
      <c r="AF1017" s="633">
        <f t="shared" ref="AF1017" si="164">(AF1016/AE1016-1)*100</f>
        <v>5.0202181317909877</v>
      </c>
      <c r="AG1017" s="633">
        <f t="shared" ref="AG1017" si="165">(AG1016/AF1016-1)*100</f>
        <v>1.9706846018294755</v>
      </c>
      <c r="AH1017" s="633">
        <f t="shared" ref="AH1017" si="166">(AH1016/AG1016-1)*100</f>
        <v>2.8202276159257522</v>
      </c>
      <c r="AI1017" s="633">
        <f t="shared" ref="AI1017" si="167">(AI1016/AH1016-1)*100</f>
        <v>2.867385566785785</v>
      </c>
      <c r="AJ1017" s="633">
        <f>(AJ1016/AI1016-1)*100</f>
        <v>3.2386165782179344</v>
      </c>
      <c r="AK1017" s="633"/>
      <c r="AL1017" s="633"/>
      <c r="AM1017" s="633"/>
      <c r="AN1017" s="633"/>
    </row>
    <row r="1018" spans="1:40" s="9" customFormat="1" ht="12.75">
      <c r="A1018" s="367"/>
      <c r="B1018" s="367"/>
      <c r="C1018" s="367"/>
      <c r="D1018" s="367"/>
      <c r="E1018" s="367"/>
      <c r="F1018" s="367"/>
      <c r="G1018" s="132"/>
      <c r="H1018" s="132"/>
      <c r="I1018" s="132"/>
      <c r="J1018" s="132"/>
      <c r="K1018" s="132"/>
      <c r="L1018" s="132"/>
      <c r="M1018" s="132"/>
      <c r="N1018" s="132"/>
      <c r="O1018" s="634"/>
      <c r="P1018" s="633"/>
      <c r="Q1018" s="633"/>
      <c r="R1018" s="633"/>
      <c r="S1018" s="633"/>
      <c r="T1018" s="634"/>
      <c r="U1018" s="633"/>
      <c r="V1018" s="633"/>
      <c r="W1018" s="633"/>
      <c r="X1018" s="633"/>
      <c r="Y1018" s="633"/>
      <c r="Z1018" s="445"/>
      <c r="AA1018" s="633"/>
      <c r="AB1018" s="362"/>
      <c r="AC1018" s="362"/>
      <c r="AD1018" s="362"/>
      <c r="AE1018" s="362"/>
      <c r="AF1018" s="362"/>
      <c r="AG1018" s="362"/>
      <c r="AH1018" s="362"/>
      <c r="AI1018" s="362"/>
      <c r="AJ1018" s="362"/>
      <c r="AK1018" s="362"/>
      <c r="AL1018" s="362"/>
      <c r="AM1018" s="362"/>
      <c r="AN1018" s="362"/>
    </row>
    <row r="1019" spans="1:40" s="9" customFormat="1" ht="12.75">
      <c r="A1019" s="354" t="s">
        <v>266</v>
      </c>
      <c r="B1019" s="354"/>
      <c r="C1019" s="354"/>
      <c r="D1019" s="354"/>
      <c r="E1019" s="354"/>
      <c r="F1019" s="354"/>
      <c r="G1019" s="132"/>
      <c r="H1019" s="132"/>
      <c r="I1019" s="132"/>
      <c r="J1019" s="132"/>
      <c r="K1019" s="132"/>
      <c r="L1019" s="132"/>
      <c r="M1019" s="132"/>
      <c r="N1019" s="132"/>
      <c r="O1019" s="634"/>
      <c r="P1019" s="633"/>
      <c r="Q1019" s="633"/>
      <c r="R1019" s="633"/>
      <c r="S1019" s="633"/>
      <c r="T1019" s="634"/>
      <c r="U1019" s="633"/>
      <c r="V1019" s="633"/>
      <c r="W1019" s="633"/>
      <c r="X1019" s="633"/>
      <c r="Y1019" s="633"/>
      <c r="Z1019" s="633"/>
      <c r="AA1019" s="633"/>
      <c r="AB1019" s="362"/>
      <c r="AC1019" s="362"/>
      <c r="AD1019" s="362"/>
      <c r="AE1019" s="362"/>
      <c r="AF1019" s="362"/>
      <c r="AG1019" s="362"/>
      <c r="AH1019" s="362"/>
      <c r="AI1019" s="362"/>
      <c r="AJ1019" s="362"/>
      <c r="AK1019" s="362"/>
      <c r="AL1019" s="362"/>
      <c r="AM1019" s="362"/>
      <c r="AN1019" s="362"/>
    </row>
    <row r="1020" spans="1:40" s="9" customFormat="1" ht="12.75">
      <c r="A1020" s="367" t="s">
        <v>238</v>
      </c>
      <c r="B1020" s="367"/>
      <c r="C1020" s="367"/>
      <c r="D1020" s="367"/>
      <c r="E1020" s="367"/>
      <c r="F1020" s="367"/>
      <c r="G1020" s="635"/>
      <c r="H1020" s="635"/>
      <c r="I1020" s="635"/>
      <c r="J1020" s="635"/>
      <c r="K1020" s="633"/>
      <c r="L1020" s="633"/>
      <c r="M1020" s="633"/>
      <c r="N1020" s="633"/>
      <c r="O1020" s="634"/>
      <c r="P1020" s="633"/>
      <c r="Q1020" s="633"/>
      <c r="R1020" s="633"/>
      <c r="S1020" s="633"/>
      <c r="T1020" s="634"/>
      <c r="U1020" s="633"/>
      <c r="V1020" s="633"/>
      <c r="W1020" s="633"/>
      <c r="X1020" s="633"/>
      <c r="Y1020" s="633"/>
      <c r="Z1020" s="633"/>
      <c r="AA1020" s="633"/>
      <c r="AB1020" s="132"/>
      <c r="AC1020" s="132">
        <v>51124.6</v>
      </c>
      <c r="AD1020" s="132">
        <v>55123.6</v>
      </c>
      <c r="AE1020" s="132">
        <v>57416.5</v>
      </c>
      <c r="AF1020" s="132">
        <v>60857.5</v>
      </c>
      <c r="AG1020" s="132">
        <v>66010.2</v>
      </c>
      <c r="AH1020" s="132">
        <v>72105.600000000006</v>
      </c>
      <c r="AI1020" s="132">
        <v>79639</v>
      </c>
      <c r="AJ1020" s="132">
        <v>86208</v>
      </c>
      <c r="AK1020" s="132"/>
      <c r="AL1020" s="132"/>
      <c r="AM1020" s="132"/>
      <c r="AN1020" s="132"/>
    </row>
    <row r="1021" spans="1:40" s="9" customFormat="1" ht="12.75">
      <c r="A1021" s="367" t="s">
        <v>264</v>
      </c>
      <c r="B1021" s="367"/>
      <c r="C1021" s="367"/>
      <c r="D1021" s="367"/>
      <c r="E1021" s="367"/>
      <c r="F1021" s="367"/>
      <c r="G1021" s="635"/>
      <c r="H1021" s="635"/>
      <c r="I1021" s="635"/>
      <c r="J1021" s="635"/>
      <c r="K1021" s="635"/>
      <c r="L1021" s="635"/>
      <c r="M1021" s="635"/>
      <c r="N1021" s="635"/>
      <c r="O1021" s="634"/>
      <c r="P1021" s="633"/>
      <c r="Q1021" s="633"/>
      <c r="R1021" s="633"/>
      <c r="S1021" s="633"/>
      <c r="T1021" s="634"/>
      <c r="U1021" s="633"/>
      <c r="V1021" s="633"/>
      <c r="W1021" s="633"/>
      <c r="X1021" s="633"/>
      <c r="Y1021" s="633"/>
      <c r="Z1021" s="633"/>
      <c r="AA1021" s="633"/>
      <c r="AB1021" s="633"/>
      <c r="AC1021" s="633" t="e">
        <f t="shared" ref="AC1021" si="168">(AC1020/AB1020-1)*100</f>
        <v>#DIV/0!</v>
      </c>
      <c r="AD1021" s="633">
        <f t="shared" ref="AD1021" si="169">(AD1020/AC1020-1)*100</f>
        <v>7.8220660895146343</v>
      </c>
      <c r="AE1021" s="633">
        <v>8</v>
      </c>
      <c r="AF1021" s="633">
        <v>6</v>
      </c>
      <c r="AG1021" s="633">
        <v>8.5</v>
      </c>
      <c r="AH1021" s="633">
        <v>9.1999999999999993</v>
      </c>
      <c r="AI1021" s="633">
        <v>10.4</v>
      </c>
      <c r="AJ1021" s="633">
        <v>8.1999999999999993</v>
      </c>
      <c r="AK1021" s="633"/>
      <c r="AL1021" s="633"/>
      <c r="AM1021" s="633"/>
      <c r="AN1021" s="633"/>
    </row>
    <row r="1022" spans="1:40" s="9" customFormat="1" ht="12.75">
      <c r="A1022" s="367" t="s">
        <v>239</v>
      </c>
      <c r="B1022" s="367"/>
      <c r="C1022" s="367"/>
      <c r="D1022" s="367"/>
      <c r="E1022" s="367"/>
      <c r="F1022" s="367"/>
      <c r="G1022" s="635"/>
      <c r="H1022" s="635"/>
      <c r="I1022" s="635"/>
      <c r="J1022" s="635"/>
      <c r="K1022" s="635"/>
      <c r="L1022" s="635"/>
      <c r="M1022" s="635"/>
      <c r="N1022" s="635"/>
      <c r="O1022" s="634"/>
      <c r="P1022" s="633"/>
      <c r="Q1022" s="633"/>
      <c r="R1022" s="633"/>
      <c r="S1022" s="633"/>
      <c r="T1022" s="633"/>
      <c r="U1022" s="633"/>
      <c r="V1022" s="633"/>
      <c r="W1022" s="633"/>
      <c r="X1022" s="633"/>
      <c r="Y1022" s="633"/>
      <c r="Z1022" s="633"/>
      <c r="AA1022" s="633"/>
      <c r="AB1022" s="633"/>
      <c r="AC1022" s="633">
        <f t="shared" ref="AC1022:AD1022" si="170">AC1020/AC1023*100</f>
        <v>118.36836755720508</v>
      </c>
      <c r="AD1022" s="633">
        <f t="shared" si="170"/>
        <v>125.15546917748348</v>
      </c>
      <c r="AE1022" s="633">
        <v>130.9</v>
      </c>
      <c r="AF1022" s="633">
        <v>134.80000000000001</v>
      </c>
      <c r="AG1022" s="633">
        <v>141.5</v>
      </c>
      <c r="AH1022" s="633">
        <v>148.9</v>
      </c>
      <c r="AI1022" s="633">
        <v>158.1</v>
      </c>
      <c r="AJ1022" s="633">
        <v>163.6</v>
      </c>
      <c r="AK1022" s="633"/>
      <c r="AL1022" s="633"/>
      <c r="AM1022" s="633"/>
      <c r="AN1022" s="633"/>
    </row>
    <row r="1023" spans="1:40" s="9" customFormat="1" ht="12.75">
      <c r="A1023" s="367" t="s">
        <v>240</v>
      </c>
      <c r="B1023" s="367"/>
      <c r="C1023" s="367"/>
      <c r="D1023" s="367"/>
      <c r="E1023" s="367"/>
      <c r="F1023" s="367"/>
      <c r="G1023" s="635"/>
      <c r="H1023" s="635"/>
      <c r="I1023" s="635"/>
      <c r="J1023" s="635"/>
      <c r="K1023" s="635"/>
      <c r="L1023" s="635"/>
      <c r="M1023" s="635"/>
      <c r="N1023" s="635"/>
      <c r="O1023" s="634"/>
      <c r="P1023" s="633"/>
      <c r="Q1023" s="633"/>
      <c r="R1023" s="633"/>
      <c r="S1023" s="633"/>
      <c r="T1023" s="634"/>
      <c r="U1023" s="633"/>
      <c r="V1023" s="633"/>
      <c r="W1023" s="633"/>
      <c r="X1023" s="633"/>
      <c r="Y1023" s="633"/>
      <c r="Z1023" s="633"/>
      <c r="AA1023" s="633"/>
      <c r="AB1023" s="132"/>
      <c r="AC1023" s="132">
        <v>43191.1</v>
      </c>
      <c r="AD1023" s="132">
        <v>44044.1</v>
      </c>
      <c r="AE1023" s="132">
        <v>43858.7</v>
      </c>
      <c r="AF1023" s="132">
        <v>45145.3</v>
      </c>
      <c r="AG1023" s="132">
        <v>46653.7</v>
      </c>
      <c r="AH1023" s="132">
        <v>48410.9</v>
      </c>
      <c r="AI1023" s="132">
        <v>50377.1</v>
      </c>
      <c r="AJ1023" s="132">
        <v>52702.6</v>
      </c>
      <c r="AK1023" s="132"/>
      <c r="AL1023" s="132"/>
      <c r="AM1023" s="132"/>
      <c r="AN1023" s="132"/>
    </row>
    <row r="1024" spans="1:40" s="9" customFormat="1" ht="12.75">
      <c r="A1024" s="371" t="s">
        <v>265</v>
      </c>
      <c r="B1024" s="371"/>
      <c r="C1024" s="371"/>
      <c r="D1024" s="371"/>
      <c r="E1024" s="371"/>
      <c r="F1024" s="371"/>
      <c r="G1024" s="641"/>
      <c r="H1024" s="641"/>
      <c r="I1024" s="641"/>
      <c r="J1024" s="641"/>
      <c r="K1024" s="641"/>
      <c r="L1024" s="641"/>
      <c r="M1024" s="641"/>
      <c r="N1024" s="641"/>
      <c r="O1024" s="642"/>
      <c r="P1024" s="643"/>
      <c r="Q1024" s="643"/>
      <c r="R1024" s="643"/>
      <c r="S1024" s="643"/>
      <c r="T1024" s="642"/>
      <c r="U1024" s="643"/>
      <c r="V1024" s="643"/>
      <c r="W1024" s="643"/>
      <c r="X1024" s="643"/>
      <c r="Y1024" s="643"/>
      <c r="Z1024" s="643"/>
      <c r="AA1024" s="643"/>
      <c r="AB1024" s="643"/>
      <c r="AC1024" s="643" t="e">
        <f t="shared" ref="AC1024" si="171">(AC1023/AB1023-1)*100</f>
        <v>#DIV/0!</v>
      </c>
      <c r="AD1024" s="643">
        <f t="shared" ref="AD1024" si="172">(AD1023/AC1023-1)*100</f>
        <v>1.9749439120559487</v>
      </c>
      <c r="AE1024" s="643">
        <f t="shared" ref="AE1024" si="173">(AE1023/AD1023-1)*100</f>
        <v>-0.42094173793992828</v>
      </c>
      <c r="AF1024" s="643">
        <f t="shared" ref="AF1024" si="174">(AF1023/AE1023-1)*100</f>
        <v>2.9335114811884555</v>
      </c>
      <c r="AG1024" s="643">
        <f t="shared" ref="AG1024" si="175">(AG1023/AF1023-1)*100</f>
        <v>3.3412115989925661</v>
      </c>
      <c r="AH1024" s="643">
        <f t="shared" ref="AH1024" si="176">(AH1023/AG1023-1)*100</f>
        <v>3.7664751134422358</v>
      </c>
      <c r="AI1024" s="643">
        <f t="shared" ref="AI1024" si="177">(AI1023/AH1023-1)*100</f>
        <v>4.0614820216108294</v>
      </c>
      <c r="AJ1024" s="643">
        <f>(AJ1023/AI1023-1)*100</f>
        <v>4.6161847347306662</v>
      </c>
      <c r="AK1024" s="643"/>
      <c r="AL1024" s="643"/>
      <c r="AM1024" s="643"/>
      <c r="AN1024" s="643"/>
    </row>
    <row r="1025" spans="1:40" s="9" customFormat="1" ht="12.75">
      <c r="A1025" s="367"/>
      <c r="B1025" s="367"/>
      <c r="C1025" s="367"/>
      <c r="D1025" s="367"/>
      <c r="E1025" s="367"/>
      <c r="F1025" s="367"/>
      <c r="G1025" s="635"/>
      <c r="H1025" s="635"/>
      <c r="I1025" s="635"/>
      <c r="J1025" s="635"/>
      <c r="K1025" s="635"/>
      <c r="L1025" s="635"/>
      <c r="M1025" s="635"/>
      <c r="N1025" s="635"/>
      <c r="O1025" s="633"/>
      <c r="P1025" s="633"/>
      <c r="Q1025" s="633"/>
      <c r="R1025" s="633"/>
      <c r="S1025" s="633"/>
      <c r="T1025" s="633"/>
      <c r="U1025" s="633"/>
      <c r="V1025" s="633"/>
      <c r="W1025" s="633"/>
      <c r="X1025" s="633"/>
      <c r="Y1025" s="633"/>
      <c r="Z1025" s="633"/>
      <c r="AA1025" s="633"/>
      <c r="AB1025" s="633"/>
      <c r="AC1025" s="633"/>
      <c r="AD1025" s="633"/>
      <c r="AE1025" s="633"/>
      <c r="AF1025" s="633"/>
      <c r="AG1025" s="633"/>
      <c r="AH1025" s="633"/>
      <c r="AI1025" s="633"/>
      <c r="AJ1025" s="633"/>
      <c r="AK1025" s="633"/>
      <c r="AL1025" s="633"/>
      <c r="AM1025" s="633"/>
      <c r="AN1025" s="633"/>
    </row>
    <row r="1026" spans="1:40" s="9" customFormat="1">
      <c r="A1026" s="347" t="s">
        <v>274</v>
      </c>
      <c r="B1026" s="336"/>
      <c r="C1026" s="336"/>
      <c r="D1026" s="336"/>
      <c r="E1026" s="336"/>
      <c r="F1026" s="336"/>
      <c r="G1026" s="337"/>
      <c r="H1026" s="337"/>
      <c r="I1026" s="337"/>
      <c r="J1026" s="337"/>
      <c r="K1026" s="337"/>
      <c r="L1026" s="337"/>
      <c r="M1026" s="337"/>
      <c r="N1026" s="337"/>
      <c r="O1026" s="338"/>
      <c r="P1026" s="338"/>
      <c r="Q1026" s="338"/>
      <c r="R1026" s="338"/>
      <c r="S1026" s="338"/>
      <c r="T1026" s="338"/>
      <c r="U1026" s="338"/>
      <c r="V1026" s="338"/>
      <c r="W1026" s="338"/>
      <c r="X1026" s="338"/>
      <c r="Y1026" s="338"/>
      <c r="Z1026" s="338"/>
      <c r="AA1026" s="339"/>
      <c r="AB1026" s="338"/>
      <c r="AC1026" s="338"/>
      <c r="AD1026" s="338"/>
      <c r="AE1026" s="338"/>
      <c r="AF1026" s="338"/>
      <c r="AG1026" s="338"/>
      <c r="AH1026" s="338"/>
      <c r="AI1026" s="338"/>
      <c r="AJ1026" s="338"/>
      <c r="AK1026" s="338"/>
      <c r="AL1026" s="338"/>
      <c r="AM1026" s="338"/>
      <c r="AN1026" s="338"/>
    </row>
    <row r="1027" spans="1:40" s="9" customFormat="1" ht="15.75">
      <c r="A1027" s="351" t="s">
        <v>273</v>
      </c>
      <c r="B1027" s="336"/>
      <c r="C1027" s="336"/>
      <c r="D1027" s="336"/>
      <c r="E1027" s="336"/>
      <c r="F1027" s="336"/>
      <c r="G1027" s="337"/>
      <c r="H1027" s="337"/>
      <c r="I1027" s="337"/>
      <c r="J1027" s="337"/>
      <c r="K1027" s="337"/>
      <c r="L1027" s="337"/>
      <c r="M1027" s="337"/>
      <c r="N1027" s="337"/>
      <c r="O1027" s="338"/>
      <c r="P1027" s="338"/>
      <c r="Q1027" s="338"/>
      <c r="R1027" s="338"/>
      <c r="S1027" s="338"/>
      <c r="T1027" s="338"/>
      <c r="U1027" s="338"/>
      <c r="V1027" s="338"/>
      <c r="W1027" s="338"/>
      <c r="X1027" s="338"/>
      <c r="Y1027" s="338"/>
      <c r="Z1027" s="338"/>
      <c r="AA1027" s="339"/>
      <c r="AB1027" s="338"/>
      <c r="AC1027" s="338"/>
      <c r="AD1027" s="338"/>
      <c r="AE1027" s="338"/>
      <c r="AF1027" s="338"/>
      <c r="AG1027" s="338"/>
      <c r="AH1027" s="338"/>
      <c r="AI1027" s="338"/>
      <c r="AJ1027" s="338"/>
      <c r="AK1027" s="338"/>
      <c r="AL1027" s="338"/>
      <c r="AM1027" s="338"/>
      <c r="AN1027" s="338"/>
    </row>
    <row r="1028" spans="1:40" s="9" customFormat="1" ht="12.75">
      <c r="A1028" s="353" t="s">
        <v>229</v>
      </c>
      <c r="B1028" s="336"/>
      <c r="C1028" s="336"/>
      <c r="D1028" s="336"/>
      <c r="E1028" s="336"/>
      <c r="F1028" s="336"/>
      <c r="G1028" s="337"/>
      <c r="H1028" s="337"/>
      <c r="I1028" s="337"/>
      <c r="J1028" s="337"/>
      <c r="K1028" s="337"/>
      <c r="L1028" s="337"/>
      <c r="M1028" s="337"/>
      <c r="N1028" s="337"/>
      <c r="O1028" s="338"/>
      <c r="P1028" s="338"/>
      <c r="Q1028" s="338"/>
      <c r="R1028" s="338"/>
      <c r="S1028" s="338"/>
      <c r="T1028" s="338"/>
      <c r="U1028" s="338"/>
      <c r="V1028" s="338"/>
      <c r="W1028" s="338"/>
      <c r="X1028" s="338"/>
      <c r="Y1028" s="338"/>
      <c r="Z1028" s="338"/>
      <c r="AA1028" s="338"/>
      <c r="AB1028" s="338"/>
      <c r="AC1028" s="338"/>
      <c r="AD1028" s="338"/>
      <c r="AE1028" s="338"/>
      <c r="AF1028" s="338"/>
      <c r="AG1028" s="338"/>
      <c r="AH1028" s="338"/>
      <c r="AI1028" s="338"/>
      <c r="AJ1028" s="338"/>
      <c r="AK1028" s="338"/>
      <c r="AL1028" s="338"/>
      <c r="AM1028" s="338"/>
      <c r="AN1028" s="338"/>
    </row>
    <row r="1029" spans="1:40" s="9" customFormat="1" ht="12.75">
      <c r="A1029" s="353" t="s">
        <v>230</v>
      </c>
      <c r="B1029" s="336"/>
      <c r="C1029" s="336"/>
      <c r="D1029" s="336"/>
      <c r="E1029" s="336"/>
      <c r="F1029" s="336"/>
      <c r="G1029" s="337"/>
      <c r="H1029" s="337"/>
      <c r="I1029" s="337"/>
      <c r="J1029" s="337"/>
      <c r="K1029" s="337"/>
      <c r="L1029" s="337"/>
      <c r="M1029" s="337"/>
      <c r="N1029" s="337"/>
      <c r="O1029" s="338"/>
      <c r="P1029" s="338"/>
      <c r="Q1029" s="338"/>
      <c r="R1029" s="338"/>
      <c r="S1029" s="338"/>
      <c r="T1029" s="338"/>
      <c r="U1029" s="338"/>
      <c r="V1029" s="338"/>
      <c r="W1029" s="338"/>
      <c r="X1029" s="338"/>
      <c r="Y1029" s="338"/>
      <c r="Z1029" s="338"/>
      <c r="AA1029" s="339"/>
      <c r="AB1029" s="338"/>
      <c r="AC1029" s="338">
        <v>2016</v>
      </c>
      <c r="AD1029" s="338">
        <v>2017</v>
      </c>
      <c r="AE1029" s="338">
        <v>2018</v>
      </c>
      <c r="AF1029" s="338">
        <v>2019</v>
      </c>
      <c r="AG1029" s="338">
        <v>2020</v>
      </c>
      <c r="AH1029" s="338">
        <v>2021</v>
      </c>
      <c r="AI1029" s="338"/>
      <c r="AJ1029" s="338"/>
      <c r="AK1029" s="338"/>
      <c r="AL1029" s="338"/>
      <c r="AM1029" s="338"/>
      <c r="AN1029" s="338"/>
    </row>
    <row r="1030" spans="1:40" s="9" customFormat="1" ht="12.75">
      <c r="A1030" s="340"/>
      <c r="B1030" s="336"/>
      <c r="C1030" s="336"/>
      <c r="D1030" s="336"/>
      <c r="E1030" s="336"/>
      <c r="F1030" s="336"/>
      <c r="G1030" s="337"/>
      <c r="H1030" s="337"/>
      <c r="I1030" s="337"/>
      <c r="J1030" s="337"/>
      <c r="K1030" s="337"/>
      <c r="L1030" s="337"/>
      <c r="M1030" s="337"/>
      <c r="N1030" s="337"/>
      <c r="O1030" s="338"/>
      <c r="P1030" s="338"/>
      <c r="Q1030" s="338"/>
      <c r="R1030" s="338"/>
      <c r="S1030" s="338"/>
      <c r="T1030" s="338"/>
      <c r="U1030" s="338"/>
      <c r="V1030" s="338"/>
      <c r="W1030" s="338"/>
      <c r="X1030" s="338"/>
      <c r="Y1030" s="338"/>
      <c r="Z1030" s="338"/>
      <c r="AA1030" s="339"/>
      <c r="AB1030" s="338"/>
      <c r="AC1030" s="338" t="s">
        <v>233</v>
      </c>
      <c r="AD1030" s="338" t="s">
        <v>233</v>
      </c>
      <c r="AE1030" s="338" t="s">
        <v>233</v>
      </c>
      <c r="AF1030" s="338" t="s">
        <v>233</v>
      </c>
      <c r="AG1030" s="338" t="s">
        <v>233</v>
      </c>
      <c r="AH1030" s="338" t="s">
        <v>233</v>
      </c>
      <c r="AI1030" s="338"/>
      <c r="AJ1030" s="338"/>
      <c r="AK1030" s="338"/>
      <c r="AL1030" s="338"/>
      <c r="AM1030" s="338"/>
      <c r="AN1030" s="338"/>
    </row>
    <row r="1031" spans="1:40" s="9" customFormat="1" ht="12.75">
      <c r="A1031" s="354" t="s">
        <v>237</v>
      </c>
      <c r="B1031" s="336"/>
      <c r="C1031" s="336"/>
      <c r="D1031" s="336"/>
      <c r="E1031" s="336"/>
      <c r="F1031" s="336"/>
      <c r="G1031" s="337"/>
      <c r="H1031" s="337"/>
      <c r="I1031" s="337"/>
      <c r="J1031" s="337"/>
      <c r="K1031" s="337"/>
      <c r="L1031" s="337"/>
      <c r="M1031" s="337"/>
      <c r="N1031" s="337"/>
      <c r="O1031" s="338"/>
      <c r="P1031" s="338"/>
      <c r="Q1031" s="338"/>
      <c r="R1031" s="338"/>
      <c r="S1031" s="338"/>
      <c r="T1031" s="338"/>
      <c r="U1031" s="338"/>
      <c r="V1031" s="338"/>
      <c r="W1031" s="338"/>
      <c r="X1031" s="338"/>
      <c r="Y1031" s="338"/>
      <c r="Z1031" s="338"/>
      <c r="AA1031" s="339"/>
      <c r="AB1031" s="338"/>
      <c r="AC1031" s="338"/>
      <c r="AD1031" s="338"/>
      <c r="AE1031" s="338"/>
      <c r="AF1031" s="338"/>
      <c r="AG1031" s="338"/>
      <c r="AH1031" s="338"/>
      <c r="AI1031" s="338"/>
      <c r="AJ1031" s="338"/>
      <c r="AK1031" s="338"/>
      <c r="AL1031" s="338"/>
      <c r="AM1031" s="338"/>
      <c r="AN1031" s="338"/>
    </row>
    <row r="1032" spans="1:40" s="9" customFormat="1" ht="12.75">
      <c r="A1032" s="367" t="s">
        <v>238</v>
      </c>
      <c r="B1032" s="336"/>
      <c r="C1032" s="336"/>
      <c r="D1032" s="336"/>
      <c r="E1032" s="336"/>
      <c r="F1032" s="336"/>
      <c r="G1032" s="337"/>
      <c r="H1032" s="337"/>
      <c r="I1032" s="337"/>
      <c r="J1032" s="337"/>
      <c r="K1032" s="337"/>
      <c r="L1032" s="337"/>
      <c r="M1032" s="337"/>
      <c r="N1032" s="337"/>
      <c r="O1032" s="338"/>
      <c r="P1032" s="338"/>
      <c r="Q1032" s="338"/>
      <c r="R1032" s="338"/>
      <c r="S1032" s="338"/>
      <c r="T1032" s="338"/>
      <c r="U1032" s="338"/>
      <c r="V1032" s="338"/>
      <c r="W1032" s="338"/>
      <c r="X1032" s="338"/>
      <c r="Y1032" s="338"/>
      <c r="Z1032" s="338"/>
      <c r="AA1032" s="339"/>
      <c r="AB1032" s="338"/>
      <c r="AC1032" s="338">
        <v>12191.5</v>
      </c>
      <c r="AD1032" s="338">
        <v>13382.7</v>
      </c>
      <c r="AE1032" s="338">
        <v>14633.1</v>
      </c>
      <c r="AF1032" s="338">
        <v>15793</v>
      </c>
      <c r="AG1032" s="338">
        <v>17035.2</v>
      </c>
      <c r="AH1032" s="338">
        <v>18341.099999999999</v>
      </c>
      <c r="AI1032" s="338"/>
      <c r="AJ1032" s="338"/>
      <c r="AK1032" s="338"/>
      <c r="AL1032" s="338"/>
      <c r="AM1032" s="338"/>
      <c r="AN1032" s="338"/>
    </row>
    <row r="1033" spans="1:40" s="9" customFormat="1" ht="12.75">
      <c r="A1033" s="367" t="s">
        <v>239</v>
      </c>
      <c r="B1033" s="336"/>
      <c r="C1033" s="336"/>
      <c r="D1033" s="336"/>
      <c r="E1033" s="336"/>
      <c r="F1033" s="336"/>
      <c r="G1033" s="337"/>
      <c r="H1033" s="337"/>
      <c r="I1033" s="337"/>
      <c r="J1033" s="337"/>
      <c r="K1033" s="337"/>
      <c r="L1033" s="337"/>
      <c r="M1033" s="337"/>
      <c r="N1033" s="337"/>
      <c r="O1033" s="338"/>
      <c r="P1033" s="338"/>
      <c r="Q1033" s="338"/>
      <c r="R1033" s="338"/>
      <c r="S1033" s="338"/>
      <c r="T1033" s="338"/>
      <c r="U1033" s="338"/>
      <c r="V1033" s="338"/>
      <c r="W1033" s="338"/>
      <c r="X1033" s="338"/>
      <c r="Y1033" s="338"/>
      <c r="Z1033" s="338"/>
      <c r="AA1033" s="339"/>
      <c r="AB1033" s="338"/>
      <c r="AC1033" s="338">
        <v>278.5</v>
      </c>
      <c r="AD1033" s="338">
        <v>295.2</v>
      </c>
      <c r="AE1033" s="338">
        <v>311.39999999999998</v>
      </c>
      <c r="AF1033" s="338">
        <v>324.60000000000002</v>
      </c>
      <c r="AG1033" s="338">
        <v>338.4</v>
      </c>
      <c r="AH1033" s="338">
        <v>353.3</v>
      </c>
      <c r="AI1033" s="338"/>
      <c r="AJ1033" s="338"/>
      <c r="AK1033" s="338"/>
      <c r="AL1033" s="338"/>
      <c r="AM1033" s="338"/>
      <c r="AN1033" s="338"/>
    </row>
    <row r="1034" spans="1:40" s="9" customFormat="1" ht="12.75">
      <c r="A1034" s="367" t="s">
        <v>240</v>
      </c>
      <c r="B1034" s="336"/>
      <c r="C1034" s="336"/>
      <c r="D1034" s="336"/>
      <c r="E1034" s="336"/>
      <c r="F1034" s="336"/>
      <c r="G1034" s="337"/>
      <c r="H1034" s="337"/>
      <c r="I1034" s="337"/>
      <c r="J1034" s="337"/>
      <c r="K1034" s="337"/>
      <c r="L1034" s="337"/>
      <c r="M1034" s="337"/>
      <c r="N1034" s="337"/>
      <c r="O1034" s="338"/>
      <c r="P1034" s="338"/>
      <c r="Q1034" s="338"/>
      <c r="R1034" s="338"/>
      <c r="S1034" s="338"/>
      <c r="T1034" s="338"/>
      <c r="U1034" s="338"/>
      <c r="V1034" s="338"/>
      <c r="W1034" s="338"/>
      <c r="X1034" s="338"/>
      <c r="Y1034" s="338"/>
      <c r="Z1034" s="338"/>
      <c r="AA1034" s="339"/>
      <c r="AB1034" s="338"/>
      <c r="AC1034" s="338">
        <v>4377.7</v>
      </c>
      <c r="AD1034" s="338">
        <v>4533.5</v>
      </c>
      <c r="AE1034" s="338">
        <v>4699.1000000000004</v>
      </c>
      <c r="AF1034" s="338">
        <v>4865.5</v>
      </c>
      <c r="AG1034" s="338">
        <v>5033.3999999999996</v>
      </c>
      <c r="AH1034" s="338">
        <v>5191.8999999999996</v>
      </c>
      <c r="AI1034" s="338"/>
      <c r="AJ1034" s="338"/>
      <c r="AK1034" s="338"/>
      <c r="AL1034" s="338"/>
      <c r="AM1034" s="338"/>
      <c r="AN1034" s="338"/>
    </row>
    <row r="1035" spans="1:40" s="9" customFormat="1" ht="12.75">
      <c r="A1035" s="367" t="s">
        <v>241</v>
      </c>
      <c r="B1035" s="336"/>
      <c r="C1035" s="336"/>
      <c r="D1035" s="336"/>
      <c r="E1035" s="336"/>
      <c r="F1035" s="336"/>
      <c r="G1035" s="337"/>
      <c r="H1035" s="337"/>
      <c r="I1035" s="337"/>
      <c r="J1035" s="337"/>
      <c r="K1035" s="337"/>
      <c r="L1035" s="337"/>
      <c r="M1035" s="337"/>
      <c r="N1035" s="337"/>
      <c r="O1035" s="338"/>
      <c r="P1035" s="338"/>
      <c r="Q1035" s="338"/>
      <c r="R1035" s="338"/>
      <c r="S1035" s="338"/>
      <c r="T1035" s="338"/>
      <c r="U1035" s="338"/>
      <c r="V1035" s="338"/>
      <c r="W1035" s="338"/>
      <c r="X1035" s="338"/>
      <c r="Y1035" s="338"/>
      <c r="Z1035" s="338"/>
      <c r="AA1035" s="339"/>
      <c r="AB1035" s="338"/>
      <c r="AC1035" s="338">
        <v>3.1</v>
      </c>
      <c r="AD1035" s="338">
        <v>3.6</v>
      </c>
      <c r="AE1035" s="338">
        <v>3.7</v>
      </c>
      <c r="AF1035" s="338">
        <v>3.5</v>
      </c>
      <c r="AG1035" s="338">
        <v>3.5</v>
      </c>
      <c r="AH1035" s="338">
        <v>3.1</v>
      </c>
      <c r="AI1035" s="338"/>
      <c r="AJ1035" s="338"/>
      <c r="AK1035" s="338"/>
      <c r="AL1035" s="338"/>
      <c r="AM1035" s="338"/>
      <c r="AN1035" s="338"/>
    </row>
    <row r="1036" spans="1:40" s="9" customFormat="1" ht="12.75">
      <c r="A1036" s="354"/>
      <c r="B1036" s="336"/>
      <c r="C1036" s="336"/>
      <c r="D1036" s="336"/>
      <c r="E1036" s="336"/>
      <c r="F1036" s="336"/>
      <c r="G1036" s="337"/>
      <c r="H1036" s="337"/>
      <c r="I1036" s="337"/>
      <c r="J1036" s="337"/>
      <c r="K1036" s="337"/>
      <c r="L1036" s="337"/>
      <c r="M1036" s="337"/>
      <c r="N1036" s="337"/>
      <c r="O1036" s="338"/>
      <c r="P1036" s="338"/>
      <c r="Q1036" s="338"/>
      <c r="R1036" s="338"/>
      <c r="S1036" s="338"/>
      <c r="T1036" s="338"/>
      <c r="U1036" s="338"/>
      <c r="V1036" s="338"/>
      <c r="W1036" s="338"/>
      <c r="X1036" s="338"/>
      <c r="Y1036" s="338"/>
      <c r="Z1036" s="338"/>
      <c r="AA1036" s="339"/>
      <c r="AB1036" s="338"/>
      <c r="AC1036" s="338"/>
      <c r="AD1036" s="338"/>
      <c r="AE1036" s="338"/>
      <c r="AF1036" s="338"/>
      <c r="AG1036" s="338"/>
      <c r="AH1036" s="338"/>
      <c r="AI1036" s="338"/>
      <c r="AJ1036" s="338"/>
      <c r="AK1036" s="338"/>
      <c r="AL1036" s="338"/>
      <c r="AM1036" s="338"/>
      <c r="AN1036" s="338"/>
    </row>
    <row r="1037" spans="1:40" s="9" customFormat="1" ht="12.75">
      <c r="A1037" s="354" t="s">
        <v>242</v>
      </c>
      <c r="B1037" s="336"/>
      <c r="C1037" s="336"/>
      <c r="D1037" s="336"/>
      <c r="E1037" s="336"/>
      <c r="F1037" s="336"/>
      <c r="G1037" s="337"/>
      <c r="H1037" s="337"/>
      <c r="I1037" s="337"/>
      <c r="J1037" s="337"/>
      <c r="K1037" s="337"/>
      <c r="L1037" s="337"/>
      <c r="M1037" s="337"/>
      <c r="N1037" s="337"/>
      <c r="O1037" s="338"/>
      <c r="P1037" s="338"/>
      <c r="Q1037" s="338"/>
      <c r="R1037" s="338"/>
      <c r="S1037" s="338"/>
      <c r="T1037" s="338"/>
      <c r="U1037" s="338"/>
      <c r="V1037" s="338"/>
      <c r="W1037" s="338"/>
      <c r="X1037" s="338"/>
      <c r="Y1037" s="338"/>
      <c r="Z1037" s="338"/>
      <c r="AA1037" s="339"/>
      <c r="AB1037" s="338"/>
      <c r="AC1037" s="338"/>
      <c r="AD1037" s="338"/>
      <c r="AE1037" s="338"/>
      <c r="AF1037" s="338"/>
      <c r="AG1037" s="338"/>
      <c r="AH1037" s="338"/>
      <c r="AI1037" s="338"/>
      <c r="AJ1037" s="338"/>
      <c r="AK1037" s="338"/>
      <c r="AL1037" s="338"/>
      <c r="AM1037" s="338"/>
      <c r="AN1037" s="338"/>
    </row>
    <row r="1038" spans="1:40" s="9" customFormat="1" ht="12.75">
      <c r="A1038" s="367" t="s">
        <v>238</v>
      </c>
      <c r="B1038" s="336"/>
      <c r="C1038" s="336"/>
      <c r="D1038" s="336"/>
      <c r="E1038" s="336"/>
      <c r="F1038" s="336"/>
      <c r="G1038" s="337"/>
      <c r="H1038" s="337"/>
      <c r="I1038" s="337"/>
      <c r="J1038" s="337"/>
      <c r="K1038" s="337"/>
      <c r="L1038" s="337"/>
      <c r="M1038" s="337"/>
      <c r="N1038" s="337"/>
      <c r="O1038" s="338"/>
      <c r="P1038" s="338"/>
      <c r="Q1038" s="338"/>
      <c r="R1038" s="338"/>
      <c r="S1038" s="338"/>
      <c r="T1038" s="338"/>
      <c r="U1038" s="338"/>
      <c r="V1038" s="338"/>
      <c r="W1038" s="338"/>
      <c r="X1038" s="338"/>
      <c r="Y1038" s="338"/>
      <c r="Z1038" s="338"/>
      <c r="AA1038" s="339"/>
      <c r="AB1038" s="338"/>
      <c r="AC1038" s="338">
        <v>9844.6</v>
      </c>
      <c r="AD1038" s="338">
        <v>11369.4</v>
      </c>
      <c r="AE1038" s="338">
        <v>12138.9</v>
      </c>
      <c r="AF1038" s="338">
        <v>12354.7</v>
      </c>
      <c r="AG1038" s="338">
        <v>12727.5</v>
      </c>
      <c r="AH1038" s="338">
        <v>13013.7</v>
      </c>
      <c r="AI1038" s="338"/>
      <c r="AJ1038" s="338"/>
      <c r="AK1038" s="338"/>
      <c r="AL1038" s="338"/>
      <c r="AM1038" s="338"/>
      <c r="AN1038" s="338"/>
    </row>
    <row r="1039" spans="1:40" s="9" customFormat="1" ht="12.75">
      <c r="A1039" s="367" t="s">
        <v>239</v>
      </c>
      <c r="B1039" s="336"/>
      <c r="C1039" s="336"/>
      <c r="D1039" s="336"/>
      <c r="E1039" s="336"/>
      <c r="F1039" s="336"/>
      <c r="G1039" s="337"/>
      <c r="H1039" s="337"/>
      <c r="I1039" s="337"/>
      <c r="J1039" s="337"/>
      <c r="K1039" s="337"/>
      <c r="L1039" s="337"/>
      <c r="M1039" s="337"/>
      <c r="N1039" s="337"/>
      <c r="O1039" s="338"/>
      <c r="P1039" s="338"/>
      <c r="Q1039" s="338"/>
      <c r="R1039" s="338"/>
      <c r="S1039" s="338"/>
      <c r="T1039" s="338"/>
      <c r="U1039" s="338"/>
      <c r="V1039" s="338"/>
      <c r="W1039" s="338"/>
      <c r="X1039" s="338"/>
      <c r="Y1039" s="338"/>
      <c r="Z1039" s="338"/>
      <c r="AA1039" s="339"/>
      <c r="AB1039" s="338"/>
      <c r="AC1039" s="338">
        <v>277.3</v>
      </c>
      <c r="AD1039" s="338">
        <v>322.89999999999998</v>
      </c>
      <c r="AE1039" s="338">
        <v>346.6</v>
      </c>
      <c r="AF1039" s="338">
        <v>354.8</v>
      </c>
      <c r="AG1039" s="338">
        <v>366.9</v>
      </c>
      <c r="AH1039" s="338">
        <v>375.5</v>
      </c>
      <c r="AI1039" s="338"/>
      <c r="AJ1039" s="338"/>
      <c r="AK1039" s="338"/>
      <c r="AL1039" s="338"/>
      <c r="AM1039" s="338"/>
      <c r="AN1039" s="338"/>
    </row>
    <row r="1040" spans="1:40" s="9" customFormat="1" ht="12.75">
      <c r="A1040" s="367" t="s">
        <v>240</v>
      </c>
      <c r="B1040" s="336"/>
      <c r="C1040" s="336"/>
      <c r="D1040" s="336"/>
      <c r="E1040" s="336"/>
      <c r="F1040" s="336"/>
      <c r="G1040" s="337"/>
      <c r="H1040" s="337"/>
      <c r="I1040" s="337"/>
      <c r="J1040" s="337"/>
      <c r="K1040" s="337"/>
      <c r="L1040" s="337"/>
      <c r="M1040" s="337"/>
      <c r="N1040" s="337"/>
      <c r="O1040" s="338"/>
      <c r="P1040" s="338"/>
      <c r="Q1040" s="338"/>
      <c r="R1040" s="338"/>
      <c r="S1040" s="338"/>
      <c r="T1040" s="338"/>
      <c r="U1040" s="338"/>
      <c r="V1040" s="338"/>
      <c r="W1040" s="338"/>
      <c r="X1040" s="338"/>
      <c r="Y1040" s="338"/>
      <c r="Z1040" s="338"/>
      <c r="AA1040" s="339"/>
      <c r="AB1040" s="338"/>
      <c r="AC1040" s="338">
        <v>3550</v>
      </c>
      <c r="AD1040" s="338">
        <v>3520.8</v>
      </c>
      <c r="AE1040" s="338">
        <v>3501.8</v>
      </c>
      <c r="AF1040" s="338">
        <v>3481.9</v>
      </c>
      <c r="AG1040" s="338">
        <v>3469.1</v>
      </c>
      <c r="AH1040" s="338">
        <v>3465.4</v>
      </c>
      <c r="AI1040" s="338"/>
      <c r="AJ1040" s="338"/>
      <c r="AK1040" s="338"/>
      <c r="AL1040" s="338"/>
      <c r="AM1040" s="338"/>
      <c r="AN1040" s="338"/>
    </row>
    <row r="1041" spans="1:40" s="9" customFormat="1" ht="12.75">
      <c r="A1041" s="367" t="s">
        <v>241</v>
      </c>
      <c r="B1041" s="336"/>
      <c r="C1041" s="336"/>
      <c r="D1041" s="336"/>
      <c r="E1041" s="336"/>
      <c r="F1041" s="336"/>
      <c r="G1041" s="337"/>
      <c r="H1041" s="337"/>
      <c r="I1041" s="337"/>
      <c r="J1041" s="337"/>
      <c r="K1041" s="337"/>
      <c r="L1041" s="337"/>
      <c r="M1041" s="337"/>
      <c r="N1041" s="337"/>
      <c r="O1041" s="338"/>
      <c r="P1041" s="338"/>
      <c r="Q1041" s="338"/>
      <c r="R1041" s="338"/>
      <c r="S1041" s="338"/>
      <c r="T1041" s="338"/>
      <c r="U1041" s="338"/>
      <c r="V1041" s="338"/>
      <c r="W1041" s="338"/>
      <c r="X1041" s="338"/>
      <c r="Y1041" s="338"/>
      <c r="Z1041" s="338"/>
      <c r="AA1041" s="339"/>
      <c r="AB1041" s="338"/>
      <c r="AC1041" s="338">
        <v>-1.3</v>
      </c>
      <c r="AD1041" s="338">
        <v>-0.8</v>
      </c>
      <c r="AE1041" s="338">
        <v>-0.5</v>
      </c>
      <c r="AF1041" s="338">
        <v>-0.6</v>
      </c>
      <c r="AG1041" s="338">
        <v>-0.4</v>
      </c>
      <c r="AH1041" s="338">
        <v>-0.1</v>
      </c>
      <c r="AI1041" s="338"/>
      <c r="AJ1041" s="338"/>
      <c r="AK1041" s="338"/>
      <c r="AL1041" s="338"/>
      <c r="AM1041" s="338"/>
      <c r="AN1041" s="338"/>
    </row>
    <row r="1042" spans="1:40" s="9" customFormat="1" ht="12.75">
      <c r="A1042" s="354"/>
      <c r="B1042" s="336"/>
      <c r="C1042" s="336"/>
      <c r="D1042" s="336"/>
      <c r="E1042" s="336"/>
      <c r="F1042" s="336"/>
      <c r="G1042" s="337"/>
      <c r="H1042" s="337"/>
      <c r="I1042" s="337"/>
      <c r="J1042" s="337"/>
      <c r="K1042" s="337"/>
      <c r="L1042" s="337"/>
      <c r="M1042" s="337"/>
      <c r="N1042" s="337"/>
      <c r="O1042" s="338"/>
      <c r="P1042" s="338"/>
      <c r="Q1042" s="338"/>
      <c r="R1042" s="338"/>
      <c r="S1042" s="338"/>
      <c r="T1042" s="338"/>
      <c r="U1042" s="338"/>
      <c r="V1042" s="338"/>
      <c r="W1042" s="338"/>
      <c r="X1042" s="338"/>
      <c r="Y1042" s="338"/>
      <c r="Z1042" s="338"/>
      <c r="AA1042" s="339"/>
      <c r="AB1042" s="338"/>
      <c r="AC1042" s="338"/>
      <c r="AD1042" s="338"/>
      <c r="AE1042" s="338"/>
      <c r="AF1042" s="338"/>
      <c r="AG1042" s="338"/>
      <c r="AH1042" s="338"/>
      <c r="AI1042" s="338"/>
      <c r="AJ1042" s="338"/>
      <c r="AK1042" s="338"/>
      <c r="AL1042" s="338"/>
      <c r="AM1042" s="338"/>
      <c r="AN1042" s="338"/>
    </row>
    <row r="1043" spans="1:40" s="9" customFormat="1" ht="12.75">
      <c r="A1043" s="354" t="s">
        <v>243</v>
      </c>
      <c r="B1043" s="336"/>
      <c r="C1043" s="336"/>
      <c r="D1043" s="336"/>
      <c r="E1043" s="336"/>
      <c r="F1043" s="336"/>
      <c r="G1043" s="337"/>
      <c r="H1043" s="337"/>
      <c r="I1043" s="337"/>
      <c r="J1043" s="337"/>
      <c r="K1043" s="337"/>
      <c r="L1043" s="337"/>
      <c r="M1043" s="337"/>
      <c r="N1043" s="337"/>
      <c r="O1043" s="338"/>
      <c r="P1043" s="338"/>
      <c r="Q1043" s="338"/>
      <c r="R1043" s="338"/>
      <c r="S1043" s="338"/>
      <c r="T1043" s="338"/>
      <c r="U1043" s="338"/>
      <c r="V1043" s="338"/>
      <c r="W1043" s="338"/>
      <c r="X1043" s="338"/>
      <c r="Y1043" s="338"/>
      <c r="Z1043" s="338"/>
      <c r="AA1043" s="339"/>
      <c r="AB1043" s="338"/>
      <c r="AC1043" s="338"/>
      <c r="AD1043" s="338"/>
      <c r="AE1043" s="338"/>
      <c r="AF1043" s="338"/>
      <c r="AG1043" s="338"/>
      <c r="AH1043" s="338"/>
      <c r="AI1043" s="338"/>
      <c r="AJ1043" s="338"/>
      <c r="AK1043" s="338"/>
      <c r="AL1043" s="338"/>
      <c r="AM1043" s="338"/>
      <c r="AN1043" s="338"/>
    </row>
    <row r="1044" spans="1:40" s="9" customFormat="1" ht="12.75">
      <c r="A1044" s="367" t="s">
        <v>238</v>
      </c>
      <c r="B1044" s="336"/>
      <c r="C1044" s="336"/>
      <c r="D1044" s="336"/>
      <c r="E1044" s="336"/>
      <c r="F1044" s="336"/>
      <c r="G1044" s="337"/>
      <c r="H1044" s="337"/>
      <c r="I1044" s="337"/>
      <c r="J1044" s="337"/>
      <c r="K1044" s="337"/>
      <c r="L1044" s="337"/>
      <c r="M1044" s="337"/>
      <c r="N1044" s="337"/>
      <c r="O1044" s="338"/>
      <c r="P1044" s="338"/>
      <c r="Q1044" s="338"/>
      <c r="R1044" s="338"/>
      <c r="S1044" s="338"/>
      <c r="T1044" s="338"/>
      <c r="U1044" s="338"/>
      <c r="V1044" s="338"/>
      <c r="W1044" s="338"/>
      <c r="X1044" s="338"/>
      <c r="Y1044" s="338"/>
      <c r="Z1044" s="338"/>
      <c r="AA1044" s="339"/>
      <c r="AB1044" s="338"/>
      <c r="AC1044" s="338">
        <v>4034.3</v>
      </c>
      <c r="AD1044" s="338">
        <v>4813.3</v>
      </c>
      <c r="AE1044" s="338">
        <v>4973.7</v>
      </c>
      <c r="AF1044" s="338">
        <v>4878.5</v>
      </c>
      <c r="AG1044" s="338">
        <v>4966.6000000000004</v>
      </c>
      <c r="AH1044" s="338">
        <v>5171.3</v>
      </c>
      <c r="AI1044" s="338"/>
      <c r="AJ1044" s="338"/>
      <c r="AK1044" s="338"/>
      <c r="AL1044" s="338"/>
      <c r="AM1044" s="338"/>
      <c r="AN1044" s="338"/>
    </row>
    <row r="1045" spans="1:40" s="9" customFormat="1" ht="12.75">
      <c r="A1045" s="367" t="s">
        <v>239</v>
      </c>
      <c r="B1045" s="336"/>
      <c r="C1045" s="336"/>
      <c r="D1045" s="336"/>
      <c r="E1045" s="336"/>
      <c r="F1045" s="336"/>
      <c r="G1045" s="337"/>
      <c r="H1045" s="337"/>
      <c r="I1045" s="337"/>
      <c r="J1045" s="337"/>
      <c r="K1045" s="337"/>
      <c r="L1045" s="337"/>
      <c r="M1045" s="337"/>
      <c r="N1045" s="337"/>
      <c r="O1045" s="338"/>
      <c r="P1045" s="338"/>
      <c r="Q1045" s="338"/>
      <c r="R1045" s="338"/>
      <c r="S1045" s="338"/>
      <c r="T1045" s="338"/>
      <c r="U1045" s="338"/>
      <c r="V1045" s="338"/>
      <c r="W1045" s="338"/>
      <c r="X1045" s="338"/>
      <c r="Y1045" s="338"/>
      <c r="Z1045" s="338"/>
      <c r="AA1045" s="339"/>
      <c r="AB1045" s="338"/>
      <c r="AC1045" s="338">
        <v>549.9</v>
      </c>
      <c r="AD1045" s="338">
        <v>564.29999999999995</v>
      </c>
      <c r="AE1045" s="338">
        <v>574.5</v>
      </c>
      <c r="AF1045" s="338">
        <v>555.5</v>
      </c>
      <c r="AG1045" s="338">
        <v>568.4</v>
      </c>
      <c r="AH1045" s="338">
        <v>586.79999999999995</v>
      </c>
      <c r="AI1045" s="338"/>
      <c r="AJ1045" s="338"/>
      <c r="AK1045" s="338"/>
      <c r="AL1045" s="338"/>
      <c r="AM1045" s="338"/>
      <c r="AN1045" s="338"/>
    </row>
    <row r="1046" spans="1:40" s="9" customFormat="1" ht="12.75">
      <c r="A1046" s="367" t="s">
        <v>240</v>
      </c>
      <c r="B1046" s="336"/>
      <c r="C1046" s="336"/>
      <c r="D1046" s="336"/>
      <c r="E1046" s="336"/>
      <c r="F1046" s="336"/>
      <c r="G1046" s="337"/>
      <c r="H1046" s="337"/>
      <c r="I1046" s="337"/>
      <c r="J1046" s="337"/>
      <c r="K1046" s="337"/>
      <c r="L1046" s="337"/>
      <c r="M1046" s="337"/>
      <c r="N1046" s="337"/>
      <c r="O1046" s="338"/>
      <c r="P1046" s="338"/>
      <c r="Q1046" s="338"/>
      <c r="R1046" s="338"/>
      <c r="S1046" s="338"/>
      <c r="T1046" s="338"/>
      <c r="U1046" s="338"/>
      <c r="V1046" s="338"/>
      <c r="W1046" s="338"/>
      <c r="X1046" s="338"/>
      <c r="Y1046" s="338"/>
      <c r="Z1046" s="338"/>
      <c r="AA1046" s="339"/>
      <c r="AB1046" s="338"/>
      <c r="AC1046" s="338">
        <v>733.7</v>
      </c>
      <c r="AD1046" s="338">
        <v>852.9</v>
      </c>
      <c r="AE1046" s="338">
        <v>865.7</v>
      </c>
      <c r="AF1046" s="338">
        <v>878.2</v>
      </c>
      <c r="AG1046" s="338">
        <v>873.8</v>
      </c>
      <c r="AH1046" s="338">
        <v>881.3</v>
      </c>
      <c r="AI1046" s="338"/>
      <c r="AJ1046" s="338"/>
      <c r="AK1046" s="338"/>
      <c r="AL1046" s="338"/>
      <c r="AM1046" s="338"/>
      <c r="AN1046" s="338"/>
    </row>
    <row r="1047" spans="1:40" s="9" customFormat="1" ht="12.75">
      <c r="A1047" s="367" t="s">
        <v>241</v>
      </c>
      <c r="B1047" s="336"/>
      <c r="C1047" s="336"/>
      <c r="D1047" s="336"/>
      <c r="E1047" s="336"/>
      <c r="F1047" s="336"/>
      <c r="G1047" s="337"/>
      <c r="H1047" s="337"/>
      <c r="I1047" s="337"/>
      <c r="J1047" s="337"/>
      <c r="K1047" s="337"/>
      <c r="L1047" s="337"/>
      <c r="M1047" s="337"/>
      <c r="N1047" s="337"/>
      <c r="O1047" s="338"/>
      <c r="P1047" s="338"/>
      <c r="Q1047" s="338"/>
      <c r="R1047" s="338"/>
      <c r="S1047" s="338"/>
      <c r="T1047" s="338"/>
      <c r="U1047" s="338"/>
      <c r="V1047" s="338"/>
      <c r="W1047" s="338"/>
      <c r="X1047" s="338"/>
      <c r="Y1047" s="338"/>
      <c r="Z1047" s="338"/>
      <c r="AA1047" s="339"/>
      <c r="AB1047" s="338"/>
      <c r="AC1047" s="338">
        <v>8.1999999999999993</v>
      </c>
      <c r="AD1047" s="338">
        <v>16.3</v>
      </c>
      <c r="AE1047" s="338">
        <v>1.5</v>
      </c>
      <c r="AF1047" s="338">
        <v>1.5</v>
      </c>
      <c r="AG1047" s="338">
        <v>-0.5</v>
      </c>
      <c r="AH1047" s="338">
        <v>0.9</v>
      </c>
      <c r="AI1047" s="338"/>
      <c r="AJ1047" s="338"/>
      <c r="AK1047" s="338"/>
      <c r="AL1047" s="338"/>
      <c r="AM1047" s="338"/>
      <c r="AN1047" s="338"/>
    </row>
    <row r="1048" spans="1:40" s="9" customFormat="1" ht="12.75">
      <c r="A1048" s="354"/>
      <c r="B1048" s="336"/>
      <c r="C1048" s="336"/>
      <c r="D1048" s="336"/>
      <c r="E1048" s="336"/>
      <c r="F1048" s="336"/>
      <c r="G1048" s="337"/>
      <c r="H1048" s="337"/>
      <c r="I1048" s="337"/>
      <c r="J1048" s="337"/>
      <c r="K1048" s="337"/>
      <c r="L1048" s="337"/>
      <c r="M1048" s="337"/>
      <c r="N1048" s="337"/>
      <c r="O1048" s="338"/>
      <c r="P1048" s="338"/>
      <c r="Q1048" s="338"/>
      <c r="R1048" s="338"/>
      <c r="S1048" s="338"/>
      <c r="T1048" s="338"/>
      <c r="U1048" s="338"/>
      <c r="V1048" s="338"/>
      <c r="W1048" s="338"/>
      <c r="X1048" s="338"/>
      <c r="Y1048" s="338"/>
      <c r="Z1048" s="338"/>
      <c r="AA1048" s="339"/>
      <c r="AB1048" s="338"/>
      <c r="AC1048" s="338"/>
      <c r="AD1048" s="338"/>
      <c r="AE1048" s="338"/>
      <c r="AF1048" s="338"/>
      <c r="AG1048" s="338"/>
      <c r="AH1048" s="338"/>
      <c r="AI1048" s="338"/>
      <c r="AJ1048" s="338"/>
      <c r="AK1048" s="338"/>
      <c r="AL1048" s="338"/>
      <c r="AM1048" s="338"/>
      <c r="AN1048" s="338"/>
    </row>
    <row r="1049" spans="1:40" s="9" customFormat="1" ht="12.75">
      <c r="A1049" s="354" t="s">
        <v>244</v>
      </c>
      <c r="B1049" s="336"/>
      <c r="C1049" s="336"/>
      <c r="D1049" s="336"/>
      <c r="E1049" s="336"/>
      <c r="F1049" s="336"/>
      <c r="G1049" s="337"/>
      <c r="H1049" s="337"/>
      <c r="I1049" s="337"/>
      <c r="J1049" s="337"/>
      <c r="K1049" s="337"/>
      <c r="L1049" s="337"/>
      <c r="M1049" s="337"/>
      <c r="N1049" s="337"/>
      <c r="O1049" s="338"/>
      <c r="P1049" s="338"/>
      <c r="Q1049" s="338"/>
      <c r="R1049" s="338"/>
      <c r="S1049" s="338"/>
      <c r="T1049" s="338"/>
      <c r="U1049" s="338"/>
      <c r="V1049" s="338"/>
      <c r="W1049" s="338"/>
      <c r="X1049" s="338"/>
      <c r="Y1049" s="338"/>
      <c r="Z1049" s="338"/>
      <c r="AA1049" s="339"/>
      <c r="AB1049" s="338"/>
      <c r="AC1049" s="338"/>
      <c r="AD1049" s="338"/>
      <c r="AE1049" s="338"/>
      <c r="AF1049" s="338"/>
      <c r="AG1049" s="338"/>
      <c r="AH1049" s="338"/>
      <c r="AI1049" s="338"/>
      <c r="AJ1049" s="338"/>
      <c r="AK1049" s="338"/>
      <c r="AL1049" s="338"/>
      <c r="AM1049" s="338"/>
      <c r="AN1049" s="338"/>
    </row>
    <row r="1050" spans="1:40" s="9" customFormat="1" ht="12.75">
      <c r="A1050" s="367" t="s">
        <v>238</v>
      </c>
      <c r="B1050" s="336"/>
      <c r="C1050" s="336"/>
      <c r="D1050" s="336"/>
      <c r="E1050" s="336"/>
      <c r="F1050" s="336"/>
      <c r="G1050" s="337"/>
      <c r="H1050" s="337"/>
      <c r="I1050" s="337"/>
      <c r="J1050" s="337"/>
      <c r="K1050" s="337"/>
      <c r="L1050" s="337"/>
      <c r="M1050" s="337"/>
      <c r="N1050" s="337"/>
      <c r="O1050" s="338"/>
      <c r="P1050" s="338"/>
      <c r="Q1050" s="338"/>
      <c r="R1050" s="338"/>
      <c r="S1050" s="338"/>
      <c r="T1050" s="338"/>
      <c r="U1050" s="338"/>
      <c r="V1050" s="338"/>
      <c r="W1050" s="338"/>
      <c r="X1050" s="338"/>
      <c r="Y1050" s="338"/>
      <c r="Z1050" s="338"/>
      <c r="AA1050" s="339"/>
      <c r="AB1050" s="338"/>
      <c r="AC1050" s="338">
        <v>3134.5</v>
      </c>
      <c r="AD1050" s="338">
        <v>3453</v>
      </c>
      <c r="AE1050" s="338">
        <v>3828.5</v>
      </c>
      <c r="AF1050" s="338">
        <v>4204.8999999999996</v>
      </c>
      <c r="AG1050" s="338">
        <v>4600.6000000000004</v>
      </c>
      <c r="AH1050" s="338">
        <v>5025.3999999999996</v>
      </c>
      <c r="AI1050" s="338"/>
      <c r="AJ1050" s="338"/>
      <c r="AK1050" s="338"/>
      <c r="AL1050" s="338"/>
      <c r="AM1050" s="338"/>
      <c r="AN1050" s="338"/>
    </row>
    <row r="1051" spans="1:40" s="9" customFormat="1" ht="12.75">
      <c r="A1051" s="367" t="s">
        <v>239</v>
      </c>
      <c r="B1051" s="336"/>
      <c r="C1051" s="336"/>
      <c r="D1051" s="336"/>
      <c r="E1051" s="336"/>
      <c r="F1051" s="336"/>
      <c r="G1051" s="337"/>
      <c r="H1051" s="337"/>
      <c r="I1051" s="337"/>
      <c r="J1051" s="337"/>
      <c r="K1051" s="337"/>
      <c r="L1051" s="337"/>
      <c r="M1051" s="337"/>
      <c r="N1051" s="337"/>
      <c r="O1051" s="338"/>
      <c r="P1051" s="338"/>
      <c r="Q1051" s="338"/>
      <c r="R1051" s="338"/>
      <c r="S1051" s="338"/>
      <c r="T1051" s="338"/>
      <c r="U1051" s="338"/>
      <c r="V1051" s="338"/>
      <c r="W1051" s="338"/>
      <c r="X1051" s="338"/>
      <c r="Y1051" s="338"/>
      <c r="Z1051" s="338"/>
      <c r="AA1051" s="339"/>
      <c r="AB1051" s="338"/>
      <c r="AC1051" s="338">
        <v>256</v>
      </c>
      <c r="AD1051" s="338">
        <v>273.8</v>
      </c>
      <c r="AE1051" s="338">
        <v>291.89999999999998</v>
      </c>
      <c r="AF1051" s="338">
        <v>308.3</v>
      </c>
      <c r="AG1051" s="338">
        <v>324.3</v>
      </c>
      <c r="AH1051" s="338">
        <v>340.6</v>
      </c>
      <c r="AI1051" s="338"/>
      <c r="AJ1051" s="338"/>
      <c r="AK1051" s="338"/>
      <c r="AL1051" s="338"/>
      <c r="AM1051" s="338"/>
      <c r="AN1051" s="338"/>
    </row>
    <row r="1052" spans="1:40" s="9" customFormat="1" ht="12.75">
      <c r="A1052" s="367" t="s">
        <v>240</v>
      </c>
      <c r="B1052" s="336"/>
      <c r="C1052" s="336"/>
      <c r="D1052" s="336"/>
      <c r="E1052" s="336"/>
      <c r="F1052" s="336"/>
      <c r="G1052" s="337"/>
      <c r="H1052" s="337"/>
      <c r="I1052" s="337"/>
      <c r="J1052" s="337"/>
      <c r="K1052" s="337"/>
      <c r="L1052" s="337"/>
      <c r="M1052" s="337"/>
      <c r="N1052" s="337"/>
      <c r="O1052" s="338"/>
      <c r="P1052" s="338"/>
      <c r="Q1052" s="338"/>
      <c r="R1052" s="338"/>
      <c r="S1052" s="338"/>
      <c r="T1052" s="338"/>
      <c r="U1052" s="338"/>
      <c r="V1052" s="338"/>
      <c r="W1052" s="338"/>
      <c r="X1052" s="338"/>
      <c r="Y1052" s="338"/>
      <c r="Z1052" s="338"/>
      <c r="AA1052" s="339"/>
      <c r="AB1052" s="338"/>
      <c r="AC1052" s="338">
        <v>1224.4000000000001</v>
      </c>
      <c r="AD1052" s="338">
        <v>1261.0999999999999</v>
      </c>
      <c r="AE1052" s="338">
        <v>1311.6</v>
      </c>
      <c r="AF1052" s="338">
        <v>1364</v>
      </c>
      <c r="AG1052" s="338">
        <v>1418.6</v>
      </c>
      <c r="AH1052" s="338">
        <v>1475.3</v>
      </c>
      <c r="AI1052" s="338"/>
      <c r="AJ1052" s="338"/>
      <c r="AK1052" s="338"/>
      <c r="AL1052" s="338"/>
      <c r="AM1052" s="338"/>
      <c r="AN1052" s="338"/>
    </row>
    <row r="1053" spans="1:40" s="9" customFormat="1" ht="12.75">
      <c r="A1053" s="367" t="s">
        <v>241</v>
      </c>
      <c r="B1053" s="336"/>
      <c r="C1053" s="336"/>
      <c r="D1053" s="336"/>
      <c r="E1053" s="336"/>
      <c r="F1053" s="336"/>
      <c r="G1053" s="337"/>
      <c r="H1053" s="337"/>
      <c r="I1053" s="337"/>
      <c r="J1053" s="337"/>
      <c r="K1053" s="337"/>
      <c r="L1053" s="337"/>
      <c r="M1053" s="337"/>
      <c r="N1053" s="337"/>
      <c r="O1053" s="338"/>
      <c r="P1053" s="338"/>
      <c r="Q1053" s="338"/>
      <c r="R1053" s="338"/>
      <c r="S1053" s="338"/>
      <c r="T1053" s="338"/>
      <c r="U1053" s="338"/>
      <c r="V1053" s="338"/>
      <c r="W1053" s="338"/>
      <c r="X1053" s="338"/>
      <c r="Y1053" s="338"/>
      <c r="Z1053" s="338"/>
      <c r="AA1053" s="339"/>
      <c r="AB1053" s="338"/>
      <c r="AC1053" s="338">
        <v>2</v>
      </c>
      <c r="AD1053" s="338">
        <v>3</v>
      </c>
      <c r="AE1053" s="338">
        <v>4</v>
      </c>
      <c r="AF1053" s="338">
        <v>4</v>
      </c>
      <c r="AG1053" s="338">
        <v>4</v>
      </c>
      <c r="AH1053" s="338">
        <v>4</v>
      </c>
      <c r="AI1053" s="338"/>
      <c r="AJ1053" s="338"/>
      <c r="AK1053" s="338"/>
      <c r="AL1053" s="338"/>
      <c r="AM1053" s="338"/>
      <c r="AN1053" s="338"/>
    </row>
    <row r="1054" spans="1:40" s="9" customFormat="1" ht="12.75">
      <c r="A1054" s="354"/>
      <c r="B1054" s="336"/>
      <c r="C1054" s="336"/>
      <c r="D1054" s="336"/>
      <c r="E1054" s="336"/>
      <c r="F1054" s="336"/>
      <c r="G1054" s="337"/>
      <c r="H1054" s="337"/>
      <c r="I1054" s="337"/>
      <c r="J1054" s="337"/>
      <c r="K1054" s="337"/>
      <c r="L1054" s="337"/>
      <c r="M1054" s="337"/>
      <c r="N1054" s="337"/>
      <c r="O1054" s="338"/>
      <c r="P1054" s="338"/>
      <c r="Q1054" s="338"/>
      <c r="R1054" s="338"/>
      <c r="S1054" s="338"/>
      <c r="T1054" s="338"/>
      <c r="U1054" s="338"/>
      <c r="V1054" s="338"/>
      <c r="W1054" s="338"/>
      <c r="X1054" s="338"/>
      <c r="Y1054" s="338"/>
      <c r="Z1054" s="338"/>
      <c r="AA1054" s="339"/>
      <c r="AB1054" s="338"/>
      <c r="AC1054" s="338"/>
      <c r="AD1054" s="338"/>
      <c r="AE1054" s="338"/>
      <c r="AF1054" s="338"/>
      <c r="AG1054" s="338"/>
      <c r="AH1054" s="338"/>
      <c r="AI1054" s="338"/>
      <c r="AJ1054" s="338"/>
      <c r="AK1054" s="338"/>
      <c r="AL1054" s="338"/>
      <c r="AM1054" s="338"/>
      <c r="AN1054" s="338"/>
    </row>
    <row r="1055" spans="1:40" s="9" customFormat="1" ht="12.75">
      <c r="A1055" s="354" t="s">
        <v>245</v>
      </c>
      <c r="B1055" s="336"/>
      <c r="C1055" s="336"/>
      <c r="D1055" s="336"/>
      <c r="E1055" s="336"/>
      <c r="F1055" s="336"/>
      <c r="G1055" s="337"/>
      <c r="H1055" s="337"/>
      <c r="I1055" s="337"/>
      <c r="J1055" s="337"/>
      <c r="K1055" s="337"/>
      <c r="L1055" s="337"/>
      <c r="M1055" s="337"/>
      <c r="N1055" s="337"/>
      <c r="O1055" s="338"/>
      <c r="P1055" s="338"/>
      <c r="Q1055" s="338"/>
      <c r="R1055" s="338"/>
      <c r="S1055" s="338"/>
      <c r="T1055" s="338"/>
      <c r="U1055" s="338"/>
      <c r="V1055" s="338"/>
      <c r="W1055" s="338"/>
      <c r="X1055" s="338"/>
      <c r="Y1055" s="338"/>
      <c r="Z1055" s="338"/>
      <c r="AA1055" s="339"/>
      <c r="AB1055" s="338"/>
      <c r="AC1055" s="338"/>
      <c r="AD1055" s="338"/>
      <c r="AE1055" s="338"/>
      <c r="AF1055" s="338"/>
      <c r="AG1055" s="338"/>
      <c r="AH1055" s="338"/>
      <c r="AI1055" s="338"/>
      <c r="AJ1055" s="338"/>
      <c r="AK1055" s="338"/>
      <c r="AL1055" s="338"/>
      <c r="AM1055" s="338"/>
      <c r="AN1055" s="338"/>
    </row>
    <row r="1056" spans="1:40" s="9" customFormat="1" ht="12.75">
      <c r="A1056" s="367" t="s">
        <v>238</v>
      </c>
      <c r="B1056" s="336"/>
      <c r="C1056" s="336"/>
      <c r="D1056" s="336"/>
      <c r="E1056" s="336"/>
      <c r="F1056" s="336"/>
      <c r="G1056" s="337"/>
      <c r="H1056" s="337"/>
      <c r="I1056" s="337"/>
      <c r="J1056" s="337"/>
      <c r="K1056" s="337"/>
      <c r="L1056" s="337"/>
      <c r="M1056" s="337"/>
      <c r="N1056" s="337"/>
      <c r="O1056" s="338"/>
      <c r="P1056" s="338"/>
      <c r="Q1056" s="338"/>
      <c r="R1056" s="338"/>
      <c r="S1056" s="338"/>
      <c r="T1056" s="338"/>
      <c r="U1056" s="338"/>
      <c r="V1056" s="338"/>
      <c r="W1056" s="338"/>
      <c r="X1056" s="338"/>
      <c r="Y1056" s="338"/>
      <c r="Z1056" s="338"/>
      <c r="AA1056" s="339"/>
      <c r="AB1056" s="338"/>
      <c r="AC1056" s="338">
        <v>1084.7</v>
      </c>
      <c r="AD1056" s="338">
        <v>1194.9000000000001</v>
      </c>
      <c r="AE1056" s="338">
        <v>1312.1</v>
      </c>
      <c r="AF1056" s="338">
        <v>1427.3</v>
      </c>
      <c r="AG1056" s="338">
        <v>1546.6</v>
      </c>
      <c r="AH1056" s="338">
        <v>1673.1</v>
      </c>
      <c r="AI1056" s="338"/>
      <c r="AJ1056" s="338"/>
      <c r="AK1056" s="338"/>
      <c r="AL1056" s="338"/>
      <c r="AM1056" s="338"/>
      <c r="AN1056" s="338"/>
    </row>
    <row r="1057" spans="1:40" s="9" customFormat="1" ht="12.75">
      <c r="A1057" s="367" t="s">
        <v>239</v>
      </c>
      <c r="B1057" s="336"/>
      <c r="C1057" s="336"/>
      <c r="D1057" s="336"/>
      <c r="E1057" s="336"/>
      <c r="F1057" s="336"/>
      <c r="G1057" s="337"/>
      <c r="H1057" s="337"/>
      <c r="I1057" s="337"/>
      <c r="J1057" s="337"/>
      <c r="K1057" s="337"/>
      <c r="L1057" s="337"/>
      <c r="M1057" s="337"/>
      <c r="N1057" s="337"/>
      <c r="O1057" s="338"/>
      <c r="P1057" s="338"/>
      <c r="Q1057" s="338"/>
      <c r="R1057" s="338"/>
      <c r="S1057" s="338"/>
      <c r="T1057" s="338"/>
      <c r="U1057" s="338"/>
      <c r="V1057" s="338"/>
      <c r="W1057" s="338"/>
      <c r="X1057" s="338"/>
      <c r="Y1057" s="338"/>
      <c r="Z1057" s="338"/>
      <c r="AA1057" s="339"/>
      <c r="AB1057" s="338"/>
      <c r="AC1057" s="338">
        <v>419.6</v>
      </c>
      <c r="AD1057" s="338">
        <v>448.8</v>
      </c>
      <c r="AE1057" s="338">
        <v>478.5</v>
      </c>
      <c r="AF1057" s="338">
        <v>505.3</v>
      </c>
      <c r="AG1057" s="338">
        <v>531.6</v>
      </c>
      <c r="AH1057" s="338">
        <v>558.29999999999995</v>
      </c>
      <c r="AI1057" s="338"/>
      <c r="AJ1057" s="338"/>
      <c r="AK1057" s="338"/>
      <c r="AL1057" s="338"/>
      <c r="AM1057" s="338"/>
      <c r="AN1057" s="338"/>
    </row>
    <row r="1058" spans="1:40" s="9" customFormat="1" ht="12.75">
      <c r="A1058" s="367" t="s">
        <v>240</v>
      </c>
      <c r="B1058" s="336"/>
      <c r="C1058" s="336"/>
      <c r="D1058" s="336"/>
      <c r="E1058" s="336"/>
      <c r="F1058" s="336"/>
      <c r="G1058" s="337"/>
      <c r="H1058" s="337"/>
      <c r="I1058" s="337"/>
      <c r="J1058" s="337"/>
      <c r="K1058" s="337"/>
      <c r="L1058" s="337"/>
      <c r="M1058" s="337"/>
      <c r="N1058" s="337"/>
      <c r="O1058" s="338"/>
      <c r="P1058" s="338"/>
      <c r="Q1058" s="338"/>
      <c r="R1058" s="338"/>
      <c r="S1058" s="338"/>
      <c r="T1058" s="338"/>
      <c r="U1058" s="338"/>
      <c r="V1058" s="338"/>
      <c r="W1058" s="338"/>
      <c r="X1058" s="338"/>
      <c r="Y1058" s="338"/>
      <c r="Z1058" s="338"/>
      <c r="AA1058" s="339"/>
      <c r="AB1058" s="338"/>
      <c r="AC1058" s="338">
        <v>258.5</v>
      </c>
      <c r="AD1058" s="338">
        <v>266.2</v>
      </c>
      <c r="AE1058" s="338">
        <v>274.2</v>
      </c>
      <c r="AF1058" s="338">
        <v>282.5</v>
      </c>
      <c r="AG1058" s="338">
        <v>290.89999999999998</v>
      </c>
      <c r="AH1058" s="338">
        <v>299.7</v>
      </c>
      <c r="AI1058" s="338"/>
      <c r="AJ1058" s="338"/>
      <c r="AK1058" s="338"/>
      <c r="AL1058" s="338"/>
      <c r="AM1058" s="338"/>
      <c r="AN1058" s="338"/>
    </row>
    <row r="1059" spans="1:40" s="9" customFormat="1" ht="12.75">
      <c r="A1059" s="367" t="s">
        <v>241</v>
      </c>
      <c r="B1059" s="336"/>
      <c r="C1059" s="336"/>
      <c r="D1059" s="336"/>
      <c r="E1059" s="336"/>
      <c r="F1059" s="336"/>
      <c r="G1059" s="337"/>
      <c r="H1059" s="337"/>
      <c r="I1059" s="337"/>
      <c r="J1059" s="337"/>
      <c r="K1059" s="337"/>
      <c r="L1059" s="337"/>
      <c r="M1059" s="337"/>
      <c r="N1059" s="337"/>
      <c r="O1059" s="338"/>
      <c r="P1059" s="338"/>
      <c r="Q1059" s="338"/>
      <c r="R1059" s="338"/>
      <c r="S1059" s="338"/>
      <c r="T1059" s="338"/>
      <c r="U1059" s="338"/>
      <c r="V1059" s="338"/>
      <c r="W1059" s="338"/>
      <c r="X1059" s="338"/>
      <c r="Y1059" s="338"/>
      <c r="Z1059" s="338"/>
      <c r="AA1059" s="339"/>
      <c r="AB1059" s="338"/>
      <c r="AC1059" s="338">
        <v>3</v>
      </c>
      <c r="AD1059" s="338">
        <v>3</v>
      </c>
      <c r="AE1059" s="338">
        <v>3</v>
      </c>
      <c r="AF1059" s="338">
        <v>3</v>
      </c>
      <c r="AG1059" s="338">
        <v>3</v>
      </c>
      <c r="AH1059" s="338">
        <v>3</v>
      </c>
      <c r="AI1059" s="338"/>
      <c r="AJ1059" s="338"/>
      <c r="AK1059" s="338"/>
      <c r="AL1059" s="338"/>
      <c r="AM1059" s="338"/>
      <c r="AN1059" s="338"/>
    </row>
    <row r="1060" spans="1:40" s="9" customFormat="1" ht="12.75">
      <c r="A1060" s="367"/>
      <c r="B1060" s="336"/>
      <c r="C1060" s="336"/>
      <c r="D1060" s="336"/>
      <c r="E1060" s="336"/>
      <c r="F1060" s="336"/>
      <c r="G1060" s="337"/>
      <c r="H1060" s="337"/>
      <c r="I1060" s="337"/>
      <c r="J1060" s="337"/>
      <c r="K1060" s="337"/>
      <c r="L1060" s="337"/>
      <c r="M1060" s="337"/>
      <c r="N1060" s="337"/>
      <c r="O1060" s="338"/>
      <c r="P1060" s="338"/>
      <c r="Q1060" s="338"/>
      <c r="R1060" s="338"/>
      <c r="S1060" s="338"/>
      <c r="T1060" s="338"/>
      <c r="U1060" s="338"/>
      <c r="V1060" s="338"/>
      <c r="W1060" s="338"/>
      <c r="X1060" s="338"/>
      <c r="Y1060" s="338"/>
      <c r="Z1060" s="338"/>
      <c r="AA1060" s="339"/>
      <c r="AB1060" s="338"/>
      <c r="AC1060" s="338"/>
      <c r="AD1060" s="338"/>
      <c r="AE1060" s="338"/>
      <c r="AF1060" s="338"/>
      <c r="AG1060" s="338"/>
      <c r="AH1060" s="338"/>
      <c r="AI1060" s="338"/>
      <c r="AJ1060" s="338"/>
      <c r="AK1060" s="338"/>
      <c r="AL1060" s="338"/>
      <c r="AM1060" s="338"/>
      <c r="AN1060" s="338"/>
    </row>
    <row r="1061" spans="1:40" s="9" customFormat="1" ht="12.75">
      <c r="A1061" s="354" t="s">
        <v>249</v>
      </c>
      <c r="B1061" s="336"/>
      <c r="C1061" s="336"/>
      <c r="D1061" s="336"/>
      <c r="E1061" s="336"/>
      <c r="F1061" s="336"/>
      <c r="G1061" s="337"/>
      <c r="H1061" s="337"/>
      <c r="I1061" s="337"/>
      <c r="J1061" s="337"/>
      <c r="K1061" s="337"/>
      <c r="L1061" s="337"/>
      <c r="M1061" s="337"/>
      <c r="N1061" s="337"/>
      <c r="O1061" s="338"/>
      <c r="P1061" s="338"/>
      <c r="Q1061" s="338"/>
      <c r="R1061" s="338"/>
      <c r="S1061" s="338"/>
      <c r="T1061" s="338"/>
      <c r="U1061" s="338"/>
      <c r="V1061" s="338"/>
      <c r="W1061" s="338"/>
      <c r="X1061" s="338"/>
      <c r="Y1061" s="338"/>
      <c r="Z1061" s="338"/>
      <c r="AA1061" s="339"/>
      <c r="AB1061" s="338"/>
      <c r="AC1061" s="338"/>
      <c r="AD1061" s="338"/>
      <c r="AE1061" s="338"/>
      <c r="AF1061" s="338"/>
      <c r="AG1061" s="338"/>
      <c r="AH1061" s="338"/>
      <c r="AI1061" s="338"/>
      <c r="AJ1061" s="338"/>
      <c r="AK1061" s="338"/>
      <c r="AL1061" s="338"/>
      <c r="AM1061" s="338"/>
      <c r="AN1061" s="338"/>
    </row>
    <row r="1062" spans="1:40" s="9" customFormat="1" ht="12.75">
      <c r="A1062" s="367" t="s">
        <v>238</v>
      </c>
      <c r="B1062" s="336"/>
      <c r="C1062" s="336"/>
      <c r="D1062" s="336"/>
      <c r="E1062" s="336"/>
      <c r="F1062" s="336"/>
      <c r="G1062" s="337"/>
      <c r="H1062" s="337"/>
      <c r="I1062" s="337"/>
      <c r="J1062" s="337"/>
      <c r="K1062" s="337"/>
      <c r="L1062" s="337"/>
      <c r="M1062" s="337"/>
      <c r="N1062" s="337"/>
      <c r="O1062" s="338"/>
      <c r="P1062" s="338"/>
      <c r="Q1062" s="338"/>
      <c r="R1062" s="338"/>
      <c r="S1062" s="338"/>
      <c r="T1062" s="338"/>
      <c r="U1062" s="338"/>
      <c r="V1062" s="338"/>
      <c r="W1062" s="338"/>
      <c r="X1062" s="338"/>
      <c r="Y1062" s="338"/>
      <c r="Z1062" s="338"/>
      <c r="AA1062" s="339"/>
      <c r="AB1062" s="338"/>
      <c r="AC1062" s="338">
        <v>8404.1</v>
      </c>
      <c r="AD1062" s="338">
        <v>9168.2999999999993</v>
      </c>
      <c r="AE1062" s="338">
        <v>10067.6</v>
      </c>
      <c r="AF1062" s="338">
        <v>10950.9</v>
      </c>
      <c r="AG1062" s="338">
        <v>11866.4</v>
      </c>
      <c r="AH1062" s="338">
        <v>12837.4</v>
      </c>
      <c r="AI1062" s="338"/>
      <c r="AJ1062" s="338"/>
      <c r="AK1062" s="338"/>
      <c r="AL1062" s="338"/>
      <c r="AM1062" s="338"/>
      <c r="AN1062" s="338"/>
    </row>
    <row r="1063" spans="1:40" s="9" customFormat="1" ht="12.75">
      <c r="A1063" s="367" t="s">
        <v>239</v>
      </c>
      <c r="B1063" s="336"/>
      <c r="C1063" s="336"/>
      <c r="D1063" s="336"/>
      <c r="E1063" s="336"/>
      <c r="F1063" s="336"/>
      <c r="G1063" s="337"/>
      <c r="H1063" s="337"/>
      <c r="I1063" s="337"/>
      <c r="J1063" s="337"/>
      <c r="K1063" s="337"/>
      <c r="L1063" s="337"/>
      <c r="M1063" s="337"/>
      <c r="N1063" s="337"/>
      <c r="O1063" s="338"/>
      <c r="P1063" s="338"/>
      <c r="Q1063" s="338"/>
      <c r="R1063" s="338"/>
      <c r="S1063" s="338"/>
      <c r="T1063" s="338"/>
      <c r="U1063" s="338"/>
      <c r="V1063" s="338"/>
      <c r="W1063" s="338"/>
      <c r="X1063" s="338"/>
      <c r="Y1063" s="338"/>
      <c r="Z1063" s="338"/>
      <c r="AA1063" s="339"/>
      <c r="AB1063" s="338"/>
      <c r="AC1063" s="338">
        <v>260.10000000000002</v>
      </c>
      <c r="AD1063" s="338">
        <v>278.2</v>
      </c>
      <c r="AE1063" s="338">
        <v>296.60000000000002</v>
      </c>
      <c r="AF1063" s="338">
        <v>313.2</v>
      </c>
      <c r="AG1063" s="338">
        <v>329.5</v>
      </c>
      <c r="AH1063" s="338">
        <v>346.1</v>
      </c>
      <c r="AI1063" s="338"/>
      <c r="AJ1063" s="338"/>
      <c r="AK1063" s="338"/>
      <c r="AL1063" s="338"/>
      <c r="AM1063" s="338"/>
      <c r="AN1063" s="338"/>
    </row>
    <row r="1064" spans="1:40" s="9" customFormat="1" ht="12.75">
      <c r="A1064" s="367" t="s">
        <v>240</v>
      </c>
      <c r="B1064" s="336"/>
      <c r="C1064" s="336"/>
      <c r="D1064" s="336"/>
      <c r="E1064" s="336"/>
      <c r="F1064" s="336"/>
      <c r="G1064" s="337"/>
      <c r="H1064" s="337"/>
      <c r="I1064" s="337"/>
      <c r="J1064" s="337"/>
      <c r="K1064" s="337"/>
      <c r="L1064" s="337"/>
      <c r="M1064" s="337"/>
      <c r="N1064" s="337"/>
      <c r="O1064" s="338"/>
      <c r="P1064" s="338"/>
      <c r="Q1064" s="338"/>
      <c r="R1064" s="338"/>
      <c r="S1064" s="338"/>
      <c r="T1064" s="338"/>
      <c r="U1064" s="338"/>
      <c r="V1064" s="338"/>
      <c r="W1064" s="338"/>
      <c r="X1064" s="338"/>
      <c r="Y1064" s="338"/>
      <c r="Z1064" s="338"/>
      <c r="AA1064" s="339"/>
      <c r="AB1064" s="338"/>
      <c r="AC1064" s="338">
        <v>3231.2</v>
      </c>
      <c r="AD1064" s="338">
        <v>3295.8</v>
      </c>
      <c r="AE1064" s="338">
        <v>3394.7</v>
      </c>
      <c r="AF1064" s="338">
        <v>3496.6</v>
      </c>
      <c r="AG1064" s="338">
        <v>3601.5</v>
      </c>
      <c r="AH1064" s="338">
        <v>3709.5</v>
      </c>
      <c r="AI1064" s="338"/>
      <c r="AJ1064" s="338"/>
      <c r="AK1064" s="338"/>
      <c r="AL1064" s="338"/>
      <c r="AM1064" s="338"/>
      <c r="AN1064" s="338"/>
    </row>
    <row r="1065" spans="1:40" s="9" customFormat="1" ht="12.75">
      <c r="A1065" s="367" t="s">
        <v>241</v>
      </c>
      <c r="B1065" s="336"/>
      <c r="C1065" s="336"/>
      <c r="D1065" s="336"/>
      <c r="E1065" s="336"/>
      <c r="F1065" s="336"/>
      <c r="G1065" s="337"/>
      <c r="H1065" s="337"/>
      <c r="I1065" s="337"/>
      <c r="J1065" s="337"/>
      <c r="K1065" s="337"/>
      <c r="L1065" s="337"/>
      <c r="M1065" s="337"/>
      <c r="N1065" s="337"/>
      <c r="O1065" s="338"/>
      <c r="P1065" s="338"/>
      <c r="Q1065" s="338"/>
      <c r="R1065" s="338"/>
      <c r="S1065" s="338"/>
      <c r="T1065" s="338"/>
      <c r="U1065" s="338"/>
      <c r="V1065" s="338"/>
      <c r="W1065" s="338"/>
      <c r="X1065" s="338"/>
      <c r="Y1065" s="338"/>
      <c r="Z1065" s="338"/>
      <c r="AA1065" s="339"/>
      <c r="AB1065" s="338"/>
      <c r="AC1065" s="338">
        <v>1.6</v>
      </c>
      <c r="AD1065" s="338">
        <v>2</v>
      </c>
      <c r="AE1065" s="338">
        <v>3</v>
      </c>
      <c r="AF1065" s="338">
        <v>3</v>
      </c>
      <c r="AG1065" s="338">
        <v>3</v>
      </c>
      <c r="AH1065" s="338">
        <v>3</v>
      </c>
      <c r="AI1065" s="338"/>
      <c r="AJ1065" s="338"/>
      <c r="AK1065" s="338"/>
      <c r="AL1065" s="338"/>
      <c r="AM1065" s="338"/>
      <c r="AN1065" s="338"/>
    </row>
    <row r="1066" spans="1:40" s="9" customFormat="1" ht="12.75">
      <c r="A1066" s="354"/>
      <c r="B1066" s="336"/>
      <c r="C1066" s="336"/>
      <c r="D1066" s="336"/>
      <c r="E1066" s="336"/>
      <c r="F1066" s="336"/>
      <c r="G1066" s="337"/>
      <c r="H1066" s="337"/>
      <c r="I1066" s="337"/>
      <c r="J1066" s="337"/>
      <c r="K1066" s="337"/>
      <c r="L1066" s="337"/>
      <c r="M1066" s="337"/>
      <c r="N1066" s="337"/>
      <c r="O1066" s="338"/>
      <c r="P1066" s="338"/>
      <c r="Q1066" s="338"/>
      <c r="R1066" s="338"/>
      <c r="S1066" s="338"/>
      <c r="T1066" s="338"/>
      <c r="U1066" s="338"/>
      <c r="V1066" s="338"/>
      <c r="W1066" s="338"/>
      <c r="X1066" s="338"/>
      <c r="Y1066" s="338"/>
      <c r="Z1066" s="338"/>
      <c r="AA1066" s="339"/>
      <c r="AB1066" s="338"/>
      <c r="AC1066" s="338"/>
      <c r="AD1066" s="338"/>
      <c r="AE1066" s="338"/>
      <c r="AF1066" s="338"/>
      <c r="AG1066" s="338"/>
      <c r="AH1066" s="338"/>
      <c r="AI1066" s="338"/>
      <c r="AJ1066" s="338"/>
      <c r="AK1066" s="338"/>
      <c r="AL1066" s="338"/>
      <c r="AM1066" s="338"/>
      <c r="AN1066" s="338"/>
    </row>
    <row r="1067" spans="1:40" s="9" customFormat="1" ht="12.75">
      <c r="A1067" s="354" t="s">
        <v>250</v>
      </c>
      <c r="B1067" s="336"/>
      <c r="C1067" s="336"/>
      <c r="D1067" s="336"/>
      <c r="E1067" s="336"/>
      <c r="F1067" s="336"/>
      <c r="G1067" s="337"/>
      <c r="H1067" s="337"/>
      <c r="I1067" s="337"/>
      <c r="J1067" s="337"/>
      <c r="K1067" s="337"/>
      <c r="L1067" s="337"/>
      <c r="M1067" s="337"/>
      <c r="N1067" s="337"/>
      <c r="O1067" s="338"/>
      <c r="P1067" s="338"/>
      <c r="Q1067" s="338"/>
      <c r="R1067" s="338"/>
      <c r="S1067" s="338"/>
      <c r="T1067" s="338"/>
      <c r="U1067" s="338"/>
      <c r="V1067" s="338"/>
      <c r="W1067" s="338"/>
      <c r="X1067" s="338"/>
      <c r="Y1067" s="338"/>
      <c r="Z1067" s="338"/>
      <c r="AA1067" s="339"/>
      <c r="AB1067" s="338"/>
      <c r="AC1067" s="338"/>
      <c r="AD1067" s="338"/>
      <c r="AE1067" s="338"/>
      <c r="AF1067" s="338"/>
      <c r="AG1067" s="338"/>
      <c r="AH1067" s="338"/>
      <c r="AI1067" s="338"/>
      <c r="AJ1067" s="338"/>
      <c r="AK1067" s="338"/>
      <c r="AL1067" s="338"/>
      <c r="AM1067" s="338"/>
      <c r="AN1067" s="338"/>
    </row>
    <row r="1068" spans="1:40" s="9" customFormat="1" ht="12.75">
      <c r="A1068" s="367" t="s">
        <v>238</v>
      </c>
      <c r="B1068" s="336"/>
      <c r="C1068" s="336"/>
      <c r="D1068" s="336"/>
      <c r="E1068" s="336"/>
      <c r="F1068" s="336"/>
      <c r="G1068" s="337"/>
      <c r="H1068" s="337"/>
      <c r="I1068" s="337"/>
      <c r="J1068" s="337"/>
      <c r="K1068" s="337"/>
      <c r="L1068" s="337"/>
      <c r="M1068" s="337"/>
      <c r="N1068" s="337"/>
      <c r="O1068" s="338"/>
      <c r="P1068" s="338"/>
      <c r="Q1068" s="338"/>
      <c r="R1068" s="338"/>
      <c r="S1068" s="338"/>
      <c r="T1068" s="338"/>
      <c r="U1068" s="338"/>
      <c r="V1068" s="338"/>
      <c r="W1068" s="338"/>
      <c r="X1068" s="338"/>
      <c r="Y1068" s="338"/>
      <c r="Z1068" s="338"/>
      <c r="AA1068" s="339"/>
      <c r="AB1068" s="338"/>
      <c r="AC1068" s="338">
        <v>4297.2</v>
      </c>
      <c r="AD1068" s="338">
        <v>4733.8999999999996</v>
      </c>
      <c r="AE1068" s="338">
        <v>5223.3999999999996</v>
      </c>
      <c r="AF1068" s="338">
        <v>5736.9</v>
      </c>
      <c r="AG1068" s="338">
        <v>6276.8</v>
      </c>
      <c r="AH1068" s="338">
        <v>6856.4</v>
      </c>
      <c r="AI1068" s="338"/>
      <c r="AJ1068" s="338"/>
      <c r="AK1068" s="338"/>
      <c r="AL1068" s="338"/>
      <c r="AM1068" s="338"/>
      <c r="AN1068" s="338"/>
    </row>
    <row r="1069" spans="1:40" s="9" customFormat="1" ht="12.75">
      <c r="A1069" s="367" t="s">
        <v>239</v>
      </c>
      <c r="B1069" s="336"/>
      <c r="C1069" s="336"/>
      <c r="D1069" s="336"/>
      <c r="E1069" s="336"/>
      <c r="F1069" s="336"/>
      <c r="G1069" s="337"/>
      <c r="H1069" s="337"/>
      <c r="I1069" s="337"/>
      <c r="J1069" s="337"/>
      <c r="K1069" s="337"/>
      <c r="L1069" s="337"/>
      <c r="M1069" s="337"/>
      <c r="N1069" s="337"/>
      <c r="O1069" s="338"/>
      <c r="P1069" s="338"/>
      <c r="Q1069" s="338"/>
      <c r="R1069" s="338"/>
      <c r="S1069" s="338"/>
      <c r="T1069" s="338"/>
      <c r="U1069" s="338"/>
      <c r="V1069" s="338"/>
      <c r="W1069" s="338"/>
      <c r="X1069" s="338"/>
      <c r="Y1069" s="338"/>
      <c r="Z1069" s="338"/>
      <c r="AA1069" s="339"/>
      <c r="AB1069" s="338"/>
      <c r="AC1069" s="338">
        <v>295.8</v>
      </c>
      <c r="AD1069" s="338">
        <v>316.39999999999998</v>
      </c>
      <c r="AE1069" s="338">
        <v>337.3</v>
      </c>
      <c r="AF1069" s="338">
        <v>356.2</v>
      </c>
      <c r="AG1069" s="338">
        <v>374.7</v>
      </c>
      <c r="AH1069" s="338">
        <v>393.6</v>
      </c>
      <c r="AI1069" s="338"/>
      <c r="AJ1069" s="338"/>
      <c r="AK1069" s="338"/>
      <c r="AL1069" s="338"/>
      <c r="AM1069" s="338"/>
      <c r="AN1069" s="338"/>
    </row>
    <row r="1070" spans="1:40" s="9" customFormat="1" ht="12.75">
      <c r="A1070" s="367" t="s">
        <v>240</v>
      </c>
      <c r="B1070" s="336"/>
      <c r="C1070" s="336"/>
      <c r="D1070" s="336"/>
      <c r="E1070" s="336"/>
      <c r="F1070" s="336"/>
      <c r="G1070" s="337"/>
      <c r="H1070" s="337"/>
      <c r="I1070" s="337"/>
      <c r="J1070" s="337"/>
      <c r="K1070" s="337"/>
      <c r="L1070" s="337"/>
      <c r="M1070" s="337"/>
      <c r="N1070" s="337"/>
      <c r="O1070" s="338"/>
      <c r="P1070" s="338"/>
      <c r="Q1070" s="338"/>
      <c r="R1070" s="338"/>
      <c r="S1070" s="338"/>
      <c r="T1070" s="338"/>
      <c r="U1070" s="338"/>
      <c r="V1070" s="338"/>
      <c r="W1070" s="338"/>
      <c r="X1070" s="338"/>
      <c r="Y1070" s="338"/>
      <c r="Z1070" s="338"/>
      <c r="AA1070" s="339"/>
      <c r="AB1070" s="338"/>
      <c r="AC1070" s="338">
        <v>1452.8</v>
      </c>
      <c r="AD1070" s="338">
        <v>1496.3</v>
      </c>
      <c r="AE1070" s="338">
        <v>1548.7</v>
      </c>
      <c r="AF1070" s="338">
        <v>1610.7</v>
      </c>
      <c r="AG1070" s="338">
        <v>1675.1</v>
      </c>
      <c r="AH1070" s="338">
        <v>1742.1</v>
      </c>
      <c r="AI1070" s="338"/>
      <c r="AJ1070" s="338"/>
      <c r="AK1070" s="338"/>
      <c r="AL1070" s="338"/>
      <c r="AM1070" s="338"/>
      <c r="AN1070" s="338"/>
    </row>
    <row r="1071" spans="1:40" s="9" customFormat="1" ht="12.75">
      <c r="A1071" s="367" t="s">
        <v>241</v>
      </c>
      <c r="B1071" s="336"/>
      <c r="C1071" s="336"/>
      <c r="D1071" s="336"/>
      <c r="E1071" s="336"/>
      <c r="F1071" s="336"/>
      <c r="G1071" s="337"/>
      <c r="H1071" s="337"/>
      <c r="I1071" s="337"/>
      <c r="J1071" s="337"/>
      <c r="K1071" s="337"/>
      <c r="L1071" s="337"/>
      <c r="M1071" s="337"/>
      <c r="N1071" s="337"/>
      <c r="O1071" s="338"/>
      <c r="P1071" s="338"/>
      <c r="Q1071" s="338"/>
      <c r="R1071" s="338"/>
      <c r="S1071" s="338"/>
      <c r="T1071" s="338"/>
      <c r="U1071" s="338"/>
      <c r="V1071" s="338"/>
      <c r="W1071" s="338"/>
      <c r="X1071" s="338"/>
      <c r="Y1071" s="338"/>
      <c r="Z1071" s="338"/>
      <c r="AA1071" s="339"/>
      <c r="AB1071" s="338"/>
      <c r="AC1071" s="338">
        <v>1.9</v>
      </c>
      <c r="AD1071" s="338">
        <v>3</v>
      </c>
      <c r="AE1071" s="338">
        <v>3.5</v>
      </c>
      <c r="AF1071" s="338">
        <v>4</v>
      </c>
      <c r="AG1071" s="338">
        <v>4</v>
      </c>
      <c r="AH1071" s="338">
        <v>4</v>
      </c>
      <c r="AI1071" s="338"/>
      <c r="AJ1071" s="338"/>
      <c r="AK1071" s="338"/>
      <c r="AL1071" s="338"/>
      <c r="AM1071" s="338"/>
      <c r="AN1071" s="338"/>
    </row>
    <row r="1072" spans="1:40" s="9" customFormat="1" ht="12.75">
      <c r="A1072" s="354"/>
      <c r="B1072" s="336"/>
      <c r="C1072" s="336"/>
      <c r="D1072" s="336"/>
      <c r="E1072" s="336"/>
      <c r="F1072" s="336"/>
      <c r="G1072" s="337"/>
      <c r="H1072" s="337"/>
      <c r="I1072" s="337"/>
      <c r="J1072" s="337"/>
      <c r="K1072" s="337"/>
      <c r="L1072" s="337"/>
      <c r="M1072" s="337"/>
      <c r="N1072" s="337"/>
      <c r="O1072" s="338"/>
      <c r="P1072" s="338"/>
      <c r="Q1072" s="338"/>
      <c r="R1072" s="338"/>
      <c r="S1072" s="338"/>
      <c r="T1072" s="338"/>
      <c r="U1072" s="338"/>
      <c r="V1072" s="338"/>
      <c r="W1072" s="338"/>
      <c r="X1072" s="338"/>
      <c r="Y1072" s="338"/>
      <c r="Z1072" s="338"/>
      <c r="AA1072" s="339"/>
      <c r="AB1072" s="338"/>
      <c r="AC1072" s="338"/>
      <c r="AD1072" s="338"/>
      <c r="AE1072" s="338"/>
      <c r="AF1072" s="338"/>
      <c r="AG1072" s="338"/>
      <c r="AH1072" s="338"/>
      <c r="AI1072" s="338"/>
      <c r="AJ1072" s="338"/>
      <c r="AK1072" s="338"/>
      <c r="AL1072" s="338"/>
      <c r="AM1072" s="338"/>
      <c r="AN1072" s="338"/>
    </row>
    <row r="1073" spans="1:40" s="9" customFormat="1" ht="12.75">
      <c r="A1073" s="354" t="s">
        <v>251</v>
      </c>
      <c r="B1073" s="336"/>
      <c r="C1073" s="336"/>
      <c r="D1073" s="336"/>
      <c r="E1073" s="336"/>
      <c r="F1073" s="336"/>
      <c r="G1073" s="337"/>
      <c r="H1073" s="337"/>
      <c r="I1073" s="337"/>
      <c r="J1073" s="337"/>
      <c r="K1073" s="337"/>
      <c r="L1073" s="337"/>
      <c r="M1073" s="337"/>
      <c r="N1073" s="337"/>
      <c r="O1073" s="338"/>
      <c r="P1073" s="338"/>
      <c r="Q1073" s="338"/>
      <c r="R1073" s="338"/>
      <c r="S1073" s="338"/>
      <c r="T1073" s="338"/>
      <c r="U1073" s="338"/>
      <c r="V1073" s="338"/>
      <c r="W1073" s="338"/>
      <c r="X1073" s="338"/>
      <c r="Y1073" s="338"/>
      <c r="Z1073" s="338"/>
      <c r="AA1073" s="339"/>
      <c r="AB1073" s="338"/>
      <c r="AC1073" s="338"/>
      <c r="AD1073" s="338"/>
      <c r="AE1073" s="338"/>
      <c r="AF1073" s="338"/>
      <c r="AG1073" s="338"/>
      <c r="AH1073" s="338"/>
      <c r="AI1073" s="338"/>
      <c r="AJ1073" s="338"/>
      <c r="AK1073" s="338"/>
      <c r="AL1073" s="338"/>
      <c r="AM1073" s="338"/>
      <c r="AN1073" s="338"/>
    </row>
    <row r="1074" spans="1:40" s="9" customFormat="1" ht="12.75">
      <c r="A1074" s="367" t="s">
        <v>238</v>
      </c>
      <c r="B1074" s="336"/>
      <c r="C1074" s="336"/>
      <c r="D1074" s="336"/>
      <c r="E1074" s="336"/>
      <c r="F1074" s="336"/>
      <c r="G1074" s="337"/>
      <c r="H1074" s="337"/>
      <c r="I1074" s="337"/>
      <c r="J1074" s="337"/>
      <c r="K1074" s="337"/>
      <c r="L1074" s="337"/>
      <c r="M1074" s="337"/>
      <c r="N1074" s="337"/>
      <c r="O1074" s="338"/>
      <c r="P1074" s="338"/>
      <c r="Q1074" s="338"/>
      <c r="R1074" s="338"/>
      <c r="S1074" s="338"/>
      <c r="T1074" s="338"/>
      <c r="U1074" s="338"/>
      <c r="V1074" s="338"/>
      <c r="W1074" s="338"/>
      <c r="X1074" s="338"/>
      <c r="Y1074" s="338"/>
      <c r="Z1074" s="338"/>
      <c r="AA1074" s="339"/>
      <c r="AB1074" s="338"/>
      <c r="AC1074" s="338">
        <v>1684.1</v>
      </c>
      <c r="AD1074" s="338">
        <v>1873.2</v>
      </c>
      <c r="AE1074" s="338">
        <v>2086.9</v>
      </c>
      <c r="AF1074" s="338">
        <v>2292.1</v>
      </c>
      <c r="AG1074" s="338">
        <v>2507.8000000000002</v>
      </c>
      <c r="AH1074" s="338">
        <v>2739.3</v>
      </c>
      <c r="AI1074" s="338"/>
      <c r="AJ1074" s="338"/>
      <c r="AK1074" s="338"/>
      <c r="AL1074" s="338"/>
      <c r="AM1074" s="338"/>
      <c r="AN1074" s="338"/>
    </row>
    <row r="1075" spans="1:40" s="9" customFormat="1" ht="12.75">
      <c r="A1075" s="367" t="s">
        <v>239</v>
      </c>
      <c r="B1075" s="336"/>
      <c r="C1075" s="336"/>
      <c r="D1075" s="336"/>
      <c r="E1075" s="336"/>
      <c r="F1075" s="336"/>
      <c r="G1075" s="337"/>
      <c r="H1075" s="337"/>
      <c r="I1075" s="337"/>
      <c r="J1075" s="337"/>
      <c r="K1075" s="337"/>
      <c r="L1075" s="337"/>
      <c r="M1075" s="337"/>
      <c r="N1075" s="337"/>
      <c r="O1075" s="338"/>
      <c r="P1075" s="338"/>
      <c r="Q1075" s="338"/>
      <c r="R1075" s="338"/>
      <c r="S1075" s="338"/>
      <c r="T1075" s="338"/>
      <c r="U1075" s="338"/>
      <c r="V1075" s="338"/>
      <c r="W1075" s="338"/>
      <c r="X1075" s="338"/>
      <c r="Y1075" s="338"/>
      <c r="Z1075" s="338"/>
      <c r="AA1075" s="339"/>
      <c r="AB1075" s="338"/>
      <c r="AC1075" s="338">
        <v>149.30000000000001</v>
      </c>
      <c r="AD1075" s="338">
        <v>159.6</v>
      </c>
      <c r="AE1075" s="338">
        <v>170.2</v>
      </c>
      <c r="AF1075" s="338">
        <v>179.7</v>
      </c>
      <c r="AG1075" s="338">
        <v>189.1</v>
      </c>
      <c r="AH1075" s="338">
        <v>198.6</v>
      </c>
      <c r="AI1075" s="338"/>
      <c r="AJ1075" s="338"/>
      <c r="AK1075" s="338"/>
      <c r="AL1075" s="338"/>
      <c r="AM1075" s="338"/>
      <c r="AN1075" s="338"/>
    </row>
    <row r="1076" spans="1:40" s="9" customFormat="1" ht="12.75">
      <c r="A1076" s="367" t="s">
        <v>240</v>
      </c>
      <c r="B1076" s="336"/>
      <c r="C1076" s="336"/>
      <c r="D1076" s="336"/>
      <c r="E1076" s="336"/>
      <c r="F1076" s="336"/>
      <c r="G1076" s="337"/>
      <c r="H1076" s="337"/>
      <c r="I1076" s="337"/>
      <c r="J1076" s="337"/>
      <c r="K1076" s="337"/>
      <c r="L1076" s="337"/>
      <c r="M1076" s="337"/>
      <c r="N1076" s="337"/>
      <c r="O1076" s="338"/>
      <c r="P1076" s="338"/>
      <c r="Q1076" s="338"/>
      <c r="R1076" s="338"/>
      <c r="S1076" s="338"/>
      <c r="T1076" s="338"/>
      <c r="U1076" s="338"/>
      <c r="V1076" s="338"/>
      <c r="W1076" s="338"/>
      <c r="X1076" s="338"/>
      <c r="Y1076" s="338"/>
      <c r="Z1076" s="338"/>
      <c r="AA1076" s="339"/>
      <c r="AB1076" s="338"/>
      <c r="AC1076" s="338">
        <v>1128.3</v>
      </c>
      <c r="AD1076" s="338">
        <v>1173.4000000000001</v>
      </c>
      <c r="AE1076" s="338">
        <v>1226.2</v>
      </c>
      <c r="AF1076" s="338">
        <v>1275.3</v>
      </c>
      <c r="AG1076" s="338">
        <v>1326.3</v>
      </c>
      <c r="AH1076" s="338">
        <v>1379.3</v>
      </c>
      <c r="AI1076" s="338"/>
      <c r="AJ1076" s="338"/>
      <c r="AK1076" s="338"/>
      <c r="AL1076" s="338"/>
      <c r="AM1076" s="338"/>
      <c r="AN1076" s="338"/>
    </row>
    <row r="1077" spans="1:40" s="9" customFormat="1" ht="12.75">
      <c r="A1077" s="367" t="s">
        <v>241</v>
      </c>
      <c r="B1077" s="336"/>
      <c r="C1077" s="336"/>
      <c r="D1077" s="336"/>
      <c r="E1077" s="336"/>
      <c r="F1077" s="336"/>
      <c r="G1077" s="337"/>
      <c r="H1077" s="337"/>
      <c r="I1077" s="337"/>
      <c r="J1077" s="337"/>
      <c r="K1077" s="337"/>
      <c r="L1077" s="337"/>
      <c r="M1077" s="337"/>
      <c r="N1077" s="337"/>
      <c r="O1077" s="338"/>
      <c r="P1077" s="338"/>
      <c r="Q1077" s="338"/>
      <c r="R1077" s="338"/>
      <c r="S1077" s="338"/>
      <c r="T1077" s="338"/>
      <c r="U1077" s="338"/>
      <c r="V1077" s="338"/>
      <c r="W1077" s="338"/>
      <c r="X1077" s="338"/>
      <c r="Y1077" s="338"/>
      <c r="Z1077" s="338"/>
      <c r="AA1077" s="339"/>
      <c r="AB1077" s="338"/>
      <c r="AC1077" s="338">
        <v>4</v>
      </c>
      <c r="AD1077" s="338">
        <v>4</v>
      </c>
      <c r="AE1077" s="338">
        <v>4.5</v>
      </c>
      <c r="AF1077" s="338">
        <v>4</v>
      </c>
      <c r="AG1077" s="338">
        <v>4</v>
      </c>
      <c r="AH1077" s="338">
        <v>4</v>
      </c>
      <c r="AI1077" s="338"/>
      <c r="AJ1077" s="338"/>
      <c r="AK1077" s="338"/>
      <c r="AL1077" s="338"/>
      <c r="AM1077" s="338"/>
      <c r="AN1077" s="338"/>
    </row>
    <row r="1078" spans="1:40" s="9" customFormat="1" ht="12.75">
      <c r="A1078" s="354"/>
      <c r="B1078" s="336"/>
      <c r="C1078" s="336"/>
      <c r="D1078" s="336"/>
      <c r="E1078" s="336"/>
      <c r="F1078" s="336"/>
      <c r="G1078" s="337"/>
      <c r="H1078" s="337"/>
      <c r="I1078" s="337"/>
      <c r="J1078" s="337"/>
      <c r="K1078" s="337"/>
      <c r="L1078" s="337"/>
      <c r="M1078" s="337"/>
      <c r="N1078" s="337"/>
      <c r="O1078" s="338"/>
      <c r="P1078" s="338"/>
      <c r="Q1078" s="338"/>
      <c r="R1078" s="338"/>
      <c r="S1078" s="338"/>
      <c r="T1078" s="338"/>
      <c r="U1078" s="338"/>
      <c r="V1078" s="338"/>
      <c r="W1078" s="338"/>
      <c r="X1078" s="338"/>
      <c r="Y1078" s="338"/>
      <c r="Z1078" s="338"/>
      <c r="AA1078" s="339"/>
      <c r="AB1078" s="338"/>
      <c r="AC1078" s="338"/>
      <c r="AD1078" s="338"/>
      <c r="AE1078" s="338"/>
      <c r="AF1078" s="338"/>
      <c r="AG1078" s="338"/>
      <c r="AH1078" s="338"/>
      <c r="AI1078" s="338"/>
      <c r="AJ1078" s="338"/>
      <c r="AK1078" s="338"/>
      <c r="AL1078" s="338"/>
      <c r="AM1078" s="338"/>
      <c r="AN1078" s="338"/>
    </row>
    <row r="1079" spans="1:40" s="9" customFormat="1" ht="12.75">
      <c r="A1079" s="354" t="s">
        <v>254</v>
      </c>
      <c r="B1079" s="336"/>
      <c r="C1079" s="336"/>
      <c r="D1079" s="336"/>
      <c r="E1079" s="336"/>
      <c r="F1079" s="336"/>
      <c r="G1079" s="337"/>
      <c r="H1079" s="337"/>
      <c r="I1079" s="337"/>
      <c r="J1079" s="337"/>
      <c r="K1079" s="337"/>
      <c r="L1079" s="337"/>
      <c r="M1079" s="337"/>
      <c r="N1079" s="337"/>
      <c r="O1079" s="338"/>
      <c r="P1079" s="338"/>
      <c r="Q1079" s="338"/>
      <c r="R1079" s="338"/>
      <c r="S1079" s="338"/>
      <c r="T1079" s="338"/>
      <c r="U1079" s="338"/>
      <c r="V1079" s="338"/>
      <c r="W1079" s="338"/>
      <c r="X1079" s="338"/>
      <c r="Y1079" s="338"/>
      <c r="Z1079" s="338"/>
      <c r="AA1079" s="339"/>
      <c r="AB1079" s="338"/>
      <c r="AC1079" s="338"/>
      <c r="AD1079" s="338"/>
      <c r="AE1079" s="338"/>
      <c r="AF1079" s="338"/>
      <c r="AG1079" s="338"/>
      <c r="AH1079" s="338"/>
      <c r="AI1079" s="338"/>
      <c r="AJ1079" s="338"/>
      <c r="AK1079" s="338"/>
      <c r="AL1079" s="338"/>
      <c r="AM1079" s="338"/>
      <c r="AN1079" s="338"/>
    </row>
    <row r="1080" spans="1:40" s="9" customFormat="1" ht="12.75">
      <c r="A1080" s="367" t="s">
        <v>238</v>
      </c>
      <c r="B1080" s="336"/>
      <c r="C1080" s="336"/>
      <c r="D1080" s="336"/>
      <c r="E1080" s="336"/>
      <c r="F1080" s="336"/>
      <c r="G1080" s="337"/>
      <c r="H1080" s="337"/>
      <c r="I1080" s="337"/>
      <c r="J1080" s="337"/>
      <c r="K1080" s="337"/>
      <c r="L1080" s="337"/>
      <c r="M1080" s="337"/>
      <c r="N1080" s="337"/>
      <c r="O1080" s="338"/>
      <c r="P1080" s="338"/>
      <c r="Q1080" s="338"/>
      <c r="R1080" s="338"/>
      <c r="S1080" s="338"/>
      <c r="T1080" s="338"/>
      <c r="U1080" s="338"/>
      <c r="V1080" s="338"/>
      <c r="W1080" s="338"/>
      <c r="X1080" s="338"/>
      <c r="Y1080" s="338"/>
      <c r="Z1080" s="338"/>
      <c r="AA1080" s="339"/>
      <c r="AB1080" s="338"/>
      <c r="AC1080" s="338">
        <v>1128.3</v>
      </c>
      <c r="AD1080" s="338">
        <v>1173.4000000000001</v>
      </c>
      <c r="AE1080" s="338">
        <v>1226.2</v>
      </c>
      <c r="AF1080" s="338">
        <v>1275.3</v>
      </c>
      <c r="AG1080" s="338">
        <v>1326.3</v>
      </c>
      <c r="AH1080" s="338">
        <v>1379.3</v>
      </c>
      <c r="AI1080" s="338"/>
      <c r="AJ1080" s="338"/>
      <c r="AK1080" s="338"/>
      <c r="AL1080" s="338"/>
      <c r="AM1080" s="338"/>
      <c r="AN1080" s="338"/>
    </row>
    <row r="1081" spans="1:40" s="9" customFormat="1" ht="12.75">
      <c r="A1081" s="367" t="s">
        <v>239</v>
      </c>
      <c r="B1081" s="336"/>
      <c r="C1081" s="336"/>
      <c r="D1081" s="336"/>
      <c r="E1081" s="336"/>
      <c r="F1081" s="336"/>
      <c r="G1081" s="337"/>
      <c r="H1081" s="337"/>
      <c r="I1081" s="337"/>
      <c r="J1081" s="337"/>
      <c r="K1081" s="337"/>
      <c r="L1081" s="337"/>
      <c r="M1081" s="337"/>
      <c r="N1081" s="337"/>
      <c r="O1081" s="338"/>
      <c r="P1081" s="338"/>
      <c r="Q1081" s="338"/>
      <c r="R1081" s="338"/>
      <c r="S1081" s="338"/>
      <c r="T1081" s="338"/>
      <c r="U1081" s="338"/>
      <c r="V1081" s="338"/>
      <c r="W1081" s="338"/>
      <c r="X1081" s="338"/>
      <c r="Y1081" s="338"/>
      <c r="Z1081" s="338"/>
      <c r="AA1081" s="339"/>
      <c r="AB1081" s="338"/>
      <c r="AC1081" s="338">
        <v>291.2</v>
      </c>
      <c r="AD1081" s="338">
        <v>311.39999999999998</v>
      </c>
      <c r="AE1081" s="338">
        <v>332</v>
      </c>
      <c r="AF1081" s="338">
        <v>350.6</v>
      </c>
      <c r="AG1081" s="338">
        <v>368.9</v>
      </c>
      <c r="AH1081" s="338">
        <v>387.4</v>
      </c>
      <c r="AI1081" s="338"/>
      <c r="AJ1081" s="338"/>
      <c r="AK1081" s="338"/>
      <c r="AL1081" s="338"/>
      <c r="AM1081" s="338"/>
      <c r="AN1081" s="338"/>
    </row>
    <row r="1082" spans="1:40" s="9" customFormat="1" ht="12.75">
      <c r="A1082" s="367" t="s">
        <v>240</v>
      </c>
      <c r="B1082" s="336"/>
      <c r="C1082" s="336"/>
      <c r="D1082" s="336"/>
      <c r="E1082" s="336"/>
      <c r="F1082" s="336"/>
      <c r="G1082" s="337"/>
      <c r="H1082" s="337"/>
      <c r="I1082" s="337"/>
      <c r="J1082" s="337"/>
      <c r="K1082" s="337"/>
      <c r="L1082" s="337"/>
      <c r="M1082" s="337"/>
      <c r="N1082" s="337"/>
      <c r="O1082" s="338"/>
      <c r="P1082" s="338"/>
      <c r="Q1082" s="338"/>
      <c r="R1082" s="338"/>
      <c r="S1082" s="338"/>
      <c r="T1082" s="338"/>
      <c r="U1082" s="338"/>
      <c r="V1082" s="338"/>
      <c r="W1082" s="338"/>
      <c r="X1082" s="338"/>
      <c r="Y1082" s="338"/>
      <c r="Z1082" s="338"/>
      <c r="AA1082" s="339"/>
      <c r="AB1082" s="338"/>
      <c r="AC1082" s="338">
        <v>780.5</v>
      </c>
      <c r="AD1082" s="338">
        <v>803.9</v>
      </c>
      <c r="AE1082" s="338">
        <v>836.1</v>
      </c>
      <c r="AF1082" s="338">
        <v>869.5</v>
      </c>
      <c r="AG1082" s="338">
        <v>904.3</v>
      </c>
      <c r="AH1082" s="338">
        <v>940.4</v>
      </c>
      <c r="AI1082" s="338"/>
      <c r="AJ1082" s="338"/>
      <c r="AK1082" s="338"/>
      <c r="AL1082" s="338"/>
      <c r="AM1082" s="338"/>
      <c r="AN1082" s="338"/>
    </row>
    <row r="1083" spans="1:40" s="9" customFormat="1" ht="12.75">
      <c r="A1083" s="367" t="s">
        <v>241</v>
      </c>
      <c r="B1083" s="336"/>
      <c r="C1083" s="336"/>
      <c r="D1083" s="336"/>
      <c r="E1083" s="336"/>
      <c r="F1083" s="336"/>
      <c r="G1083" s="337"/>
      <c r="H1083" s="337"/>
      <c r="I1083" s="337"/>
      <c r="J1083" s="337"/>
      <c r="K1083" s="337"/>
      <c r="L1083" s="337"/>
      <c r="M1083" s="337"/>
      <c r="N1083" s="337"/>
      <c r="O1083" s="338"/>
      <c r="P1083" s="338"/>
      <c r="Q1083" s="338"/>
      <c r="R1083" s="338"/>
      <c r="S1083" s="338"/>
      <c r="T1083" s="338"/>
      <c r="U1083" s="338"/>
      <c r="V1083" s="338"/>
      <c r="W1083" s="338"/>
      <c r="X1083" s="338"/>
      <c r="Y1083" s="338"/>
      <c r="Z1083" s="338"/>
      <c r="AA1083" s="339"/>
      <c r="AB1083" s="338"/>
      <c r="AC1083" s="338">
        <v>3</v>
      </c>
      <c r="AD1083" s="338">
        <v>3</v>
      </c>
      <c r="AE1083" s="338">
        <v>4</v>
      </c>
      <c r="AF1083" s="338">
        <v>4</v>
      </c>
      <c r="AG1083" s="338">
        <v>4</v>
      </c>
      <c r="AH1083" s="338">
        <v>4</v>
      </c>
      <c r="AI1083" s="338"/>
      <c r="AJ1083" s="338"/>
      <c r="AK1083" s="338"/>
      <c r="AL1083" s="338"/>
      <c r="AM1083" s="338"/>
      <c r="AN1083" s="338"/>
    </row>
    <row r="1084" spans="1:40" s="9" customFormat="1" ht="12.75">
      <c r="A1084" s="354"/>
      <c r="B1084" s="336"/>
      <c r="C1084" s="336"/>
      <c r="D1084" s="336"/>
      <c r="E1084" s="336"/>
      <c r="F1084" s="336"/>
      <c r="G1084" s="337"/>
      <c r="H1084" s="337"/>
      <c r="I1084" s="337"/>
      <c r="J1084" s="337"/>
      <c r="K1084" s="337"/>
      <c r="L1084" s="337"/>
      <c r="M1084" s="337"/>
      <c r="N1084" s="337"/>
      <c r="O1084" s="338"/>
      <c r="P1084" s="338"/>
      <c r="Q1084" s="338"/>
      <c r="R1084" s="338"/>
      <c r="S1084" s="338"/>
      <c r="T1084" s="338"/>
      <c r="U1084" s="338"/>
      <c r="V1084" s="338"/>
      <c r="W1084" s="338"/>
      <c r="X1084" s="338"/>
      <c r="Y1084" s="338"/>
      <c r="Z1084" s="338"/>
      <c r="AA1084" s="339"/>
      <c r="AB1084" s="338"/>
      <c r="AC1084" s="338"/>
      <c r="AD1084" s="338"/>
      <c r="AE1084" s="338"/>
      <c r="AF1084" s="338"/>
      <c r="AG1084" s="338"/>
      <c r="AH1084" s="338"/>
      <c r="AI1084" s="338"/>
      <c r="AJ1084" s="338"/>
      <c r="AK1084" s="338"/>
      <c r="AL1084" s="338"/>
      <c r="AM1084" s="338"/>
      <c r="AN1084" s="338"/>
    </row>
    <row r="1085" spans="1:40" s="9" customFormat="1" ht="12.75">
      <c r="A1085" s="354" t="s">
        <v>260</v>
      </c>
      <c r="B1085" s="336"/>
      <c r="C1085" s="336"/>
      <c r="D1085" s="336"/>
      <c r="E1085" s="336"/>
      <c r="F1085" s="336"/>
      <c r="G1085" s="337"/>
      <c r="H1085" s="337"/>
      <c r="I1085" s="337"/>
      <c r="J1085" s="337"/>
      <c r="K1085" s="337"/>
      <c r="L1085" s="337"/>
      <c r="M1085" s="337"/>
      <c r="N1085" s="337"/>
      <c r="O1085" s="338"/>
      <c r="P1085" s="338"/>
      <c r="Q1085" s="338"/>
      <c r="R1085" s="338"/>
      <c r="S1085" s="338"/>
      <c r="T1085" s="338"/>
      <c r="U1085" s="338"/>
      <c r="V1085" s="338"/>
      <c r="W1085" s="338"/>
      <c r="X1085" s="338"/>
      <c r="Y1085" s="338"/>
      <c r="Z1085" s="338"/>
      <c r="AA1085" s="339"/>
      <c r="AB1085" s="338"/>
      <c r="AC1085" s="338"/>
      <c r="AD1085" s="338"/>
      <c r="AE1085" s="338"/>
      <c r="AF1085" s="338"/>
      <c r="AG1085" s="338"/>
      <c r="AH1085" s="338"/>
      <c r="AI1085" s="338"/>
      <c r="AJ1085" s="338"/>
      <c r="AK1085" s="338"/>
      <c r="AL1085" s="338"/>
      <c r="AM1085" s="338"/>
      <c r="AN1085" s="338"/>
    </row>
    <row r="1086" spans="1:40" s="9" customFormat="1" ht="12.75">
      <c r="A1086" s="367" t="s">
        <v>238</v>
      </c>
      <c r="B1086" s="336"/>
      <c r="C1086" s="336"/>
      <c r="D1086" s="336"/>
      <c r="E1086" s="336"/>
      <c r="F1086" s="336"/>
      <c r="G1086" s="337"/>
      <c r="H1086" s="337"/>
      <c r="I1086" s="337"/>
      <c r="J1086" s="337"/>
      <c r="K1086" s="337"/>
      <c r="L1086" s="337"/>
      <c r="M1086" s="337"/>
      <c r="N1086" s="337"/>
      <c r="O1086" s="338"/>
      <c r="P1086" s="338"/>
      <c r="Q1086" s="338"/>
      <c r="R1086" s="338"/>
      <c r="S1086" s="338"/>
      <c r="T1086" s="338"/>
      <c r="U1086" s="338"/>
      <c r="V1086" s="338"/>
      <c r="W1086" s="338"/>
      <c r="X1086" s="338"/>
      <c r="Y1086" s="338"/>
      <c r="Z1086" s="338"/>
      <c r="AA1086" s="339"/>
      <c r="AB1086" s="338"/>
      <c r="AC1086" s="338">
        <v>3800.9</v>
      </c>
      <c r="AD1086" s="338">
        <v>4207.3999999999996</v>
      </c>
      <c r="AE1086" s="338">
        <v>4642.6000000000004</v>
      </c>
      <c r="AF1086" s="338">
        <v>5074.3999999999996</v>
      </c>
      <c r="AG1086" s="338">
        <v>5525.3</v>
      </c>
      <c r="AH1086" s="338">
        <v>6006.5</v>
      </c>
      <c r="AI1086" s="338"/>
      <c r="AJ1086" s="338"/>
      <c r="AK1086" s="338"/>
      <c r="AL1086" s="338"/>
      <c r="AM1086" s="338"/>
      <c r="AN1086" s="338"/>
    </row>
    <row r="1087" spans="1:40" s="9" customFormat="1" ht="12.75">
      <c r="A1087" s="367" t="s">
        <v>239</v>
      </c>
      <c r="B1087" s="336"/>
      <c r="C1087" s="336"/>
      <c r="D1087" s="336"/>
      <c r="E1087" s="336"/>
      <c r="F1087" s="336"/>
      <c r="G1087" s="337"/>
      <c r="H1087" s="337"/>
      <c r="I1087" s="337"/>
      <c r="J1087" s="337"/>
      <c r="K1087" s="337"/>
      <c r="L1087" s="337"/>
      <c r="M1087" s="337"/>
      <c r="N1087" s="337"/>
      <c r="O1087" s="338"/>
      <c r="P1087" s="338"/>
      <c r="Q1087" s="338"/>
      <c r="R1087" s="338"/>
      <c r="S1087" s="338"/>
      <c r="T1087" s="338"/>
      <c r="U1087" s="338"/>
      <c r="V1087" s="338"/>
      <c r="W1087" s="338"/>
      <c r="X1087" s="338"/>
      <c r="Y1087" s="338"/>
      <c r="Z1087" s="338"/>
      <c r="AA1087" s="339"/>
      <c r="AB1087" s="338"/>
      <c r="AC1087" s="338">
        <v>230.3</v>
      </c>
      <c r="AD1087" s="338">
        <v>246.3</v>
      </c>
      <c r="AE1087" s="338">
        <v>262.60000000000002</v>
      </c>
      <c r="AF1087" s="338">
        <v>277.3</v>
      </c>
      <c r="AG1087" s="338">
        <v>291.7</v>
      </c>
      <c r="AH1087" s="338">
        <v>306.39999999999998</v>
      </c>
      <c r="AI1087" s="338"/>
      <c r="AJ1087" s="338"/>
      <c r="AK1087" s="338"/>
      <c r="AL1087" s="338"/>
      <c r="AM1087" s="338"/>
      <c r="AN1087" s="338"/>
    </row>
    <row r="1088" spans="1:40" s="9" customFormat="1" ht="12.75">
      <c r="A1088" s="367" t="s">
        <v>240</v>
      </c>
      <c r="B1088" s="336"/>
      <c r="C1088" s="336"/>
      <c r="D1088" s="336"/>
      <c r="E1088" s="336"/>
      <c r="F1088" s="336"/>
      <c r="G1088" s="337"/>
      <c r="H1088" s="337"/>
      <c r="I1088" s="337"/>
      <c r="J1088" s="337"/>
      <c r="K1088" s="337"/>
      <c r="L1088" s="337"/>
      <c r="M1088" s="337"/>
      <c r="N1088" s="337"/>
      <c r="O1088" s="338"/>
      <c r="P1088" s="338"/>
      <c r="Q1088" s="338"/>
      <c r="R1088" s="338"/>
      <c r="S1088" s="338"/>
      <c r="T1088" s="338"/>
      <c r="U1088" s="338"/>
      <c r="V1088" s="338"/>
      <c r="W1088" s="338"/>
      <c r="X1088" s="338"/>
      <c r="Y1088" s="338"/>
      <c r="Z1088" s="338"/>
      <c r="AA1088" s="339"/>
      <c r="AB1088" s="338"/>
      <c r="AC1088" s="338">
        <v>1650.6</v>
      </c>
      <c r="AD1088" s="338">
        <v>1708.4</v>
      </c>
      <c r="AE1088" s="338">
        <v>1768.2</v>
      </c>
      <c r="AF1088" s="338">
        <v>1830.1</v>
      </c>
      <c r="AG1088" s="338">
        <v>1894.1</v>
      </c>
      <c r="AH1088" s="338">
        <v>1960.4</v>
      </c>
      <c r="AI1088" s="338"/>
      <c r="AJ1088" s="338"/>
      <c r="AK1088" s="338"/>
      <c r="AL1088" s="338"/>
      <c r="AM1088" s="338"/>
      <c r="AN1088" s="338"/>
    </row>
    <row r="1089" spans="1:40" s="9" customFormat="1" ht="12.75">
      <c r="A1089" s="367" t="s">
        <v>241</v>
      </c>
      <c r="B1089" s="336"/>
      <c r="C1089" s="336"/>
      <c r="D1089" s="336"/>
      <c r="E1089" s="336"/>
      <c r="F1089" s="336"/>
      <c r="G1089" s="337"/>
      <c r="H1089" s="337"/>
      <c r="I1089" s="337"/>
      <c r="J1089" s="337"/>
      <c r="K1089" s="337"/>
      <c r="L1089" s="337"/>
      <c r="M1089" s="337"/>
      <c r="N1089" s="337"/>
      <c r="O1089" s="338"/>
      <c r="P1089" s="338"/>
      <c r="Q1089" s="338"/>
      <c r="R1089" s="338"/>
      <c r="S1089" s="338"/>
      <c r="T1089" s="338"/>
      <c r="U1089" s="338"/>
      <c r="V1089" s="338"/>
      <c r="W1089" s="338"/>
      <c r="X1089" s="338"/>
      <c r="Y1089" s="338"/>
      <c r="Z1089" s="338"/>
      <c r="AA1089" s="339"/>
      <c r="AB1089" s="338"/>
      <c r="AC1089" s="338">
        <v>3</v>
      </c>
      <c r="AD1089" s="338">
        <v>3.5</v>
      </c>
      <c r="AE1089" s="338">
        <v>3.5</v>
      </c>
      <c r="AF1089" s="338">
        <v>3.5</v>
      </c>
      <c r="AG1089" s="338">
        <v>3.5</v>
      </c>
      <c r="AH1089" s="338">
        <v>3.5</v>
      </c>
      <c r="AI1089" s="338"/>
      <c r="AJ1089" s="338"/>
      <c r="AK1089" s="338"/>
      <c r="AL1089" s="338"/>
      <c r="AM1089" s="338"/>
      <c r="AN1089" s="338"/>
    </row>
    <row r="1090" spans="1:40" s="9" customFormat="1" ht="12.75">
      <c r="A1090" s="354"/>
      <c r="B1090" s="336"/>
      <c r="C1090" s="336"/>
      <c r="D1090" s="336"/>
      <c r="E1090" s="336"/>
      <c r="F1090" s="336"/>
      <c r="G1090" s="337"/>
      <c r="H1090" s="337"/>
      <c r="I1090" s="337"/>
      <c r="J1090" s="337"/>
      <c r="K1090" s="337"/>
      <c r="L1090" s="337"/>
      <c r="M1090" s="337"/>
      <c r="N1090" s="337"/>
      <c r="O1090" s="338"/>
      <c r="P1090" s="338"/>
      <c r="Q1090" s="338"/>
      <c r="R1090" s="338"/>
      <c r="S1090" s="338"/>
      <c r="T1090" s="338"/>
      <c r="U1090" s="338"/>
      <c r="V1090" s="338"/>
      <c r="W1090" s="338"/>
      <c r="X1090" s="338"/>
      <c r="Y1090" s="338"/>
      <c r="Z1090" s="338"/>
      <c r="AA1090" s="339"/>
      <c r="AB1090" s="338"/>
      <c r="AC1090" s="338"/>
      <c r="AD1090" s="338"/>
      <c r="AE1090" s="338"/>
      <c r="AF1090" s="338"/>
      <c r="AG1090" s="338"/>
      <c r="AH1090" s="338"/>
      <c r="AI1090" s="338"/>
      <c r="AJ1090" s="338"/>
      <c r="AK1090" s="338"/>
      <c r="AL1090" s="338"/>
      <c r="AM1090" s="338"/>
      <c r="AN1090" s="338"/>
    </row>
    <row r="1091" spans="1:40" s="9" customFormat="1" ht="12.75">
      <c r="A1091" s="354" t="s">
        <v>275</v>
      </c>
      <c r="B1091" s="336"/>
      <c r="C1091" s="336"/>
      <c r="D1091" s="336"/>
      <c r="E1091" s="336"/>
      <c r="F1091" s="336"/>
      <c r="G1091" s="337"/>
      <c r="H1091" s="337"/>
      <c r="I1091" s="337"/>
      <c r="J1091" s="337"/>
      <c r="K1091" s="337"/>
      <c r="L1091" s="337"/>
      <c r="M1091" s="337"/>
      <c r="N1091" s="337"/>
      <c r="O1091" s="338"/>
      <c r="P1091" s="338"/>
      <c r="Q1091" s="338"/>
      <c r="R1091" s="338"/>
      <c r="S1091" s="338"/>
      <c r="T1091" s="338"/>
      <c r="U1091" s="338"/>
      <c r="V1091" s="338"/>
      <c r="W1091" s="338"/>
      <c r="X1091" s="338"/>
      <c r="Y1091" s="338"/>
      <c r="Z1091" s="338"/>
      <c r="AA1091" s="339"/>
      <c r="AB1091" s="338"/>
      <c r="AC1091" s="338"/>
      <c r="AD1091" s="338"/>
      <c r="AE1091" s="338"/>
      <c r="AF1091" s="338"/>
      <c r="AG1091" s="338"/>
      <c r="AH1091" s="338"/>
      <c r="AI1091" s="338"/>
      <c r="AJ1091" s="338"/>
      <c r="AK1091" s="338"/>
      <c r="AL1091" s="338"/>
      <c r="AM1091" s="338"/>
      <c r="AN1091" s="338"/>
    </row>
    <row r="1092" spans="1:40" s="9" customFormat="1" ht="12.75">
      <c r="A1092" s="367" t="s">
        <v>276</v>
      </c>
      <c r="B1092" s="336"/>
      <c r="C1092" s="336"/>
      <c r="D1092" s="336"/>
      <c r="E1092" s="336"/>
      <c r="F1092" s="336"/>
      <c r="G1092" s="337"/>
      <c r="H1092" s="337"/>
      <c r="I1092" s="337"/>
      <c r="J1092" s="337"/>
      <c r="K1092" s="337"/>
      <c r="L1092" s="337"/>
      <c r="M1092" s="337"/>
      <c r="N1092" s="337"/>
      <c r="O1092" s="338"/>
      <c r="P1092" s="338"/>
      <c r="Q1092" s="338"/>
      <c r="R1092" s="338"/>
      <c r="S1092" s="338"/>
      <c r="T1092" s="338"/>
      <c r="U1092" s="338"/>
      <c r="V1092" s="338"/>
      <c r="W1092" s="338"/>
      <c r="X1092" s="338"/>
      <c r="Y1092" s="338"/>
      <c r="Z1092" s="338"/>
      <c r="AA1092" s="339"/>
      <c r="AB1092" s="338"/>
      <c r="AC1092" s="338">
        <v>51386.400000000001</v>
      </c>
      <c r="AD1092" s="338">
        <v>57337.599999999999</v>
      </c>
      <c r="AE1092" s="338">
        <v>62320.6</v>
      </c>
      <c r="AF1092" s="338">
        <v>66399.199999999997</v>
      </c>
      <c r="AG1092" s="338">
        <v>71026.3</v>
      </c>
      <c r="AH1092" s="338">
        <v>75945.7</v>
      </c>
      <c r="AI1092" s="338"/>
      <c r="AJ1092" s="338"/>
      <c r="AK1092" s="338"/>
      <c r="AL1092" s="338"/>
      <c r="AM1092" s="338"/>
      <c r="AN1092" s="338"/>
    </row>
    <row r="1093" spans="1:40" s="9" customFormat="1" ht="12.75">
      <c r="A1093" s="367" t="s">
        <v>277</v>
      </c>
      <c r="B1093" s="336"/>
      <c r="C1093" s="336"/>
      <c r="D1093" s="336"/>
      <c r="E1093" s="336"/>
      <c r="F1093" s="336"/>
      <c r="G1093" s="337"/>
      <c r="H1093" s="337"/>
      <c r="I1093" s="337"/>
      <c r="J1093" s="337"/>
      <c r="K1093" s="337"/>
      <c r="L1093" s="337"/>
      <c r="M1093" s="337"/>
      <c r="N1093" s="337"/>
      <c r="O1093" s="338"/>
      <c r="P1093" s="338"/>
      <c r="Q1093" s="338"/>
      <c r="R1093" s="338"/>
      <c r="S1093" s="338"/>
      <c r="T1093" s="338"/>
      <c r="U1093" s="338"/>
      <c r="V1093" s="338"/>
      <c r="W1093" s="338"/>
      <c r="X1093" s="338"/>
      <c r="Y1093" s="338"/>
      <c r="Z1093" s="338"/>
      <c r="AA1093" s="339"/>
      <c r="AB1093" s="338"/>
      <c r="AC1093" s="338">
        <v>274.7</v>
      </c>
      <c r="AD1093" s="338">
        <v>298.10000000000002</v>
      </c>
      <c r="AE1093" s="338">
        <v>315.60000000000002</v>
      </c>
      <c r="AF1093" s="338">
        <v>327.5</v>
      </c>
      <c r="AG1093" s="338">
        <v>341.3</v>
      </c>
      <c r="AH1093" s="338">
        <v>355.4</v>
      </c>
      <c r="AI1093" s="338"/>
      <c r="AJ1093" s="338"/>
      <c r="AK1093" s="338"/>
      <c r="AL1093" s="338"/>
      <c r="AM1093" s="338"/>
      <c r="AN1093" s="338"/>
    </row>
    <row r="1094" spans="1:40" s="9" customFormat="1" ht="12.75">
      <c r="A1094" s="367" t="s">
        <v>278</v>
      </c>
      <c r="B1094" s="336"/>
      <c r="C1094" s="336"/>
      <c r="D1094" s="336"/>
      <c r="E1094" s="336"/>
      <c r="F1094" s="336"/>
      <c r="G1094" s="337"/>
      <c r="H1094" s="337"/>
      <c r="I1094" s="337"/>
      <c r="J1094" s="337"/>
      <c r="K1094" s="337"/>
      <c r="L1094" s="337"/>
      <c r="M1094" s="337"/>
      <c r="N1094" s="337"/>
      <c r="O1094" s="338"/>
      <c r="P1094" s="338"/>
      <c r="Q1094" s="338"/>
      <c r="R1094" s="338"/>
      <c r="S1094" s="338"/>
      <c r="T1094" s="338"/>
      <c r="U1094" s="338"/>
      <c r="V1094" s="338"/>
      <c r="W1094" s="338"/>
      <c r="X1094" s="338"/>
      <c r="Y1094" s="338"/>
      <c r="Z1094" s="338"/>
      <c r="AA1094" s="339"/>
      <c r="AB1094" s="338"/>
      <c r="AC1094" s="338">
        <v>18709.099999999999</v>
      </c>
      <c r="AD1094" s="338">
        <v>19233.900000000001</v>
      </c>
      <c r="AE1094" s="338">
        <v>19747.7</v>
      </c>
      <c r="AF1094" s="338">
        <v>20275.599999999999</v>
      </c>
      <c r="AG1094" s="338">
        <v>20808.5</v>
      </c>
      <c r="AH1094" s="338">
        <v>21366.799999999999</v>
      </c>
      <c r="AI1094" s="338"/>
      <c r="AJ1094" s="338"/>
      <c r="AK1094" s="338"/>
      <c r="AL1094" s="338"/>
      <c r="AM1094" s="338"/>
      <c r="AN1094" s="338"/>
    </row>
    <row r="1095" spans="1:40" s="9" customFormat="1" ht="12.75">
      <c r="A1095" s="367" t="s">
        <v>241</v>
      </c>
      <c r="B1095" s="336"/>
      <c r="C1095" s="336"/>
      <c r="D1095" s="336"/>
      <c r="E1095" s="336"/>
      <c r="F1095" s="336"/>
      <c r="G1095" s="337"/>
      <c r="H1095" s="337"/>
      <c r="I1095" s="337"/>
      <c r="J1095" s="337"/>
      <c r="K1095" s="337"/>
      <c r="L1095" s="337"/>
      <c r="M1095" s="337"/>
      <c r="N1095" s="337"/>
      <c r="O1095" s="338"/>
      <c r="P1095" s="338"/>
      <c r="Q1095" s="338"/>
      <c r="R1095" s="338"/>
      <c r="S1095" s="338"/>
      <c r="T1095" s="338"/>
      <c r="U1095" s="338"/>
      <c r="V1095" s="338"/>
      <c r="W1095" s="338"/>
      <c r="X1095" s="338"/>
      <c r="Y1095" s="338"/>
      <c r="Z1095" s="338"/>
      <c r="AA1095" s="339"/>
      <c r="AB1095" s="338"/>
      <c r="AC1095" s="338">
        <v>2</v>
      </c>
      <c r="AD1095" s="338">
        <v>2.8</v>
      </c>
      <c r="AE1095" s="338">
        <v>2.7</v>
      </c>
      <c r="AF1095" s="338">
        <v>2.7</v>
      </c>
      <c r="AG1095" s="338">
        <v>2.6</v>
      </c>
      <c r="AH1095" s="338">
        <v>2.7</v>
      </c>
      <c r="AI1095" s="338"/>
      <c r="AJ1095" s="338"/>
      <c r="AK1095" s="338"/>
      <c r="AL1095" s="338"/>
      <c r="AM1095" s="338"/>
      <c r="AN1095" s="338"/>
    </row>
    <row r="1096" spans="1:40" s="9" customFormat="1" ht="12.75">
      <c r="A1096" s="367" t="s">
        <v>279</v>
      </c>
      <c r="B1096" s="336"/>
      <c r="C1096" s="336"/>
      <c r="D1096" s="336"/>
      <c r="E1096" s="336"/>
      <c r="F1096" s="336"/>
      <c r="G1096" s="337"/>
      <c r="H1096" s="337"/>
      <c r="I1096" s="337"/>
      <c r="J1096" s="337"/>
      <c r="K1096" s="337"/>
      <c r="L1096" s="337"/>
      <c r="M1096" s="337"/>
      <c r="N1096" s="337"/>
      <c r="O1096" s="338"/>
      <c r="P1096" s="338"/>
      <c r="Q1096" s="338"/>
      <c r="R1096" s="338"/>
      <c r="S1096" s="338"/>
      <c r="T1096" s="338"/>
      <c r="U1096" s="338"/>
      <c r="V1096" s="338"/>
      <c r="W1096" s="338"/>
      <c r="X1096" s="338"/>
      <c r="Y1096" s="338"/>
      <c r="Z1096" s="338"/>
      <c r="AA1096" s="339"/>
      <c r="AB1096" s="338"/>
      <c r="AC1096" s="338">
        <v>8.6999999999999993</v>
      </c>
      <c r="AD1096" s="338">
        <v>11.6</v>
      </c>
      <c r="AE1096" s="338">
        <v>8.6999999999999993</v>
      </c>
      <c r="AF1096" s="338">
        <v>6.5</v>
      </c>
      <c r="AG1096" s="338">
        <v>7</v>
      </c>
      <c r="AH1096" s="338">
        <v>6.9</v>
      </c>
      <c r="AI1096" s="338"/>
      <c r="AJ1096" s="338"/>
      <c r="AK1096" s="338"/>
      <c r="AL1096" s="338"/>
      <c r="AM1096" s="338"/>
      <c r="AN1096" s="338"/>
    </row>
    <row r="1097" spans="1:40" s="9" customFormat="1" ht="12.75">
      <c r="A1097" s="354"/>
      <c r="B1097" s="336"/>
      <c r="C1097" s="336"/>
      <c r="D1097" s="336"/>
      <c r="E1097" s="336"/>
      <c r="F1097" s="336"/>
      <c r="G1097" s="337"/>
      <c r="H1097" s="337"/>
      <c r="I1097" s="337"/>
      <c r="J1097" s="337"/>
      <c r="K1097" s="337"/>
      <c r="L1097" s="337"/>
      <c r="M1097" s="337"/>
      <c r="N1097" s="337"/>
      <c r="O1097" s="338"/>
      <c r="P1097" s="338"/>
      <c r="Q1097" s="338"/>
      <c r="R1097" s="338"/>
      <c r="S1097" s="338"/>
      <c r="T1097" s="338"/>
      <c r="U1097" s="338"/>
      <c r="V1097" s="338"/>
      <c r="W1097" s="338"/>
      <c r="X1097" s="338"/>
      <c r="Y1097" s="338"/>
      <c r="Z1097" s="338"/>
      <c r="AA1097" s="339"/>
      <c r="AB1097" s="338"/>
      <c r="AC1097" s="338"/>
      <c r="AD1097" s="338"/>
      <c r="AE1097" s="338"/>
      <c r="AF1097" s="338"/>
      <c r="AG1097" s="338"/>
      <c r="AH1097" s="338"/>
      <c r="AI1097" s="338"/>
      <c r="AJ1097" s="338"/>
      <c r="AK1097" s="338"/>
      <c r="AL1097" s="338"/>
      <c r="AM1097" s="338"/>
      <c r="AN1097" s="338"/>
    </row>
    <row r="1098" spans="1:40" s="9" customFormat="1" ht="12.75">
      <c r="A1098" s="354" t="s">
        <v>266</v>
      </c>
      <c r="B1098" s="336"/>
      <c r="C1098" s="336"/>
      <c r="D1098" s="336"/>
      <c r="E1098" s="336"/>
      <c r="F1098" s="336"/>
      <c r="G1098" s="337"/>
      <c r="H1098" s="337"/>
      <c r="I1098" s="337"/>
      <c r="J1098" s="337"/>
      <c r="K1098" s="337"/>
      <c r="L1098" s="337"/>
      <c r="M1098" s="337"/>
      <c r="N1098" s="337"/>
      <c r="O1098" s="338"/>
      <c r="P1098" s="338"/>
      <c r="Q1098" s="338"/>
      <c r="R1098" s="338"/>
      <c r="S1098" s="338"/>
      <c r="T1098" s="338"/>
      <c r="U1098" s="338"/>
      <c r="V1098" s="338"/>
      <c r="W1098" s="338"/>
      <c r="X1098" s="338"/>
      <c r="Y1098" s="338"/>
      <c r="Z1098" s="338"/>
      <c r="AA1098" s="339"/>
      <c r="AB1098" s="338"/>
      <c r="AC1098" s="338"/>
      <c r="AD1098" s="338"/>
      <c r="AE1098" s="338"/>
      <c r="AF1098" s="338"/>
      <c r="AG1098" s="338"/>
      <c r="AH1098" s="338"/>
      <c r="AI1098" s="338"/>
      <c r="AJ1098" s="338"/>
      <c r="AK1098" s="338"/>
      <c r="AL1098" s="338"/>
      <c r="AM1098" s="338"/>
      <c r="AN1098" s="338"/>
    </row>
    <row r="1099" spans="1:40" s="9" customFormat="1" ht="12.75">
      <c r="A1099" s="367" t="s">
        <v>238</v>
      </c>
      <c r="B1099" s="336"/>
      <c r="C1099" s="336"/>
      <c r="D1099" s="336"/>
      <c r="E1099" s="336"/>
      <c r="F1099" s="336"/>
      <c r="G1099" s="337"/>
      <c r="H1099" s="337"/>
      <c r="I1099" s="337"/>
      <c r="J1099" s="337"/>
      <c r="K1099" s="337"/>
      <c r="L1099" s="337"/>
      <c r="M1099" s="337"/>
      <c r="N1099" s="337"/>
      <c r="O1099" s="338"/>
      <c r="P1099" s="338"/>
      <c r="Q1099" s="338"/>
      <c r="R1099" s="338"/>
      <c r="S1099" s="338"/>
      <c r="T1099" s="338"/>
      <c r="U1099" s="338"/>
      <c r="V1099" s="338"/>
      <c r="W1099" s="338"/>
      <c r="X1099" s="338"/>
      <c r="Y1099" s="338"/>
      <c r="Z1099" s="338"/>
      <c r="AA1099" s="339"/>
      <c r="AB1099" s="338"/>
      <c r="AC1099" s="338">
        <v>37507.4</v>
      </c>
      <c r="AD1099" s="338">
        <v>41154.9</v>
      </c>
      <c r="AE1099" s="338">
        <v>45208</v>
      </c>
      <c r="AF1099" s="338">
        <v>49166</v>
      </c>
      <c r="AG1099" s="338">
        <v>53332.2</v>
      </c>
      <c r="AH1099" s="338">
        <v>57760.7</v>
      </c>
      <c r="AI1099" s="338"/>
      <c r="AJ1099" s="338"/>
      <c r="AK1099" s="338"/>
      <c r="AL1099" s="338"/>
      <c r="AM1099" s="338"/>
      <c r="AN1099" s="338"/>
    </row>
    <row r="1100" spans="1:40" s="9" customFormat="1" ht="12.75">
      <c r="A1100" s="367" t="s">
        <v>239</v>
      </c>
      <c r="B1100" s="336"/>
      <c r="C1100" s="336"/>
      <c r="D1100" s="336"/>
      <c r="E1100" s="336"/>
      <c r="F1100" s="336"/>
      <c r="G1100" s="337"/>
      <c r="H1100" s="337"/>
      <c r="I1100" s="337"/>
      <c r="J1100" s="337"/>
      <c r="K1100" s="337"/>
      <c r="L1100" s="337"/>
      <c r="M1100" s="337"/>
      <c r="N1100" s="337"/>
      <c r="O1100" s="338"/>
      <c r="P1100" s="338"/>
      <c r="Q1100" s="338"/>
      <c r="R1100" s="338"/>
      <c r="S1100" s="338"/>
      <c r="T1100" s="338"/>
      <c r="U1100" s="338"/>
      <c r="V1100" s="338"/>
      <c r="W1100" s="338"/>
      <c r="X1100" s="338"/>
      <c r="Y1100" s="338"/>
      <c r="Z1100" s="338"/>
      <c r="AA1100" s="339"/>
      <c r="AB1100" s="338"/>
      <c r="AC1100" s="338">
        <v>260</v>
      </c>
      <c r="AD1100" s="338">
        <v>276.89999999999998</v>
      </c>
      <c r="AE1100" s="338">
        <v>293.89999999999998</v>
      </c>
      <c r="AF1100" s="338">
        <v>308.89999999999998</v>
      </c>
      <c r="AG1100" s="338">
        <v>323.89999999999998</v>
      </c>
      <c r="AH1100" s="338">
        <v>339.4</v>
      </c>
      <c r="AI1100" s="338"/>
      <c r="AJ1100" s="338"/>
      <c r="AK1100" s="338"/>
      <c r="AL1100" s="338"/>
      <c r="AM1100" s="338"/>
      <c r="AN1100" s="338"/>
    </row>
    <row r="1101" spans="1:40" s="9" customFormat="1" ht="12.75">
      <c r="A1101" s="367" t="s">
        <v>240</v>
      </c>
      <c r="B1101" s="336"/>
      <c r="C1101" s="336"/>
      <c r="D1101" s="336"/>
      <c r="E1101" s="336"/>
      <c r="F1101" s="336"/>
      <c r="G1101" s="337"/>
      <c r="H1101" s="337"/>
      <c r="I1101" s="337"/>
      <c r="J1101" s="337"/>
      <c r="K1101" s="337"/>
      <c r="L1101" s="337"/>
      <c r="M1101" s="337"/>
      <c r="N1101" s="337"/>
      <c r="O1101" s="338"/>
      <c r="P1101" s="338"/>
      <c r="Q1101" s="338"/>
      <c r="R1101" s="338"/>
      <c r="S1101" s="338"/>
      <c r="T1101" s="338"/>
      <c r="U1101" s="338"/>
      <c r="V1101" s="338"/>
      <c r="W1101" s="338"/>
      <c r="X1101" s="338"/>
      <c r="Y1101" s="338"/>
      <c r="Z1101" s="338"/>
      <c r="AA1101" s="339"/>
      <c r="AB1101" s="338"/>
      <c r="AC1101" s="338">
        <v>14425.4</v>
      </c>
      <c r="AD1101" s="338">
        <v>14860.2</v>
      </c>
      <c r="AE1101" s="338">
        <v>15380.3</v>
      </c>
      <c r="AF1101" s="338">
        <v>15915.4</v>
      </c>
      <c r="AG1101" s="338">
        <v>16465.599999999999</v>
      </c>
      <c r="AH1101" s="338">
        <v>17020.099999999999</v>
      </c>
      <c r="AI1101" s="338"/>
      <c r="AJ1101" s="338"/>
      <c r="AK1101" s="338"/>
      <c r="AL1101" s="338"/>
      <c r="AM1101" s="338"/>
      <c r="AN1101" s="338"/>
    </row>
    <row r="1102" spans="1:40" s="9" customFormat="1" ht="12.75">
      <c r="A1102" s="367" t="s">
        <v>241</v>
      </c>
      <c r="B1102" s="336"/>
      <c r="C1102" s="336"/>
      <c r="D1102" s="336"/>
      <c r="E1102" s="336"/>
      <c r="F1102" s="336"/>
      <c r="G1102" s="337"/>
      <c r="H1102" s="337"/>
      <c r="I1102" s="337"/>
      <c r="J1102" s="337"/>
      <c r="K1102" s="337"/>
      <c r="L1102" s="337"/>
      <c r="M1102" s="337"/>
      <c r="N1102" s="337"/>
      <c r="O1102" s="338"/>
      <c r="P1102" s="338"/>
      <c r="Q1102" s="338"/>
      <c r="R1102" s="338"/>
      <c r="S1102" s="338"/>
      <c r="T1102" s="338"/>
      <c r="U1102" s="338"/>
      <c r="V1102" s="338"/>
      <c r="W1102" s="338"/>
      <c r="X1102" s="338"/>
      <c r="Y1102" s="338"/>
      <c r="Z1102" s="338"/>
      <c r="AA1102" s="339"/>
      <c r="AB1102" s="338"/>
      <c r="AC1102" s="338">
        <v>2.5</v>
      </c>
      <c r="AD1102" s="338">
        <v>3</v>
      </c>
      <c r="AE1102" s="338">
        <v>3.5</v>
      </c>
      <c r="AF1102" s="338">
        <v>3.5</v>
      </c>
      <c r="AG1102" s="338">
        <v>3.5</v>
      </c>
      <c r="AH1102" s="338">
        <v>3.4</v>
      </c>
      <c r="AI1102" s="338"/>
      <c r="AJ1102" s="338"/>
      <c r="AK1102" s="338"/>
      <c r="AL1102" s="338"/>
      <c r="AM1102" s="338"/>
      <c r="AN1102" s="338"/>
    </row>
    <row r="1103" spans="1:40" s="9" customFormat="1" ht="12.75">
      <c r="A1103" s="336"/>
      <c r="B1103" s="348"/>
      <c r="C1103" s="348"/>
      <c r="D1103" s="348"/>
      <c r="E1103" s="348"/>
      <c r="F1103" s="348"/>
      <c r="G1103" s="349"/>
      <c r="H1103" s="349"/>
      <c r="I1103" s="349"/>
      <c r="J1103" s="349"/>
      <c r="K1103" s="349"/>
      <c r="L1103" s="349"/>
      <c r="M1103" s="349"/>
      <c r="N1103" s="349"/>
      <c r="O1103" s="350"/>
      <c r="P1103" s="340"/>
      <c r="Q1103" s="340"/>
      <c r="R1103" s="340"/>
      <c r="S1103" s="340"/>
      <c r="T1103" s="340"/>
      <c r="U1103" s="340"/>
      <c r="V1103" s="338"/>
      <c r="W1103" s="338"/>
      <c r="X1103" s="338"/>
      <c r="Y1103" s="338"/>
      <c r="Z1103" s="338"/>
      <c r="AA1103" s="339"/>
      <c r="AB1103" s="338"/>
      <c r="AC1103" s="338">
        <v>9.8000000000000007</v>
      </c>
      <c r="AD1103" s="338">
        <v>9.6999999999999993</v>
      </c>
      <c r="AE1103" s="338">
        <v>9.8000000000000007</v>
      </c>
      <c r="AF1103" s="338">
        <v>8.8000000000000007</v>
      </c>
      <c r="AG1103" s="338">
        <v>8.5</v>
      </c>
      <c r="AH1103" s="338">
        <v>8.3000000000000007</v>
      </c>
      <c r="AI1103" s="338"/>
      <c r="AJ1103" s="338"/>
      <c r="AK1103" s="338"/>
      <c r="AL1103" s="338"/>
      <c r="AM1103" s="338"/>
      <c r="AN1103" s="338"/>
    </row>
    <row r="1104" spans="1:40" s="9" customFormat="1" ht="16.5" customHeight="1">
      <c r="A1104" s="347" t="s">
        <v>280</v>
      </c>
      <c r="B1104" s="348"/>
      <c r="C1104" s="348"/>
      <c r="D1104" s="348"/>
      <c r="E1104" s="348"/>
      <c r="F1104" s="348"/>
      <c r="G1104" s="349"/>
      <c r="H1104" s="349"/>
      <c r="I1104" s="349"/>
      <c r="J1104" s="349"/>
      <c r="K1104" s="349"/>
      <c r="L1104" s="349"/>
      <c r="M1104" s="349"/>
      <c r="N1104" s="349"/>
      <c r="O1104" s="352"/>
      <c r="P1104" s="340"/>
      <c r="Q1104" s="340"/>
      <c r="R1104" s="340"/>
      <c r="S1104" s="340"/>
      <c r="T1104" s="340"/>
      <c r="U1104" s="340"/>
      <c r="V1104" s="340"/>
      <c r="W1104" s="340"/>
      <c r="X1104" s="340"/>
      <c r="Y1104" s="340"/>
      <c r="Z1104" s="340"/>
      <c r="AA1104" s="341"/>
      <c r="AB1104" s="340"/>
      <c r="AC1104" s="340"/>
      <c r="AD1104" s="340"/>
      <c r="AE1104" s="340"/>
      <c r="AF1104" s="340"/>
      <c r="AG1104" s="340"/>
      <c r="AH1104" s="340"/>
      <c r="AI1104" s="340"/>
      <c r="AJ1104" s="340"/>
      <c r="AK1104" s="340"/>
      <c r="AL1104" s="340"/>
      <c r="AM1104" s="340"/>
      <c r="AN1104" s="340"/>
    </row>
    <row r="1105" spans="1:40" s="9" customFormat="1" ht="12" customHeight="1">
      <c r="A1105" s="351" t="s">
        <v>273</v>
      </c>
      <c r="B1105" s="354"/>
      <c r="C1105" s="354"/>
      <c r="D1105" s="354"/>
      <c r="E1105" s="354"/>
      <c r="F1105" s="354"/>
      <c r="G1105" s="355"/>
      <c r="H1105" s="355"/>
      <c r="I1105" s="355"/>
      <c r="J1105" s="355"/>
      <c r="K1105" s="355"/>
      <c r="L1105" s="355"/>
      <c r="M1105" s="355"/>
      <c r="N1105" s="355"/>
      <c r="O1105" s="356"/>
      <c r="P1105" s="356"/>
      <c r="Q1105" s="356"/>
      <c r="R1105" s="356"/>
      <c r="S1105" s="356"/>
      <c r="T1105" s="356"/>
      <c r="U1105" s="356"/>
      <c r="V1105" s="340"/>
      <c r="W1105" s="340"/>
      <c r="X1105" s="340"/>
      <c r="Y1105" s="340"/>
      <c r="Z1105" s="340"/>
      <c r="AA1105" s="341"/>
      <c r="AB1105" s="340"/>
      <c r="AC1105" s="340"/>
      <c r="AD1105" s="340"/>
      <c r="AE1105" s="340"/>
      <c r="AF1105" s="340"/>
      <c r="AG1105" s="340"/>
      <c r="AH1105" s="340"/>
      <c r="AI1105" s="340"/>
      <c r="AJ1105" s="340"/>
      <c r="AK1105" s="340"/>
      <c r="AL1105" s="340"/>
      <c r="AM1105" s="340"/>
      <c r="AN1105" s="340"/>
    </row>
    <row r="1106" spans="1:40" s="9" customFormat="1" ht="12" customHeight="1">
      <c r="A1106" s="353" t="s">
        <v>229</v>
      </c>
      <c r="B1106" s="354"/>
      <c r="C1106" s="354"/>
      <c r="D1106" s="354"/>
      <c r="E1106" s="354"/>
      <c r="F1106" s="354"/>
      <c r="G1106" s="355"/>
      <c r="H1106" s="355"/>
      <c r="I1106" s="355"/>
      <c r="J1106" s="355"/>
      <c r="K1106" s="355"/>
      <c r="L1106" s="355"/>
      <c r="M1106" s="355"/>
      <c r="N1106" s="355"/>
      <c r="O1106" s="360"/>
      <c r="P1106" s="360"/>
      <c r="Q1106" s="360"/>
      <c r="R1106" s="360"/>
      <c r="S1106" s="360"/>
      <c r="T1106" s="357"/>
      <c r="U1106" s="357"/>
      <c r="V1106" s="356"/>
      <c r="W1106" s="356"/>
      <c r="X1106" s="356"/>
      <c r="Y1106" s="356"/>
      <c r="Z1106" s="356"/>
      <c r="AA1106" s="357"/>
      <c r="AB1106" s="444"/>
      <c r="AC1106" s="444">
        <v>2016</v>
      </c>
      <c r="AD1106" s="444">
        <v>2017</v>
      </c>
      <c r="AE1106" s="444">
        <v>2018</v>
      </c>
      <c r="AF1106" s="444">
        <v>2019</v>
      </c>
      <c r="AG1106" s="444">
        <v>2020</v>
      </c>
      <c r="AH1106" s="444"/>
      <c r="AI1106" s="444"/>
      <c r="AJ1106" s="444"/>
      <c r="AK1106" s="444"/>
      <c r="AL1106" s="444"/>
      <c r="AM1106" s="444"/>
      <c r="AN1106" s="444"/>
    </row>
    <row r="1107" spans="1:40" s="9" customFormat="1" ht="12" customHeight="1">
      <c r="A1107" s="353" t="s">
        <v>230</v>
      </c>
      <c r="B1107" s="340"/>
      <c r="C1107" s="340"/>
      <c r="D1107" s="340"/>
      <c r="E1107" s="340"/>
      <c r="F1107" s="340"/>
      <c r="G1107" s="362"/>
      <c r="H1107" s="362"/>
      <c r="I1107" s="362"/>
      <c r="J1107" s="362"/>
      <c r="K1107" s="362"/>
      <c r="L1107" s="362"/>
      <c r="M1107" s="362"/>
      <c r="N1107" s="362"/>
      <c r="O1107" s="356"/>
      <c r="P1107" s="356"/>
      <c r="Q1107" s="356"/>
      <c r="R1107" s="356"/>
      <c r="S1107" s="356"/>
      <c r="T1107" s="356"/>
      <c r="U1107" s="356"/>
      <c r="V1107" s="357"/>
      <c r="W1107" s="357"/>
      <c r="X1107" s="357"/>
      <c r="Y1107" s="357"/>
      <c r="Z1107" s="357"/>
      <c r="AA1107" s="357"/>
      <c r="AB1107" s="132"/>
      <c r="AC1107" s="132" t="s">
        <v>233</v>
      </c>
      <c r="AD1107" s="132" t="s">
        <v>233</v>
      </c>
      <c r="AE1107" s="132" t="s">
        <v>233</v>
      </c>
      <c r="AF1107" s="132" t="s">
        <v>233</v>
      </c>
      <c r="AG1107" s="132" t="s">
        <v>233</v>
      </c>
      <c r="AH1107" s="132"/>
      <c r="AI1107" s="132"/>
      <c r="AJ1107" s="132"/>
      <c r="AK1107" s="132"/>
      <c r="AL1107" s="132"/>
      <c r="AM1107" s="132"/>
      <c r="AN1107" s="132"/>
    </row>
    <row r="1108" spans="1:40" s="9" customFormat="1" ht="12" customHeight="1">
      <c r="A1108" s="340"/>
      <c r="B1108" s="340"/>
      <c r="C1108" s="340"/>
      <c r="D1108" s="340"/>
      <c r="E1108" s="340"/>
      <c r="F1108" s="340"/>
      <c r="G1108" s="364"/>
      <c r="H1108" s="364"/>
      <c r="I1108" s="364"/>
      <c r="J1108" s="364"/>
      <c r="K1108" s="364"/>
      <c r="L1108" s="364"/>
      <c r="M1108" s="364"/>
      <c r="N1108" s="364"/>
      <c r="O1108" s="356"/>
      <c r="P1108" s="356"/>
      <c r="Q1108" s="356"/>
      <c r="R1108" s="356"/>
      <c r="S1108" s="356"/>
      <c r="T1108" s="356"/>
      <c r="U1108" s="356"/>
      <c r="V1108" s="356"/>
      <c r="W1108" s="356"/>
      <c r="X1108" s="356"/>
      <c r="Y1108" s="356"/>
      <c r="Z1108" s="356"/>
      <c r="AA1108" s="357"/>
      <c r="AB1108" s="445"/>
      <c r="AC1108" s="445"/>
      <c r="AD1108" s="445"/>
      <c r="AE1108" s="445"/>
      <c r="AF1108" s="445"/>
      <c r="AG1108" s="445"/>
      <c r="AH1108" s="445"/>
      <c r="AI1108" s="445"/>
      <c r="AJ1108" s="445"/>
      <c r="AK1108" s="445"/>
      <c r="AL1108" s="445"/>
      <c r="AM1108" s="445"/>
      <c r="AN1108" s="445"/>
    </row>
    <row r="1109" spans="1:40" s="9" customFormat="1" ht="12" customHeight="1">
      <c r="A1109" s="354" t="s">
        <v>237</v>
      </c>
      <c r="B1109" s="340"/>
      <c r="C1109" s="340"/>
      <c r="D1109" s="340"/>
      <c r="E1109" s="340"/>
      <c r="F1109" s="340"/>
      <c r="G1109" s="368"/>
      <c r="H1109" s="368"/>
      <c r="I1109" s="368"/>
      <c r="J1109" s="368"/>
      <c r="K1109" s="368"/>
      <c r="L1109" s="368"/>
      <c r="M1109" s="368"/>
      <c r="N1109" s="368"/>
      <c r="O1109" s="357"/>
      <c r="P1109" s="357"/>
      <c r="Q1109" s="357"/>
      <c r="R1109" s="357"/>
      <c r="S1109" s="357"/>
      <c r="T1109" s="357"/>
      <c r="U1109" s="357"/>
      <c r="V1109" s="356"/>
      <c r="W1109" s="356"/>
      <c r="X1109" s="356"/>
      <c r="Y1109" s="356"/>
      <c r="Z1109" s="356"/>
      <c r="AA1109" s="357"/>
      <c r="AB1109" s="446"/>
      <c r="AC1109" s="446">
        <v>11679.1</v>
      </c>
      <c r="AD1109" s="446">
        <v>12605.4</v>
      </c>
      <c r="AE1109" s="446">
        <v>13550</v>
      </c>
      <c r="AF1109" s="446">
        <v>14511.9</v>
      </c>
      <c r="AG1109" s="446">
        <v>15572.3</v>
      </c>
      <c r="AH1109" s="446"/>
      <c r="AI1109" s="446"/>
      <c r="AJ1109" s="446"/>
      <c r="AK1109" s="446"/>
      <c r="AL1109" s="446"/>
      <c r="AM1109" s="446"/>
      <c r="AN1109" s="446"/>
    </row>
    <row r="1110" spans="1:40" s="9" customFormat="1" ht="12" customHeight="1">
      <c r="A1110" s="367" t="s">
        <v>238</v>
      </c>
      <c r="B1110" s="340"/>
      <c r="C1110" s="340"/>
      <c r="D1110" s="340"/>
      <c r="E1110" s="340"/>
      <c r="F1110" s="340"/>
      <c r="G1110" s="356"/>
      <c r="H1110" s="369"/>
      <c r="I1110" s="369"/>
      <c r="J1110" s="369"/>
      <c r="K1110" s="369"/>
      <c r="L1110" s="369"/>
      <c r="M1110" s="369"/>
      <c r="N1110" s="369"/>
      <c r="O1110" s="357"/>
      <c r="P1110" s="357"/>
      <c r="Q1110" s="357"/>
      <c r="R1110" s="357"/>
      <c r="S1110" s="357"/>
      <c r="T1110" s="357"/>
      <c r="U1110" s="357"/>
      <c r="V1110" s="357"/>
      <c r="W1110" s="357"/>
      <c r="X1110" s="357"/>
      <c r="Y1110" s="357"/>
      <c r="Z1110" s="356"/>
      <c r="AA1110" s="357"/>
      <c r="AB1110" s="446"/>
      <c r="AC1110" s="446">
        <v>265.8</v>
      </c>
      <c r="AD1110" s="446">
        <v>277.5</v>
      </c>
      <c r="AE1110" s="446">
        <v>287.8</v>
      </c>
      <c r="AF1110" s="446">
        <v>296.2</v>
      </c>
      <c r="AG1110" s="446">
        <v>308</v>
      </c>
      <c r="AH1110" s="446"/>
      <c r="AI1110" s="446"/>
      <c r="AJ1110" s="446"/>
      <c r="AK1110" s="446"/>
      <c r="AL1110" s="446"/>
      <c r="AM1110" s="446"/>
      <c r="AN1110" s="446"/>
    </row>
    <row r="1111" spans="1:40" s="9" customFormat="1" ht="12" customHeight="1">
      <c r="A1111" s="367" t="s">
        <v>239</v>
      </c>
      <c r="B1111" s="340"/>
      <c r="C1111" s="340"/>
      <c r="D1111" s="340"/>
      <c r="E1111" s="340"/>
      <c r="F1111" s="340"/>
      <c r="G1111" s="356"/>
      <c r="H1111" s="369"/>
      <c r="I1111" s="369"/>
      <c r="J1111" s="369"/>
      <c r="K1111" s="369"/>
      <c r="L1111" s="369"/>
      <c r="M1111" s="369"/>
      <c r="N1111" s="369"/>
      <c r="O1111" s="356"/>
      <c r="P1111" s="356"/>
      <c r="Q1111" s="356"/>
      <c r="R1111" s="356"/>
      <c r="S1111" s="356"/>
      <c r="T1111" s="356"/>
      <c r="U1111" s="356"/>
      <c r="V1111" s="357"/>
      <c r="W1111" s="357"/>
      <c r="X1111" s="357"/>
      <c r="Y1111" s="357"/>
      <c r="Z1111" s="356"/>
      <c r="AA1111" s="357"/>
      <c r="AB1111" s="446"/>
      <c r="AC1111" s="446">
        <v>4393.8999999999996</v>
      </c>
      <c r="AD1111" s="446">
        <v>4542.7</v>
      </c>
      <c r="AE1111" s="446">
        <v>4708.5</v>
      </c>
      <c r="AF1111" s="446">
        <v>4899</v>
      </c>
      <c r="AG1111" s="446">
        <v>5055.5</v>
      </c>
      <c r="AH1111" s="446"/>
      <c r="AI1111" s="446"/>
      <c r="AJ1111" s="446"/>
      <c r="AK1111" s="446"/>
      <c r="AL1111" s="446"/>
      <c r="AM1111" s="446"/>
      <c r="AN1111" s="446"/>
    </row>
    <row r="1112" spans="1:40" s="9" customFormat="1" ht="12" customHeight="1">
      <c r="A1112" s="367" t="s">
        <v>240</v>
      </c>
      <c r="B1112" s="340"/>
      <c r="C1112" s="340"/>
      <c r="D1112" s="340"/>
      <c r="E1112" s="340"/>
      <c r="F1112" s="340"/>
      <c r="G1112" s="356"/>
      <c r="H1112" s="369"/>
      <c r="I1112" s="369"/>
      <c r="J1112" s="369"/>
      <c r="K1112" s="369"/>
      <c r="L1112" s="369"/>
      <c r="M1112" s="369"/>
      <c r="N1112" s="369"/>
      <c r="O1112" s="356"/>
      <c r="P1112" s="356"/>
      <c r="Q1112" s="356"/>
      <c r="R1112" s="356"/>
      <c r="S1112" s="356"/>
      <c r="T1112" s="356"/>
      <c r="U1112" s="356"/>
      <c r="V1112" s="356"/>
      <c r="W1112" s="356"/>
      <c r="X1112" s="356"/>
      <c r="Y1112" s="356"/>
      <c r="Z1112" s="356"/>
      <c r="AA1112" s="357"/>
      <c r="AB1112" s="446"/>
      <c r="AC1112" s="446">
        <v>3.8</v>
      </c>
      <c r="AD1112" s="446">
        <v>3.4</v>
      </c>
      <c r="AE1112" s="446">
        <v>3.6</v>
      </c>
      <c r="AF1112" s="446">
        <v>4</v>
      </c>
      <c r="AG1112" s="446">
        <v>3.2</v>
      </c>
      <c r="AH1112" s="446"/>
      <c r="AI1112" s="446"/>
      <c r="AJ1112" s="446"/>
      <c r="AK1112" s="446"/>
      <c r="AL1112" s="446"/>
      <c r="AM1112" s="446"/>
      <c r="AN1112" s="446"/>
    </row>
    <row r="1113" spans="1:40" s="9" customFormat="1" ht="12" customHeight="1">
      <c r="A1113" s="367" t="s">
        <v>241</v>
      </c>
      <c r="B1113" s="340"/>
      <c r="C1113" s="340"/>
      <c r="D1113" s="340"/>
      <c r="E1113" s="340"/>
      <c r="F1113" s="340"/>
      <c r="G1113" s="356"/>
      <c r="H1113" s="356"/>
      <c r="I1113" s="356"/>
      <c r="J1113" s="356"/>
      <c r="K1113" s="356"/>
      <c r="L1113" s="356"/>
      <c r="M1113" s="356"/>
      <c r="N1113" s="356"/>
      <c r="O1113" s="356"/>
      <c r="P1113" s="356"/>
      <c r="Q1113" s="356"/>
      <c r="R1113" s="356"/>
      <c r="S1113" s="356"/>
      <c r="T1113" s="356"/>
      <c r="U1113" s="356"/>
      <c r="V1113" s="356"/>
      <c r="W1113" s="356"/>
      <c r="X1113" s="356"/>
      <c r="Y1113" s="356"/>
      <c r="Z1113" s="356"/>
      <c r="AA1113" s="357"/>
      <c r="AB1113" s="446"/>
      <c r="AC1113" s="446"/>
      <c r="AD1113" s="446"/>
      <c r="AE1113" s="446"/>
      <c r="AF1113" s="446"/>
      <c r="AG1113" s="446"/>
      <c r="AH1113" s="446"/>
      <c r="AI1113" s="446"/>
      <c r="AJ1113" s="446"/>
      <c r="AK1113" s="446"/>
      <c r="AL1113" s="446"/>
      <c r="AM1113" s="446"/>
      <c r="AN1113" s="446"/>
    </row>
    <row r="1114" spans="1:40" s="9" customFormat="1" ht="12" customHeight="1">
      <c r="A1114" s="354"/>
      <c r="B1114" s="340"/>
      <c r="C1114" s="340"/>
      <c r="D1114" s="340"/>
      <c r="E1114" s="340"/>
      <c r="F1114" s="340"/>
      <c r="G1114" s="356"/>
      <c r="H1114" s="364"/>
      <c r="I1114" s="356"/>
      <c r="J1114" s="356"/>
      <c r="K1114" s="356"/>
      <c r="L1114" s="356"/>
      <c r="M1114" s="356"/>
      <c r="N1114" s="356"/>
      <c r="O1114" s="356"/>
      <c r="P1114" s="356"/>
      <c r="Q1114" s="356"/>
      <c r="R1114" s="356"/>
      <c r="S1114" s="356"/>
      <c r="T1114" s="356"/>
      <c r="U1114" s="356"/>
      <c r="V1114" s="356"/>
      <c r="W1114" s="356"/>
      <c r="X1114" s="356"/>
      <c r="Y1114" s="356"/>
      <c r="Z1114" s="356"/>
      <c r="AA1114" s="357"/>
      <c r="AB1114" s="446"/>
      <c r="AC1114" s="446"/>
      <c r="AD1114" s="446"/>
      <c r="AE1114" s="446"/>
      <c r="AF1114" s="446"/>
      <c r="AG1114" s="446"/>
      <c r="AH1114" s="446"/>
      <c r="AI1114" s="446"/>
      <c r="AJ1114" s="446"/>
      <c r="AK1114" s="446"/>
      <c r="AL1114" s="446"/>
      <c r="AM1114" s="446"/>
      <c r="AN1114" s="446"/>
    </row>
    <row r="1115" spans="1:40" s="9" customFormat="1" ht="12" customHeight="1">
      <c r="A1115" s="354" t="s">
        <v>242</v>
      </c>
      <c r="B1115" s="340"/>
      <c r="C1115" s="340"/>
      <c r="D1115" s="340"/>
      <c r="E1115" s="340"/>
      <c r="F1115" s="340"/>
      <c r="G1115" s="356"/>
      <c r="H1115" s="356"/>
      <c r="I1115" s="356"/>
      <c r="J1115" s="356"/>
      <c r="K1115" s="356"/>
      <c r="L1115" s="356"/>
      <c r="M1115" s="356"/>
      <c r="N1115" s="356"/>
      <c r="O1115" s="356"/>
      <c r="P1115" s="356"/>
      <c r="Q1115" s="356"/>
      <c r="R1115" s="356"/>
      <c r="S1115" s="356"/>
      <c r="T1115" s="356"/>
      <c r="U1115" s="356"/>
      <c r="V1115" s="356"/>
      <c r="W1115" s="356"/>
      <c r="X1115" s="356"/>
      <c r="Y1115" s="356"/>
      <c r="Z1115" s="356"/>
      <c r="AA1115" s="357"/>
      <c r="AB1115" s="446"/>
      <c r="AC1115" s="446">
        <v>15009.2</v>
      </c>
      <c r="AD1115" s="446">
        <v>14928.2</v>
      </c>
      <c r="AE1115" s="446">
        <v>14160.5</v>
      </c>
      <c r="AF1115" s="446">
        <v>14074.6</v>
      </c>
      <c r="AG1115" s="446">
        <v>14019</v>
      </c>
      <c r="AH1115" s="446"/>
      <c r="AI1115" s="446"/>
      <c r="AJ1115" s="446"/>
      <c r="AK1115" s="446"/>
      <c r="AL1115" s="446"/>
      <c r="AM1115" s="446"/>
      <c r="AN1115" s="446"/>
    </row>
    <row r="1116" spans="1:40" s="9" customFormat="1" ht="12" customHeight="1">
      <c r="A1116" s="367" t="s">
        <v>238</v>
      </c>
      <c r="B1116" s="370"/>
      <c r="C1116" s="370"/>
      <c r="D1116" s="370"/>
      <c r="E1116" s="370"/>
      <c r="F1116" s="370"/>
      <c r="G1116" s="356"/>
      <c r="H1116" s="356"/>
      <c r="I1116" s="356"/>
      <c r="J1116" s="356"/>
      <c r="K1116" s="356"/>
      <c r="L1116" s="356"/>
      <c r="M1116" s="356"/>
      <c r="N1116" s="356"/>
      <c r="O1116" s="356"/>
      <c r="P1116" s="356"/>
      <c r="Q1116" s="356"/>
      <c r="R1116" s="356"/>
      <c r="S1116" s="356"/>
      <c r="T1116" s="356"/>
      <c r="U1116" s="356"/>
      <c r="V1116" s="356"/>
      <c r="W1116" s="356"/>
      <c r="X1116" s="356"/>
      <c r="Y1116" s="356"/>
      <c r="Z1116" s="356"/>
      <c r="AA1116" s="357"/>
      <c r="AB1116" s="446"/>
      <c r="AC1116" s="446">
        <v>431.3</v>
      </c>
      <c r="AD1116" s="446">
        <v>446.6</v>
      </c>
      <c r="AE1116" s="446">
        <v>451.1</v>
      </c>
      <c r="AF1116" s="446">
        <v>453.1</v>
      </c>
      <c r="AG1116" s="446">
        <v>454.4</v>
      </c>
      <c r="AH1116" s="446"/>
      <c r="AI1116" s="446"/>
      <c r="AJ1116" s="446"/>
      <c r="AK1116" s="446"/>
      <c r="AL1116" s="446"/>
      <c r="AM1116" s="446"/>
      <c r="AN1116" s="446"/>
    </row>
    <row r="1117" spans="1:40" s="9" customFormat="1" ht="12" customHeight="1">
      <c r="A1117" s="367" t="s">
        <v>239</v>
      </c>
      <c r="B1117" s="340"/>
      <c r="C1117" s="340"/>
      <c r="D1117" s="340"/>
      <c r="E1117" s="340"/>
      <c r="F1117" s="340"/>
      <c r="G1117" s="356"/>
      <c r="H1117" s="356"/>
      <c r="I1117" s="356"/>
      <c r="J1117" s="356"/>
      <c r="K1117" s="356"/>
      <c r="L1117" s="356"/>
      <c r="M1117" s="356"/>
      <c r="N1117" s="356"/>
      <c r="O1117" s="356"/>
      <c r="P1117" s="356"/>
      <c r="Q1117" s="356"/>
      <c r="R1117" s="356"/>
      <c r="S1117" s="356"/>
      <c r="T1117" s="356"/>
      <c r="U1117" s="356"/>
      <c r="V1117" s="356"/>
      <c r="W1117" s="356"/>
      <c r="X1117" s="356"/>
      <c r="Y1117" s="356"/>
      <c r="Z1117" s="356"/>
      <c r="AA1117" s="357"/>
      <c r="AB1117" s="446"/>
      <c r="AC1117" s="446">
        <v>3480</v>
      </c>
      <c r="AD1117" s="446">
        <v>3342.9</v>
      </c>
      <c r="AE1117" s="446">
        <v>3139.1</v>
      </c>
      <c r="AF1117" s="446">
        <v>3106.5</v>
      </c>
      <c r="AG1117" s="446">
        <v>3085.3</v>
      </c>
      <c r="AH1117" s="446"/>
      <c r="AI1117" s="446"/>
      <c r="AJ1117" s="446"/>
      <c r="AK1117" s="446"/>
      <c r="AL1117" s="446"/>
      <c r="AM1117" s="446"/>
      <c r="AN1117" s="446"/>
    </row>
    <row r="1118" spans="1:40" s="9" customFormat="1" ht="12" customHeight="1">
      <c r="A1118" s="367" t="s">
        <v>240</v>
      </c>
      <c r="B1118" s="340"/>
      <c r="C1118" s="340"/>
      <c r="D1118" s="340"/>
      <c r="E1118" s="340"/>
      <c r="F1118" s="340"/>
      <c r="G1118" s="356"/>
      <c r="H1118" s="356"/>
      <c r="I1118" s="356"/>
      <c r="J1118" s="356"/>
      <c r="K1118" s="356"/>
      <c r="L1118" s="356"/>
      <c r="M1118" s="356"/>
      <c r="N1118" s="356"/>
      <c r="O1118" s="356"/>
      <c r="P1118" s="356"/>
      <c r="Q1118" s="356"/>
      <c r="R1118" s="356"/>
      <c r="S1118" s="356"/>
      <c r="T1118" s="356"/>
      <c r="U1118" s="356"/>
      <c r="V1118" s="356"/>
      <c r="W1118" s="356"/>
      <c r="X1118" s="356"/>
      <c r="Y1118" s="356"/>
      <c r="Z1118" s="356"/>
      <c r="AA1118" s="357"/>
      <c r="AB1118" s="446"/>
      <c r="AC1118" s="446">
        <v>7.1</v>
      </c>
      <c r="AD1118" s="446">
        <v>-3.9</v>
      </c>
      <c r="AE1118" s="446">
        <v>-6.1</v>
      </c>
      <c r="AF1118" s="446">
        <v>-1</v>
      </c>
      <c r="AG1118" s="446">
        <v>-0.7</v>
      </c>
      <c r="AH1118" s="446"/>
      <c r="AI1118" s="446"/>
      <c r="AJ1118" s="446"/>
      <c r="AK1118" s="446"/>
      <c r="AL1118" s="446"/>
      <c r="AM1118" s="446"/>
      <c r="AN1118" s="446"/>
    </row>
    <row r="1119" spans="1:40" s="9" customFormat="1" ht="12" customHeight="1">
      <c r="A1119" s="367" t="s">
        <v>241</v>
      </c>
      <c r="B1119" s="340"/>
      <c r="C1119" s="340"/>
      <c r="D1119" s="340"/>
      <c r="E1119" s="340"/>
      <c r="F1119" s="340"/>
      <c r="G1119" s="356"/>
      <c r="H1119" s="356"/>
      <c r="I1119" s="356"/>
      <c r="J1119" s="356"/>
      <c r="K1119" s="356"/>
      <c r="L1119" s="356"/>
      <c r="M1119" s="356"/>
      <c r="N1119" s="356"/>
      <c r="O1119" s="356"/>
      <c r="P1119" s="356"/>
      <c r="Q1119" s="356"/>
      <c r="R1119" s="356"/>
      <c r="S1119" s="356"/>
      <c r="T1119" s="356"/>
      <c r="U1119" s="356"/>
      <c r="V1119" s="356"/>
      <c r="W1119" s="356"/>
      <c r="X1119" s="356"/>
      <c r="Y1119" s="356"/>
      <c r="Z1119" s="356"/>
      <c r="AA1119" s="357"/>
      <c r="AB1119" s="446"/>
      <c r="AC1119" s="446"/>
      <c r="AD1119" s="446"/>
      <c r="AE1119" s="446"/>
      <c r="AF1119" s="446"/>
      <c r="AG1119" s="446"/>
      <c r="AH1119" s="446"/>
      <c r="AI1119" s="446"/>
      <c r="AJ1119" s="446"/>
      <c r="AK1119" s="446"/>
      <c r="AL1119" s="446"/>
      <c r="AM1119" s="446"/>
      <c r="AN1119" s="446"/>
    </row>
    <row r="1120" spans="1:40" s="9" customFormat="1" ht="12" customHeight="1">
      <c r="A1120" s="354"/>
      <c r="B1120" s="370"/>
      <c r="C1120" s="370"/>
      <c r="D1120" s="370"/>
      <c r="E1120" s="370"/>
      <c r="F1120" s="370"/>
      <c r="G1120" s="356"/>
      <c r="H1120" s="356"/>
      <c r="I1120" s="356"/>
      <c r="J1120" s="356"/>
      <c r="K1120" s="356"/>
      <c r="L1120" s="356"/>
      <c r="M1120" s="356"/>
      <c r="N1120" s="356"/>
      <c r="O1120" s="356"/>
      <c r="P1120" s="356"/>
      <c r="Q1120" s="356"/>
      <c r="R1120" s="356"/>
      <c r="S1120" s="356"/>
      <c r="T1120" s="356"/>
      <c r="U1120" s="356"/>
      <c r="V1120" s="356"/>
      <c r="W1120" s="356"/>
      <c r="X1120" s="356"/>
      <c r="Y1120" s="356"/>
      <c r="Z1120" s="356"/>
      <c r="AA1120" s="357"/>
      <c r="AB1120" s="446"/>
      <c r="AC1120" s="446"/>
      <c r="AD1120" s="446"/>
      <c r="AE1120" s="446"/>
      <c r="AF1120" s="446"/>
      <c r="AG1120" s="446"/>
      <c r="AH1120" s="446"/>
      <c r="AI1120" s="446"/>
      <c r="AJ1120" s="446"/>
      <c r="AK1120" s="446"/>
      <c r="AL1120" s="446"/>
      <c r="AM1120" s="446"/>
      <c r="AN1120" s="446"/>
    </row>
    <row r="1121" spans="1:40" s="9" customFormat="1" ht="12" customHeight="1">
      <c r="A1121" s="354" t="s">
        <v>243</v>
      </c>
      <c r="B1121" s="340"/>
      <c r="C1121" s="340"/>
      <c r="D1121" s="340"/>
      <c r="E1121" s="340"/>
      <c r="F1121" s="340"/>
      <c r="G1121" s="356"/>
      <c r="H1121" s="356"/>
      <c r="I1121" s="356"/>
      <c r="J1121" s="356"/>
      <c r="K1121" s="356"/>
      <c r="L1121" s="356"/>
      <c r="M1121" s="356"/>
      <c r="N1121" s="356"/>
      <c r="O1121" s="356"/>
      <c r="P1121" s="356"/>
      <c r="Q1121" s="356"/>
      <c r="R1121" s="356"/>
      <c r="S1121" s="356"/>
      <c r="T1121" s="356"/>
      <c r="U1121" s="356"/>
      <c r="V1121" s="356"/>
      <c r="W1121" s="356"/>
      <c r="X1121" s="356"/>
      <c r="Y1121" s="356"/>
      <c r="Z1121" s="356"/>
      <c r="AA1121" s="357"/>
      <c r="AB1121" s="446"/>
      <c r="AC1121" s="446">
        <v>3139.2</v>
      </c>
      <c r="AD1121" s="446">
        <v>3528.4</v>
      </c>
      <c r="AE1121" s="446">
        <v>3735</v>
      </c>
      <c r="AF1121" s="446">
        <v>3817.2</v>
      </c>
      <c r="AG1121" s="446">
        <v>3905.6</v>
      </c>
      <c r="AH1121" s="446"/>
      <c r="AI1121" s="446"/>
      <c r="AJ1121" s="446"/>
      <c r="AK1121" s="446"/>
      <c r="AL1121" s="446"/>
      <c r="AM1121" s="446"/>
      <c r="AN1121" s="446"/>
    </row>
    <row r="1122" spans="1:40" s="9" customFormat="1" ht="12" customHeight="1">
      <c r="A1122" s="367" t="s">
        <v>238</v>
      </c>
      <c r="B1122" s="340"/>
      <c r="C1122" s="340"/>
      <c r="D1122" s="340"/>
      <c r="E1122" s="340"/>
      <c r="F1122" s="340"/>
      <c r="G1122" s="356"/>
      <c r="H1122" s="356"/>
      <c r="I1122" s="356"/>
      <c r="J1122" s="356"/>
      <c r="K1122" s="356"/>
      <c r="L1122" s="356"/>
      <c r="M1122" s="356"/>
      <c r="N1122" s="356"/>
      <c r="O1122" s="356"/>
      <c r="P1122" s="356"/>
      <c r="Q1122" s="356"/>
      <c r="R1122" s="356"/>
      <c r="S1122" s="356"/>
      <c r="T1122" s="356"/>
      <c r="U1122" s="356"/>
      <c r="V1122" s="356"/>
      <c r="W1122" s="356"/>
      <c r="X1122" s="356"/>
      <c r="Y1122" s="356"/>
      <c r="Z1122" s="356"/>
      <c r="AA1122" s="357"/>
      <c r="AB1122" s="446"/>
      <c r="AC1122" s="446">
        <v>442.3</v>
      </c>
      <c r="AD1122" s="446">
        <v>453.8</v>
      </c>
      <c r="AE1122" s="446">
        <v>458.8</v>
      </c>
      <c r="AF1122" s="446">
        <v>466.4</v>
      </c>
      <c r="AG1122" s="446">
        <v>474.8</v>
      </c>
      <c r="AH1122" s="446"/>
      <c r="AI1122" s="446"/>
      <c r="AJ1122" s="446"/>
      <c r="AK1122" s="446"/>
      <c r="AL1122" s="446"/>
      <c r="AM1122" s="446"/>
      <c r="AN1122" s="446"/>
    </row>
    <row r="1123" spans="1:40" s="9" customFormat="1" ht="12" customHeight="1">
      <c r="A1123" s="367" t="s">
        <v>239</v>
      </c>
      <c r="B1123" s="370"/>
      <c r="C1123" s="370"/>
      <c r="D1123" s="370"/>
      <c r="E1123" s="370"/>
      <c r="F1123" s="370"/>
      <c r="G1123" s="356"/>
      <c r="H1123" s="356"/>
      <c r="I1123" s="356"/>
      <c r="J1123" s="356"/>
      <c r="K1123" s="356"/>
      <c r="L1123" s="356"/>
      <c r="M1123" s="356"/>
      <c r="N1123" s="356"/>
      <c r="O1123" s="356"/>
      <c r="P1123" s="356"/>
      <c r="Q1123" s="356"/>
      <c r="R1123" s="356"/>
      <c r="S1123" s="356"/>
      <c r="T1123" s="356"/>
      <c r="U1123" s="356"/>
      <c r="V1123" s="356"/>
      <c r="W1123" s="356"/>
      <c r="X1123" s="356"/>
      <c r="Y1123" s="356"/>
      <c r="Z1123" s="356"/>
      <c r="AA1123" s="357"/>
      <c r="AB1123" s="446"/>
      <c r="AC1123" s="446">
        <v>709.7</v>
      </c>
      <c r="AD1123" s="446">
        <v>777.5</v>
      </c>
      <c r="AE1123" s="446">
        <v>814.1</v>
      </c>
      <c r="AF1123" s="446">
        <v>818.5</v>
      </c>
      <c r="AG1123" s="446">
        <v>822.6</v>
      </c>
      <c r="AH1123" s="446"/>
      <c r="AI1123" s="446"/>
      <c r="AJ1123" s="446"/>
      <c r="AK1123" s="446"/>
      <c r="AL1123" s="446"/>
      <c r="AM1123" s="446"/>
      <c r="AN1123" s="446"/>
    </row>
    <row r="1124" spans="1:40" s="9" customFormat="1" ht="12" customHeight="1">
      <c r="A1124" s="367" t="s">
        <v>240</v>
      </c>
      <c r="B1124" s="340"/>
      <c r="C1124" s="340"/>
      <c r="D1124" s="340"/>
      <c r="E1124" s="340"/>
      <c r="F1124" s="340"/>
      <c r="G1124" s="356"/>
      <c r="H1124" s="356"/>
      <c r="I1124" s="356"/>
      <c r="J1124" s="356"/>
      <c r="K1124" s="356"/>
      <c r="L1124" s="356"/>
      <c r="M1124" s="356"/>
      <c r="N1124" s="356"/>
      <c r="O1124" s="356"/>
      <c r="P1124" s="356"/>
      <c r="Q1124" s="356"/>
      <c r="R1124" s="356"/>
      <c r="S1124" s="356"/>
      <c r="T1124" s="356"/>
      <c r="U1124" s="356"/>
      <c r="V1124" s="356"/>
      <c r="W1124" s="356"/>
      <c r="X1124" s="356"/>
      <c r="Y1124" s="356"/>
      <c r="Z1124" s="356"/>
      <c r="AA1124" s="357"/>
      <c r="AB1124" s="446"/>
      <c r="AC1124" s="446">
        <v>9.3000000000000007</v>
      </c>
      <c r="AD1124" s="446">
        <v>9.5</v>
      </c>
      <c r="AE1124" s="446">
        <v>4.7</v>
      </c>
      <c r="AF1124" s="446">
        <v>0.5</v>
      </c>
      <c r="AG1124" s="446">
        <v>0.5</v>
      </c>
      <c r="AH1124" s="446"/>
      <c r="AI1124" s="446"/>
      <c r="AJ1124" s="446"/>
      <c r="AK1124" s="446"/>
      <c r="AL1124" s="446"/>
      <c r="AM1124" s="446"/>
      <c r="AN1124" s="446"/>
    </row>
    <row r="1125" spans="1:40" s="9" customFormat="1" ht="12" customHeight="1">
      <c r="A1125" s="367" t="s">
        <v>241</v>
      </c>
      <c r="B1125" s="340"/>
      <c r="C1125" s="340"/>
      <c r="D1125" s="340"/>
      <c r="E1125" s="340"/>
      <c r="F1125" s="340"/>
      <c r="G1125" s="356"/>
      <c r="H1125" s="356"/>
      <c r="I1125" s="356"/>
      <c r="J1125" s="356"/>
      <c r="K1125" s="356"/>
      <c r="L1125" s="356"/>
      <c r="M1125" s="356"/>
      <c r="N1125" s="356"/>
      <c r="O1125" s="356"/>
      <c r="P1125" s="356"/>
      <c r="Q1125" s="356"/>
      <c r="R1125" s="356"/>
      <c r="S1125" s="356"/>
      <c r="T1125" s="356"/>
      <c r="U1125" s="356"/>
      <c r="V1125" s="356"/>
      <c r="W1125" s="356"/>
      <c r="X1125" s="356"/>
      <c r="Y1125" s="356"/>
      <c r="Z1125" s="356"/>
      <c r="AA1125" s="357"/>
      <c r="AB1125" s="446"/>
      <c r="AC1125" s="446"/>
      <c r="AD1125" s="446"/>
      <c r="AE1125" s="446"/>
      <c r="AF1125" s="446"/>
      <c r="AG1125" s="446"/>
      <c r="AH1125" s="446"/>
      <c r="AI1125" s="446"/>
      <c r="AJ1125" s="446"/>
      <c r="AK1125" s="446"/>
      <c r="AL1125" s="446"/>
      <c r="AM1125" s="446"/>
      <c r="AN1125" s="446"/>
    </row>
    <row r="1126" spans="1:40" s="9" customFormat="1" ht="12" customHeight="1">
      <c r="A1126" s="354"/>
      <c r="B1126" s="340"/>
      <c r="C1126" s="340"/>
      <c r="D1126" s="340"/>
      <c r="E1126" s="340"/>
      <c r="F1126" s="340"/>
      <c r="G1126" s="356"/>
      <c r="H1126" s="356"/>
      <c r="I1126" s="356"/>
      <c r="J1126" s="356"/>
      <c r="K1126" s="356"/>
      <c r="L1126" s="356"/>
      <c r="M1126" s="356"/>
      <c r="N1126" s="356"/>
      <c r="O1126" s="356"/>
      <c r="P1126" s="356"/>
      <c r="Q1126" s="356"/>
      <c r="R1126" s="356"/>
      <c r="S1126" s="356"/>
      <c r="T1126" s="356"/>
      <c r="U1126" s="356"/>
      <c r="V1126" s="356"/>
      <c r="W1126" s="356"/>
      <c r="X1126" s="356"/>
      <c r="Y1126" s="356"/>
      <c r="Z1126" s="356"/>
      <c r="AA1126" s="357"/>
      <c r="AB1126" s="446"/>
      <c r="AC1126" s="446"/>
      <c r="AD1126" s="446"/>
      <c r="AE1126" s="446"/>
      <c r="AF1126" s="446"/>
      <c r="AG1126" s="446"/>
      <c r="AH1126" s="446"/>
      <c r="AI1126" s="446"/>
      <c r="AJ1126" s="446"/>
      <c r="AK1126" s="446"/>
      <c r="AL1126" s="446"/>
      <c r="AM1126" s="446"/>
      <c r="AN1126" s="446"/>
    </row>
    <row r="1127" spans="1:40" s="9" customFormat="1" ht="12" customHeight="1">
      <c r="A1127" s="354" t="s">
        <v>244</v>
      </c>
      <c r="B1127" s="370"/>
      <c r="C1127" s="370"/>
      <c r="D1127" s="370"/>
      <c r="E1127" s="370"/>
      <c r="F1127" s="370"/>
      <c r="G1127" s="356"/>
      <c r="H1127" s="356"/>
      <c r="I1127" s="356"/>
      <c r="J1127" s="356"/>
      <c r="K1127" s="356"/>
      <c r="L1127" s="356"/>
      <c r="M1127" s="356"/>
      <c r="N1127" s="356"/>
      <c r="O1127" s="356"/>
      <c r="P1127" s="356"/>
      <c r="Q1127" s="356"/>
      <c r="R1127" s="356"/>
      <c r="S1127" s="356"/>
      <c r="T1127" s="356"/>
      <c r="U1127" s="356"/>
      <c r="V1127" s="356"/>
      <c r="W1127" s="356"/>
      <c r="X1127" s="356"/>
      <c r="Y1127" s="356"/>
      <c r="Z1127" s="356"/>
      <c r="AA1127" s="357"/>
      <c r="AB1127" s="446"/>
      <c r="AC1127" s="446">
        <v>3173.5</v>
      </c>
      <c r="AD1127" s="446">
        <v>3465.3</v>
      </c>
      <c r="AE1127" s="446">
        <v>3785.6</v>
      </c>
      <c r="AF1127" s="446">
        <v>4134</v>
      </c>
      <c r="AG1127" s="446">
        <v>4514.8999999999996</v>
      </c>
      <c r="AH1127" s="446"/>
      <c r="AI1127" s="446"/>
      <c r="AJ1127" s="446"/>
      <c r="AK1127" s="446"/>
      <c r="AL1127" s="446"/>
      <c r="AM1127" s="446"/>
      <c r="AN1127" s="446"/>
    </row>
    <row r="1128" spans="1:40" s="9" customFormat="1" ht="12" customHeight="1">
      <c r="A1128" s="367" t="s">
        <v>238</v>
      </c>
      <c r="B1128" s="340"/>
      <c r="C1128" s="340"/>
      <c r="D1128" s="340"/>
      <c r="E1128" s="340"/>
      <c r="F1128" s="340"/>
      <c r="G1128" s="356"/>
      <c r="H1128" s="356"/>
      <c r="I1128" s="356"/>
      <c r="J1128" s="356"/>
      <c r="K1128" s="356"/>
      <c r="L1128" s="356"/>
      <c r="M1128" s="356"/>
      <c r="N1128" s="356"/>
      <c r="O1128" s="356"/>
      <c r="P1128" s="356"/>
      <c r="Q1128" s="356"/>
      <c r="R1128" s="356"/>
      <c r="S1128" s="356"/>
      <c r="T1128" s="356"/>
      <c r="U1128" s="356"/>
      <c r="V1128" s="356"/>
      <c r="W1128" s="356"/>
      <c r="X1128" s="356"/>
      <c r="Y1128" s="356"/>
      <c r="Z1128" s="356"/>
      <c r="AA1128" s="357"/>
      <c r="AB1128" s="446"/>
      <c r="AC1128" s="446">
        <v>251.7</v>
      </c>
      <c r="AD1128" s="446">
        <v>264.3</v>
      </c>
      <c r="AE1128" s="446">
        <v>277.60000000000002</v>
      </c>
      <c r="AF1128" s="446">
        <v>291.5</v>
      </c>
      <c r="AG1128" s="446">
        <v>306.10000000000002</v>
      </c>
      <c r="AH1128" s="446"/>
      <c r="AI1128" s="446"/>
      <c r="AJ1128" s="446"/>
      <c r="AK1128" s="446"/>
      <c r="AL1128" s="446"/>
      <c r="AM1128" s="446"/>
      <c r="AN1128" s="446"/>
    </row>
    <row r="1129" spans="1:40" s="9" customFormat="1" ht="12" customHeight="1">
      <c r="A1129" s="367" t="s">
        <v>239</v>
      </c>
      <c r="B1129" s="340"/>
      <c r="C1129" s="340"/>
      <c r="D1129" s="340"/>
      <c r="E1129" s="340"/>
      <c r="F1129" s="340"/>
      <c r="G1129" s="369"/>
      <c r="H1129" s="369"/>
      <c r="I1129" s="369"/>
      <c r="J1129" s="369"/>
      <c r="K1129" s="369"/>
      <c r="L1129" s="369"/>
      <c r="M1129" s="369"/>
      <c r="N1129" s="369"/>
      <c r="O1129" s="356"/>
      <c r="P1129" s="356"/>
      <c r="Q1129" s="356"/>
      <c r="R1129" s="356"/>
      <c r="S1129" s="356"/>
      <c r="T1129" s="356"/>
      <c r="U1129" s="356"/>
      <c r="V1129" s="356"/>
      <c r="W1129" s="356"/>
      <c r="X1129" s="356"/>
      <c r="Y1129" s="356"/>
      <c r="Z1129" s="356"/>
      <c r="AA1129" s="357"/>
      <c r="AB1129" s="446"/>
      <c r="AC1129" s="446">
        <v>1260.7</v>
      </c>
      <c r="AD1129" s="446">
        <v>1311.1</v>
      </c>
      <c r="AE1129" s="446">
        <v>1363.6</v>
      </c>
      <c r="AF1129" s="446">
        <v>1418.1</v>
      </c>
      <c r="AG1129" s="446">
        <v>1474.9</v>
      </c>
      <c r="AH1129" s="446"/>
      <c r="AI1129" s="446"/>
      <c r="AJ1129" s="446"/>
      <c r="AK1129" s="446"/>
      <c r="AL1129" s="446"/>
      <c r="AM1129" s="446"/>
      <c r="AN1129" s="446"/>
    </row>
    <row r="1130" spans="1:40" s="9" customFormat="1" ht="12" customHeight="1">
      <c r="A1130" s="367" t="s">
        <v>240</v>
      </c>
      <c r="B1130" s="340"/>
      <c r="C1130" s="340"/>
      <c r="D1130" s="340"/>
      <c r="E1130" s="340"/>
      <c r="F1130" s="340"/>
      <c r="G1130" s="369"/>
      <c r="H1130" s="369"/>
      <c r="I1130" s="369"/>
      <c r="J1130" s="369"/>
      <c r="K1130" s="369"/>
      <c r="L1130" s="369"/>
      <c r="M1130" s="369"/>
      <c r="N1130" s="369"/>
      <c r="O1130" s="356"/>
      <c r="P1130" s="356"/>
      <c r="Q1130" s="356"/>
      <c r="R1130" s="356"/>
      <c r="S1130" s="356"/>
      <c r="T1130" s="356"/>
      <c r="U1130" s="356"/>
      <c r="V1130" s="356"/>
      <c r="W1130" s="356"/>
      <c r="X1130" s="356"/>
      <c r="Y1130" s="356"/>
      <c r="Z1130" s="356"/>
      <c r="AA1130" s="357"/>
      <c r="AB1130" s="446"/>
      <c r="AC1130" s="446">
        <v>4</v>
      </c>
      <c r="AD1130" s="446">
        <v>4</v>
      </c>
      <c r="AE1130" s="446">
        <v>4</v>
      </c>
      <c r="AF1130" s="446">
        <v>4</v>
      </c>
      <c r="AG1130" s="446">
        <v>4</v>
      </c>
      <c r="AH1130" s="446"/>
      <c r="AI1130" s="446"/>
      <c r="AJ1130" s="446"/>
      <c r="AK1130" s="446"/>
      <c r="AL1130" s="446"/>
      <c r="AM1130" s="446"/>
      <c r="AN1130" s="446"/>
    </row>
    <row r="1131" spans="1:40" s="9" customFormat="1" ht="12" customHeight="1">
      <c r="A1131" s="367" t="s">
        <v>241</v>
      </c>
      <c r="B1131" s="340"/>
      <c r="C1131" s="340"/>
      <c r="D1131" s="340"/>
      <c r="E1131" s="340"/>
      <c r="F1131" s="340"/>
      <c r="G1131" s="369"/>
      <c r="H1131" s="369"/>
      <c r="I1131" s="369"/>
      <c r="J1131" s="369"/>
      <c r="K1131" s="369"/>
      <c r="L1131" s="369"/>
      <c r="M1131" s="369"/>
      <c r="N1131" s="369"/>
      <c r="O1131" s="356"/>
      <c r="P1131" s="356"/>
      <c r="Q1131" s="356"/>
      <c r="R1131" s="356"/>
      <c r="S1131" s="356"/>
      <c r="T1131" s="356"/>
      <c r="U1131" s="356"/>
      <c r="V1131" s="356"/>
      <c r="W1131" s="356"/>
      <c r="X1131" s="356"/>
      <c r="Y1131" s="356"/>
      <c r="Z1131" s="356"/>
      <c r="AA1131" s="357"/>
      <c r="AB1131" s="446"/>
      <c r="AC1131" s="446"/>
      <c r="AD1131" s="446"/>
      <c r="AE1131" s="446"/>
      <c r="AF1131" s="446"/>
      <c r="AG1131" s="446"/>
      <c r="AH1131" s="446"/>
      <c r="AI1131" s="446"/>
      <c r="AJ1131" s="446"/>
      <c r="AK1131" s="446"/>
      <c r="AL1131" s="446"/>
      <c r="AM1131" s="446"/>
      <c r="AN1131" s="446"/>
    </row>
    <row r="1132" spans="1:40" s="9" customFormat="1" ht="12" customHeight="1">
      <c r="A1132" s="354"/>
      <c r="B1132" s="340"/>
      <c r="C1132" s="340"/>
      <c r="D1132" s="340"/>
      <c r="E1132" s="340"/>
      <c r="F1132" s="340"/>
      <c r="G1132" s="356"/>
      <c r="H1132" s="356"/>
      <c r="I1132" s="356"/>
      <c r="J1132" s="356"/>
      <c r="K1132" s="356"/>
      <c r="L1132" s="356"/>
      <c r="M1132" s="356"/>
      <c r="N1132" s="356"/>
      <c r="O1132" s="356"/>
      <c r="P1132" s="356"/>
      <c r="Q1132" s="356"/>
      <c r="R1132" s="356"/>
      <c r="S1132" s="356"/>
      <c r="T1132" s="356"/>
      <c r="U1132" s="356"/>
      <c r="V1132" s="356"/>
      <c r="W1132" s="356"/>
      <c r="X1132" s="356"/>
      <c r="Y1132" s="356"/>
      <c r="Z1132" s="356"/>
      <c r="AA1132" s="357"/>
      <c r="AB1132" s="446"/>
      <c r="AC1132" s="446"/>
      <c r="AD1132" s="446"/>
      <c r="AE1132" s="446"/>
      <c r="AF1132" s="446"/>
      <c r="AG1132" s="446"/>
      <c r="AH1132" s="446"/>
      <c r="AI1132" s="446"/>
      <c r="AJ1132" s="446"/>
      <c r="AK1132" s="446"/>
      <c r="AL1132" s="446"/>
      <c r="AM1132" s="446"/>
      <c r="AN1132" s="446"/>
    </row>
    <row r="1133" spans="1:40" s="9" customFormat="1" ht="12" customHeight="1">
      <c r="A1133" s="354" t="s">
        <v>245</v>
      </c>
      <c r="B1133" s="340"/>
      <c r="C1133" s="340"/>
      <c r="D1133" s="340"/>
      <c r="E1133" s="340"/>
      <c r="F1133" s="340"/>
      <c r="G1133" s="369"/>
      <c r="H1133" s="369"/>
      <c r="I1133" s="369"/>
      <c r="J1133" s="369"/>
      <c r="K1133" s="369"/>
      <c r="L1133" s="369"/>
      <c r="M1133" s="369"/>
      <c r="N1133" s="369"/>
      <c r="O1133" s="356"/>
      <c r="P1133" s="356"/>
      <c r="Q1133" s="356"/>
      <c r="R1133" s="356"/>
      <c r="S1133" s="356"/>
      <c r="T1133" s="356"/>
      <c r="U1133" s="356"/>
      <c r="V1133" s="356"/>
      <c r="W1133" s="356"/>
      <c r="X1133" s="356"/>
      <c r="Y1133" s="356"/>
      <c r="Z1133" s="356"/>
      <c r="AA1133" s="357"/>
      <c r="AB1133" s="446"/>
      <c r="AC1133" s="446">
        <v>1108.2</v>
      </c>
      <c r="AD1133" s="446">
        <v>1210.0999999999999</v>
      </c>
      <c r="AE1133" s="446">
        <v>1321.9</v>
      </c>
      <c r="AF1133" s="446">
        <v>1443.6</v>
      </c>
      <c r="AG1133" s="446">
        <v>1576.6</v>
      </c>
      <c r="AH1133" s="446"/>
      <c r="AI1133" s="446"/>
      <c r="AJ1133" s="446"/>
      <c r="AK1133" s="446"/>
      <c r="AL1133" s="446"/>
      <c r="AM1133" s="446"/>
      <c r="AN1133" s="446"/>
    </row>
    <row r="1134" spans="1:40" s="9" customFormat="1" ht="12" customHeight="1">
      <c r="A1134" s="367" t="s">
        <v>238</v>
      </c>
      <c r="B1134" s="340"/>
      <c r="C1134" s="340"/>
      <c r="D1134" s="340"/>
      <c r="E1134" s="340"/>
      <c r="F1134" s="340"/>
      <c r="G1134" s="369"/>
      <c r="H1134" s="369"/>
      <c r="I1134" s="369"/>
      <c r="J1134" s="369"/>
      <c r="K1134" s="369"/>
      <c r="L1134" s="369"/>
      <c r="M1134" s="369"/>
      <c r="N1134" s="369"/>
      <c r="O1134" s="356"/>
      <c r="P1134" s="356"/>
      <c r="Q1134" s="356"/>
      <c r="R1134" s="356"/>
      <c r="S1134" s="356"/>
      <c r="T1134" s="356"/>
      <c r="U1134" s="356"/>
      <c r="V1134" s="356"/>
      <c r="W1134" s="356"/>
      <c r="X1134" s="356"/>
      <c r="Y1134" s="356"/>
      <c r="Z1134" s="356"/>
      <c r="AA1134" s="357"/>
      <c r="AB1134" s="446"/>
      <c r="AC1134" s="446">
        <v>412.6</v>
      </c>
      <c r="AD1134" s="446">
        <v>433.2</v>
      </c>
      <c r="AE1134" s="446">
        <v>455.1</v>
      </c>
      <c r="AF1134" s="446">
        <v>477.8</v>
      </c>
      <c r="AG1134" s="446">
        <v>501.8</v>
      </c>
      <c r="AH1134" s="446"/>
      <c r="AI1134" s="446"/>
      <c r="AJ1134" s="446"/>
      <c r="AK1134" s="446"/>
      <c r="AL1134" s="446"/>
      <c r="AM1134" s="446"/>
      <c r="AN1134" s="446"/>
    </row>
    <row r="1135" spans="1:40" s="9" customFormat="1" ht="12" customHeight="1">
      <c r="A1135" s="367" t="s">
        <v>239</v>
      </c>
      <c r="B1135" s="340"/>
      <c r="C1135" s="340"/>
      <c r="D1135" s="340"/>
      <c r="E1135" s="340"/>
      <c r="F1135" s="340"/>
      <c r="G1135" s="369"/>
      <c r="H1135" s="369"/>
      <c r="I1135" s="369"/>
      <c r="J1135" s="369"/>
      <c r="K1135" s="369"/>
      <c r="L1135" s="369"/>
      <c r="M1135" s="369"/>
      <c r="N1135" s="369"/>
      <c r="O1135" s="356"/>
      <c r="P1135" s="356"/>
      <c r="Q1135" s="356"/>
      <c r="R1135" s="356"/>
      <c r="S1135" s="356"/>
      <c r="T1135" s="356"/>
      <c r="U1135" s="356"/>
      <c r="V1135" s="356"/>
      <c r="W1135" s="356"/>
      <c r="X1135" s="356"/>
      <c r="Y1135" s="356"/>
      <c r="Z1135" s="356"/>
      <c r="AA1135" s="357"/>
      <c r="AB1135" s="446"/>
      <c r="AC1135" s="446">
        <v>268.60000000000002</v>
      </c>
      <c r="AD1135" s="446">
        <v>279.3</v>
      </c>
      <c r="AE1135" s="446">
        <v>290.5</v>
      </c>
      <c r="AF1135" s="446">
        <v>302.10000000000002</v>
      </c>
      <c r="AG1135" s="446">
        <v>314.2</v>
      </c>
      <c r="AH1135" s="446"/>
      <c r="AI1135" s="446"/>
      <c r="AJ1135" s="446"/>
      <c r="AK1135" s="446"/>
      <c r="AL1135" s="446"/>
      <c r="AM1135" s="446"/>
      <c r="AN1135" s="446"/>
    </row>
    <row r="1136" spans="1:40" s="9" customFormat="1" ht="12" customHeight="1">
      <c r="A1136" s="367" t="s">
        <v>240</v>
      </c>
      <c r="B1136" s="340"/>
      <c r="C1136" s="340"/>
      <c r="D1136" s="340"/>
      <c r="E1136" s="340"/>
      <c r="F1136" s="340"/>
      <c r="G1136" s="356"/>
      <c r="H1136" s="356"/>
      <c r="I1136" s="356"/>
      <c r="J1136" s="356"/>
      <c r="K1136" s="356"/>
      <c r="L1136" s="356"/>
      <c r="M1136" s="356"/>
      <c r="N1136" s="356"/>
      <c r="O1136" s="356"/>
      <c r="P1136" s="356"/>
      <c r="Q1136" s="356"/>
      <c r="R1136" s="356"/>
      <c r="S1136" s="356"/>
      <c r="T1136" s="356"/>
      <c r="U1136" s="356"/>
      <c r="V1136" s="356"/>
      <c r="W1136" s="356"/>
      <c r="X1136" s="356"/>
      <c r="Y1136" s="356"/>
      <c r="Z1136" s="356"/>
      <c r="AA1136" s="357"/>
      <c r="AB1136" s="446"/>
      <c r="AC1136" s="446">
        <v>5</v>
      </c>
      <c r="AD1136" s="446">
        <v>4</v>
      </c>
      <c r="AE1136" s="446">
        <v>4</v>
      </c>
      <c r="AF1136" s="446">
        <v>4</v>
      </c>
      <c r="AG1136" s="446">
        <v>4</v>
      </c>
      <c r="AH1136" s="446"/>
      <c r="AI1136" s="446"/>
      <c r="AJ1136" s="446"/>
      <c r="AK1136" s="446"/>
      <c r="AL1136" s="446"/>
      <c r="AM1136" s="446"/>
      <c r="AN1136" s="446"/>
    </row>
    <row r="1137" spans="1:40" s="9" customFormat="1" ht="12" customHeight="1">
      <c r="A1137" s="367" t="s">
        <v>241</v>
      </c>
      <c r="B1137" s="340"/>
      <c r="C1137" s="340"/>
      <c r="D1137" s="340"/>
      <c r="E1137" s="340"/>
      <c r="F1137" s="340"/>
      <c r="G1137" s="356"/>
      <c r="H1137" s="356"/>
      <c r="I1137" s="356"/>
      <c r="J1137" s="356"/>
      <c r="K1137" s="356"/>
      <c r="L1137" s="356"/>
      <c r="M1137" s="356"/>
      <c r="N1137" s="356"/>
      <c r="O1137" s="356"/>
      <c r="P1137" s="356"/>
      <c r="Q1137" s="356"/>
      <c r="R1137" s="356"/>
      <c r="S1137" s="356"/>
      <c r="T1137" s="356"/>
      <c r="U1137" s="356"/>
      <c r="V1137" s="356"/>
      <c r="W1137" s="356"/>
      <c r="X1137" s="356"/>
      <c r="Y1137" s="356"/>
      <c r="Z1137" s="356"/>
      <c r="AA1137" s="357"/>
      <c r="AB1137" s="446"/>
      <c r="AC1137" s="446"/>
      <c r="AD1137" s="446"/>
      <c r="AE1137" s="446"/>
      <c r="AF1137" s="446"/>
      <c r="AG1137" s="446"/>
      <c r="AH1137" s="446"/>
      <c r="AI1137" s="446"/>
      <c r="AJ1137" s="446"/>
      <c r="AK1137" s="446"/>
      <c r="AL1137" s="446"/>
      <c r="AM1137" s="446"/>
      <c r="AN1137" s="446"/>
    </row>
    <row r="1138" spans="1:40" s="9" customFormat="1" ht="12" customHeight="1">
      <c r="A1138" s="367"/>
      <c r="B1138" s="340"/>
      <c r="C1138" s="340"/>
      <c r="D1138" s="340"/>
      <c r="E1138" s="340"/>
      <c r="F1138" s="340"/>
      <c r="G1138" s="356"/>
      <c r="H1138" s="356"/>
      <c r="I1138" s="356"/>
      <c r="J1138" s="356"/>
      <c r="K1138" s="356"/>
      <c r="L1138" s="356"/>
      <c r="M1138" s="356"/>
      <c r="N1138" s="356"/>
      <c r="O1138" s="356"/>
      <c r="P1138" s="356"/>
      <c r="Q1138" s="356"/>
      <c r="R1138" s="356"/>
      <c r="S1138" s="356"/>
      <c r="T1138" s="356"/>
      <c r="U1138" s="356"/>
      <c r="V1138" s="356"/>
      <c r="W1138" s="356"/>
      <c r="X1138" s="356"/>
      <c r="Y1138" s="356"/>
      <c r="Z1138" s="356"/>
      <c r="AA1138" s="357"/>
      <c r="AB1138" s="446"/>
      <c r="AC1138" s="446"/>
      <c r="AD1138" s="446"/>
      <c r="AE1138" s="446"/>
      <c r="AF1138" s="446"/>
      <c r="AG1138" s="446"/>
      <c r="AH1138" s="446"/>
      <c r="AI1138" s="446"/>
      <c r="AJ1138" s="446"/>
      <c r="AK1138" s="446"/>
      <c r="AL1138" s="446"/>
      <c r="AM1138" s="446"/>
      <c r="AN1138" s="446"/>
    </row>
    <row r="1139" spans="1:40" s="9" customFormat="1" ht="12" customHeight="1">
      <c r="A1139" s="354" t="s">
        <v>249</v>
      </c>
      <c r="B1139" s="340"/>
      <c r="C1139" s="340"/>
      <c r="D1139" s="340"/>
      <c r="E1139" s="340"/>
      <c r="F1139" s="340"/>
      <c r="G1139" s="356"/>
      <c r="H1139" s="356"/>
      <c r="I1139" s="356"/>
      <c r="J1139" s="356"/>
      <c r="K1139" s="356"/>
      <c r="L1139" s="356"/>
      <c r="M1139" s="356"/>
      <c r="N1139" s="356"/>
      <c r="O1139" s="356"/>
      <c r="P1139" s="356"/>
      <c r="Q1139" s="356"/>
      <c r="R1139" s="356"/>
      <c r="S1139" s="356"/>
      <c r="T1139" s="356"/>
      <c r="U1139" s="356"/>
      <c r="V1139" s="356"/>
      <c r="W1139" s="356"/>
      <c r="X1139" s="356"/>
      <c r="Y1139" s="356"/>
      <c r="Z1139" s="356"/>
      <c r="AA1139" s="357"/>
      <c r="AB1139" s="446"/>
      <c r="AC1139" s="446">
        <v>8419.1</v>
      </c>
      <c r="AD1139" s="446">
        <v>9148.9</v>
      </c>
      <c r="AE1139" s="446">
        <v>9898.5</v>
      </c>
      <c r="AF1139" s="446">
        <v>10705.5</v>
      </c>
      <c r="AG1139" s="446">
        <v>11579.4</v>
      </c>
      <c r="AH1139" s="446"/>
      <c r="AI1139" s="446"/>
      <c r="AJ1139" s="446"/>
      <c r="AK1139" s="446"/>
      <c r="AL1139" s="446"/>
      <c r="AM1139" s="446"/>
      <c r="AN1139" s="446"/>
    </row>
    <row r="1140" spans="1:40" s="9" customFormat="1" ht="12" customHeight="1">
      <c r="A1140" s="367" t="s">
        <v>238</v>
      </c>
      <c r="B1140" s="340"/>
      <c r="C1140" s="340"/>
      <c r="D1140" s="340"/>
      <c r="E1140" s="340"/>
      <c r="F1140" s="340"/>
      <c r="G1140" s="356"/>
      <c r="H1140" s="356"/>
      <c r="I1140" s="356"/>
      <c r="J1140" s="356"/>
      <c r="K1140" s="356"/>
      <c r="L1140" s="356"/>
      <c r="M1140" s="356"/>
      <c r="N1140" s="356"/>
      <c r="O1140" s="356"/>
      <c r="P1140" s="356"/>
      <c r="Q1140" s="356"/>
      <c r="R1140" s="356"/>
      <c r="S1140" s="356"/>
      <c r="T1140" s="356"/>
      <c r="U1140" s="356"/>
      <c r="V1140" s="356"/>
      <c r="W1140" s="356"/>
      <c r="X1140" s="356"/>
      <c r="Y1140" s="356"/>
      <c r="Z1140" s="356"/>
      <c r="AA1140" s="357"/>
      <c r="AB1140" s="446"/>
      <c r="AC1140" s="446">
        <v>255.7</v>
      </c>
      <c r="AD1140" s="446">
        <v>268.5</v>
      </c>
      <c r="AE1140" s="446">
        <v>282.10000000000002</v>
      </c>
      <c r="AF1140" s="446">
        <v>296.2</v>
      </c>
      <c r="AG1140" s="446">
        <v>311</v>
      </c>
      <c r="AH1140" s="446"/>
      <c r="AI1140" s="446"/>
      <c r="AJ1140" s="446"/>
      <c r="AK1140" s="446"/>
      <c r="AL1140" s="446"/>
      <c r="AM1140" s="446"/>
      <c r="AN1140" s="446"/>
    </row>
    <row r="1141" spans="1:40" s="9" customFormat="1" ht="12" customHeight="1">
      <c r="A1141" s="367" t="s">
        <v>239</v>
      </c>
      <c r="B1141" s="340"/>
      <c r="C1141" s="340"/>
      <c r="D1141" s="340"/>
      <c r="E1141" s="340"/>
      <c r="F1141" s="340"/>
      <c r="G1141" s="356"/>
      <c r="H1141" s="356"/>
      <c r="I1141" s="356"/>
      <c r="J1141" s="356"/>
      <c r="K1141" s="356"/>
      <c r="L1141" s="356"/>
      <c r="M1141" s="356"/>
      <c r="N1141" s="356"/>
      <c r="O1141" s="356"/>
      <c r="P1141" s="356"/>
      <c r="Q1141" s="356"/>
      <c r="R1141" s="356"/>
      <c r="S1141" s="356"/>
      <c r="T1141" s="356"/>
      <c r="U1141" s="356"/>
      <c r="V1141" s="356"/>
      <c r="W1141" s="356"/>
      <c r="X1141" s="356"/>
      <c r="Y1141" s="356"/>
      <c r="Z1141" s="356"/>
      <c r="AA1141" s="357"/>
      <c r="AB1141" s="446"/>
      <c r="AC1141" s="446">
        <v>3292</v>
      </c>
      <c r="AD1141" s="446">
        <v>3407.2</v>
      </c>
      <c r="AE1141" s="446">
        <v>3509.4</v>
      </c>
      <c r="AF1141" s="446">
        <v>3614.7</v>
      </c>
      <c r="AG1141" s="446">
        <v>3723.1</v>
      </c>
      <c r="AH1141" s="446"/>
      <c r="AI1141" s="446"/>
      <c r="AJ1141" s="446"/>
      <c r="AK1141" s="446"/>
      <c r="AL1141" s="446"/>
      <c r="AM1141" s="446"/>
      <c r="AN1141" s="446"/>
    </row>
    <row r="1142" spans="1:40" s="9" customFormat="1" ht="12" customHeight="1">
      <c r="A1142" s="367" t="s">
        <v>240</v>
      </c>
      <c r="B1142" s="340"/>
      <c r="C1142" s="340"/>
      <c r="D1142" s="340"/>
      <c r="E1142" s="340"/>
      <c r="F1142" s="340"/>
      <c r="G1142" s="356"/>
      <c r="H1142" s="356"/>
      <c r="I1142" s="356"/>
      <c r="J1142" s="356"/>
      <c r="K1142" s="356"/>
      <c r="L1142" s="356"/>
      <c r="M1142" s="356"/>
      <c r="N1142" s="356"/>
      <c r="O1142" s="356"/>
      <c r="P1142" s="356"/>
      <c r="Q1142" s="356"/>
      <c r="R1142" s="356"/>
      <c r="S1142" s="356"/>
      <c r="T1142" s="356"/>
      <c r="U1142" s="356"/>
      <c r="V1142" s="356"/>
      <c r="W1142" s="356"/>
      <c r="X1142" s="356"/>
      <c r="Y1142" s="356"/>
      <c r="Z1142" s="356"/>
      <c r="AA1142" s="357"/>
      <c r="AB1142" s="446"/>
      <c r="AC1142" s="446">
        <v>3</v>
      </c>
      <c r="AD1142" s="446">
        <v>3.5</v>
      </c>
      <c r="AE1142" s="446">
        <v>3</v>
      </c>
      <c r="AF1142" s="446">
        <v>3</v>
      </c>
      <c r="AG1142" s="446">
        <v>3</v>
      </c>
      <c r="AH1142" s="446"/>
      <c r="AI1142" s="446"/>
      <c r="AJ1142" s="446"/>
      <c r="AK1142" s="446"/>
      <c r="AL1142" s="446"/>
      <c r="AM1142" s="446"/>
      <c r="AN1142" s="446"/>
    </row>
    <row r="1143" spans="1:40" s="9" customFormat="1" ht="12" customHeight="1">
      <c r="A1143" s="367" t="s">
        <v>241</v>
      </c>
      <c r="B1143" s="340"/>
      <c r="C1143" s="340"/>
      <c r="D1143" s="340"/>
      <c r="E1143" s="340"/>
      <c r="F1143" s="340"/>
      <c r="G1143" s="356"/>
      <c r="H1143" s="356"/>
      <c r="I1143" s="356"/>
      <c r="J1143" s="356"/>
      <c r="K1143" s="356"/>
      <c r="L1143" s="356"/>
      <c r="M1143" s="356"/>
      <c r="N1143" s="356"/>
      <c r="O1143" s="356"/>
      <c r="P1143" s="356"/>
      <c r="Q1143" s="356"/>
      <c r="R1143" s="356"/>
      <c r="S1143" s="356"/>
      <c r="T1143" s="356"/>
      <c r="U1143" s="356"/>
      <c r="V1143" s="356"/>
      <c r="W1143" s="356"/>
      <c r="X1143" s="356"/>
      <c r="Y1143" s="356"/>
      <c r="Z1143" s="356"/>
      <c r="AA1143" s="357"/>
      <c r="AB1143" s="446"/>
      <c r="AC1143" s="446"/>
      <c r="AD1143" s="446"/>
      <c r="AE1143" s="446"/>
      <c r="AF1143" s="446"/>
      <c r="AG1143" s="446"/>
      <c r="AH1143" s="446"/>
      <c r="AI1143" s="446"/>
      <c r="AJ1143" s="446"/>
      <c r="AK1143" s="446"/>
      <c r="AL1143" s="446"/>
      <c r="AM1143" s="446"/>
      <c r="AN1143" s="446"/>
    </row>
    <row r="1144" spans="1:40" s="9" customFormat="1" ht="12" customHeight="1">
      <c r="A1144" s="354"/>
      <c r="B1144" s="340"/>
      <c r="C1144" s="340"/>
      <c r="D1144" s="340"/>
      <c r="E1144" s="340"/>
      <c r="F1144" s="340"/>
      <c r="G1144" s="356"/>
      <c r="H1144" s="356"/>
      <c r="I1144" s="356"/>
      <c r="J1144" s="356"/>
      <c r="K1144" s="356"/>
      <c r="L1144" s="356"/>
      <c r="M1144" s="356"/>
      <c r="N1144" s="356"/>
      <c r="O1144" s="356"/>
      <c r="P1144" s="356"/>
      <c r="Q1144" s="356"/>
      <c r="R1144" s="356"/>
      <c r="S1144" s="356"/>
      <c r="T1144" s="356"/>
      <c r="U1144" s="356"/>
      <c r="V1144" s="356"/>
      <c r="W1144" s="356"/>
      <c r="X1144" s="356"/>
      <c r="Y1144" s="356"/>
      <c r="Z1144" s="356"/>
      <c r="AA1144" s="357"/>
      <c r="AB1144" s="446"/>
      <c r="AC1144" s="446"/>
      <c r="AD1144" s="446"/>
      <c r="AE1144" s="446"/>
      <c r="AF1144" s="446"/>
      <c r="AG1144" s="446"/>
      <c r="AH1144" s="446"/>
      <c r="AI1144" s="446"/>
      <c r="AJ1144" s="446"/>
      <c r="AK1144" s="446"/>
      <c r="AL1144" s="446"/>
      <c r="AM1144" s="446"/>
      <c r="AN1144" s="446"/>
    </row>
    <row r="1145" spans="1:40" s="9" customFormat="1" ht="12" customHeight="1">
      <c r="A1145" s="354" t="s">
        <v>250</v>
      </c>
      <c r="B1145" s="340"/>
      <c r="C1145" s="340"/>
      <c r="D1145" s="340"/>
      <c r="E1145" s="340"/>
      <c r="F1145" s="340"/>
      <c r="G1145" s="356"/>
      <c r="H1145" s="356"/>
      <c r="I1145" s="356"/>
      <c r="J1145" s="356"/>
      <c r="K1145" s="356"/>
      <c r="L1145" s="356"/>
      <c r="M1145" s="356"/>
      <c r="N1145" s="356"/>
      <c r="O1145" s="356"/>
      <c r="P1145" s="356"/>
      <c r="Q1145" s="356"/>
      <c r="R1145" s="356"/>
      <c r="S1145" s="356"/>
      <c r="T1145" s="356"/>
      <c r="U1145" s="356"/>
      <c r="V1145" s="356"/>
      <c r="W1145" s="356"/>
      <c r="X1145" s="356"/>
      <c r="Y1145" s="356"/>
      <c r="Z1145" s="356"/>
      <c r="AA1145" s="357"/>
      <c r="AB1145" s="446"/>
      <c r="AC1145" s="446">
        <v>4300.3999999999996</v>
      </c>
      <c r="AD1145" s="446">
        <v>4740.8999999999996</v>
      </c>
      <c r="AE1145" s="446">
        <v>5204</v>
      </c>
      <c r="AF1145" s="446">
        <v>5682.9</v>
      </c>
      <c r="AG1145" s="446">
        <v>6206.5</v>
      </c>
      <c r="AH1145" s="446"/>
      <c r="AI1145" s="446"/>
      <c r="AJ1145" s="446"/>
      <c r="AK1145" s="446"/>
      <c r="AL1145" s="446"/>
      <c r="AM1145" s="446"/>
      <c r="AN1145" s="446"/>
    </row>
    <row r="1146" spans="1:40" s="9" customFormat="1" ht="12" customHeight="1">
      <c r="A1146" s="367" t="s">
        <v>238</v>
      </c>
      <c r="B1146" s="340"/>
      <c r="C1146" s="340"/>
      <c r="D1146" s="340"/>
      <c r="E1146" s="340"/>
      <c r="F1146" s="340"/>
      <c r="G1146" s="356"/>
      <c r="H1146" s="356"/>
      <c r="I1146" s="356"/>
      <c r="J1146" s="356"/>
      <c r="K1146" s="356"/>
      <c r="L1146" s="356"/>
      <c r="M1146" s="356"/>
      <c r="N1146" s="356"/>
      <c r="O1146" s="356"/>
      <c r="P1146" s="356"/>
      <c r="Q1146" s="356"/>
      <c r="R1146" s="356"/>
      <c r="S1146" s="356"/>
      <c r="T1146" s="356"/>
      <c r="U1146" s="356"/>
      <c r="V1146" s="356"/>
      <c r="W1146" s="356"/>
      <c r="X1146" s="356"/>
      <c r="Y1146" s="356"/>
      <c r="Z1146" s="356"/>
      <c r="AA1146" s="357"/>
      <c r="AB1146" s="446"/>
      <c r="AC1146" s="446">
        <v>290.89999999999998</v>
      </c>
      <c r="AD1146" s="446">
        <v>305.39999999999998</v>
      </c>
      <c r="AE1146" s="446">
        <v>320.8</v>
      </c>
      <c r="AF1146" s="446">
        <v>336.8</v>
      </c>
      <c r="AG1146" s="446">
        <v>353.7</v>
      </c>
      <c r="AH1146" s="446"/>
      <c r="AI1146" s="446"/>
      <c r="AJ1146" s="446"/>
      <c r="AK1146" s="446"/>
      <c r="AL1146" s="446"/>
      <c r="AM1146" s="446"/>
      <c r="AN1146" s="446"/>
    </row>
    <row r="1147" spans="1:40" s="9" customFormat="1" ht="12" customHeight="1">
      <c r="A1147" s="367" t="s">
        <v>239</v>
      </c>
      <c r="B1147" s="340"/>
      <c r="C1147" s="340"/>
      <c r="D1147" s="340"/>
      <c r="E1147" s="340"/>
      <c r="F1147" s="340"/>
      <c r="G1147" s="356"/>
      <c r="H1147" s="356"/>
      <c r="I1147" s="356"/>
      <c r="J1147" s="356"/>
      <c r="K1147" s="356"/>
      <c r="L1147" s="356"/>
      <c r="M1147" s="356"/>
      <c r="N1147" s="356"/>
      <c r="O1147" s="356"/>
      <c r="P1147" s="356"/>
      <c r="Q1147" s="356"/>
      <c r="R1147" s="356"/>
      <c r="S1147" s="356"/>
      <c r="T1147" s="356"/>
      <c r="U1147" s="356"/>
      <c r="V1147" s="356"/>
      <c r="W1147" s="356"/>
      <c r="X1147" s="356"/>
      <c r="Y1147" s="356"/>
      <c r="Z1147" s="356"/>
      <c r="AA1147" s="357"/>
      <c r="AB1147" s="446"/>
      <c r="AC1147" s="446">
        <v>1478.5</v>
      </c>
      <c r="AD1147" s="446">
        <v>1552.5</v>
      </c>
      <c r="AE1147" s="446">
        <v>1622.3</v>
      </c>
      <c r="AF1147" s="446">
        <v>1687.2</v>
      </c>
      <c r="AG1147" s="446">
        <v>1754.7</v>
      </c>
      <c r="AH1147" s="446"/>
      <c r="AI1147" s="446"/>
      <c r="AJ1147" s="446"/>
      <c r="AK1147" s="446"/>
      <c r="AL1147" s="446"/>
      <c r="AM1147" s="446"/>
      <c r="AN1147" s="446"/>
    </row>
    <row r="1148" spans="1:40" s="9" customFormat="1" ht="12" customHeight="1">
      <c r="A1148" s="367" t="s">
        <v>240</v>
      </c>
      <c r="B1148" s="340"/>
      <c r="C1148" s="340"/>
      <c r="D1148" s="340"/>
      <c r="E1148" s="340"/>
      <c r="F1148" s="340"/>
      <c r="G1148" s="356"/>
      <c r="H1148" s="356"/>
      <c r="I1148" s="356"/>
      <c r="J1148" s="356"/>
      <c r="K1148" s="356"/>
      <c r="L1148" s="356"/>
      <c r="M1148" s="356"/>
      <c r="N1148" s="356"/>
      <c r="O1148" s="356"/>
      <c r="P1148" s="356"/>
      <c r="Q1148" s="356"/>
      <c r="R1148" s="356"/>
      <c r="S1148" s="356"/>
      <c r="T1148" s="356"/>
      <c r="U1148" s="356"/>
      <c r="V1148" s="356"/>
      <c r="W1148" s="356"/>
      <c r="X1148" s="356"/>
      <c r="Y1148" s="356"/>
      <c r="Z1148" s="356"/>
      <c r="AA1148" s="357"/>
      <c r="AB1148" s="446"/>
      <c r="AC1148" s="446">
        <v>3</v>
      </c>
      <c r="AD1148" s="446">
        <v>5</v>
      </c>
      <c r="AE1148" s="446">
        <v>4.5</v>
      </c>
      <c r="AF1148" s="446">
        <v>4</v>
      </c>
      <c r="AG1148" s="446">
        <v>4</v>
      </c>
      <c r="AH1148" s="446"/>
      <c r="AI1148" s="446"/>
      <c r="AJ1148" s="446"/>
      <c r="AK1148" s="446"/>
      <c r="AL1148" s="446"/>
      <c r="AM1148" s="446"/>
      <c r="AN1148" s="446"/>
    </row>
    <row r="1149" spans="1:40" s="9" customFormat="1" ht="12" customHeight="1">
      <c r="A1149" s="367" t="s">
        <v>241</v>
      </c>
      <c r="B1149" s="340"/>
      <c r="C1149" s="340"/>
      <c r="D1149" s="340"/>
      <c r="E1149" s="340"/>
      <c r="F1149" s="340"/>
      <c r="G1149" s="356"/>
      <c r="H1149" s="356"/>
      <c r="I1149" s="356"/>
      <c r="J1149" s="356"/>
      <c r="K1149" s="356"/>
      <c r="L1149" s="356"/>
      <c r="M1149" s="356"/>
      <c r="N1149" s="356"/>
      <c r="O1149" s="356"/>
      <c r="P1149" s="356"/>
      <c r="Q1149" s="356"/>
      <c r="R1149" s="356"/>
      <c r="S1149" s="356"/>
      <c r="T1149" s="356"/>
      <c r="U1149" s="356"/>
      <c r="V1149" s="356"/>
      <c r="W1149" s="356"/>
      <c r="X1149" s="356"/>
      <c r="Y1149" s="356"/>
      <c r="Z1149" s="356"/>
      <c r="AA1149" s="357"/>
      <c r="AB1149" s="446"/>
      <c r="AC1149" s="446"/>
      <c r="AD1149" s="446"/>
      <c r="AE1149" s="446"/>
      <c r="AF1149" s="446"/>
      <c r="AG1149" s="446"/>
      <c r="AH1149" s="446"/>
      <c r="AI1149" s="446"/>
      <c r="AJ1149" s="446"/>
      <c r="AK1149" s="446"/>
      <c r="AL1149" s="446"/>
      <c r="AM1149" s="446"/>
      <c r="AN1149" s="446"/>
    </row>
    <row r="1150" spans="1:40" s="9" customFormat="1" ht="12" customHeight="1">
      <c r="A1150" s="354"/>
      <c r="B1150" s="340"/>
      <c r="C1150" s="340"/>
      <c r="D1150" s="340"/>
      <c r="E1150" s="340"/>
      <c r="F1150" s="340"/>
      <c r="G1150" s="356"/>
      <c r="H1150" s="356"/>
      <c r="I1150" s="356"/>
      <c r="J1150" s="356"/>
      <c r="K1150" s="356"/>
      <c r="L1150" s="356"/>
      <c r="M1150" s="356"/>
      <c r="N1150" s="356"/>
      <c r="O1150" s="356"/>
      <c r="P1150" s="356"/>
      <c r="Q1150" s="356"/>
      <c r="R1150" s="356"/>
      <c r="S1150" s="356"/>
      <c r="T1150" s="356"/>
      <c r="U1150" s="356"/>
      <c r="V1150" s="356"/>
      <c r="W1150" s="356"/>
      <c r="X1150" s="356"/>
      <c r="Y1150" s="356"/>
      <c r="Z1150" s="356"/>
      <c r="AA1150" s="357"/>
      <c r="AB1150" s="446"/>
      <c r="AC1150" s="446"/>
      <c r="AD1150" s="446"/>
      <c r="AE1150" s="446"/>
      <c r="AF1150" s="446"/>
      <c r="AG1150" s="446"/>
      <c r="AH1150" s="446"/>
      <c r="AI1150" s="446"/>
      <c r="AJ1150" s="446"/>
      <c r="AK1150" s="446"/>
      <c r="AL1150" s="446"/>
      <c r="AM1150" s="446"/>
      <c r="AN1150" s="446"/>
    </row>
    <row r="1151" spans="1:40" s="9" customFormat="1" ht="12" customHeight="1">
      <c r="A1151" s="354" t="s">
        <v>251</v>
      </c>
      <c r="B1151" s="340"/>
      <c r="C1151" s="340"/>
      <c r="D1151" s="340"/>
      <c r="E1151" s="340"/>
      <c r="F1151" s="340"/>
      <c r="G1151" s="356"/>
      <c r="H1151" s="356"/>
      <c r="I1151" s="356"/>
      <c r="J1151" s="356"/>
      <c r="K1151" s="356"/>
      <c r="L1151" s="356"/>
      <c r="M1151" s="356"/>
      <c r="N1151" s="356"/>
      <c r="O1151" s="356"/>
      <c r="P1151" s="356"/>
      <c r="Q1151" s="356"/>
      <c r="R1151" s="356"/>
      <c r="S1151" s="356"/>
      <c r="T1151" s="356"/>
      <c r="U1151" s="356"/>
      <c r="V1151" s="356"/>
      <c r="W1151" s="356"/>
      <c r="X1151" s="356"/>
      <c r="Y1151" s="356"/>
      <c r="Z1151" s="356"/>
      <c r="AA1151" s="357"/>
      <c r="AB1151" s="446"/>
      <c r="AC1151" s="446">
        <v>1655.9</v>
      </c>
      <c r="AD1151" s="446">
        <v>1808.2</v>
      </c>
      <c r="AE1151" s="446">
        <v>1984.8</v>
      </c>
      <c r="AF1151" s="446">
        <v>2167.5</v>
      </c>
      <c r="AG1151" s="446">
        <v>2367.1999999999998</v>
      </c>
      <c r="AH1151" s="446"/>
      <c r="AI1151" s="446"/>
      <c r="AJ1151" s="446"/>
      <c r="AK1151" s="446"/>
      <c r="AL1151" s="446"/>
      <c r="AM1151" s="446"/>
      <c r="AN1151" s="446"/>
    </row>
    <row r="1152" spans="1:40" s="9" customFormat="1" ht="12" customHeight="1">
      <c r="A1152" s="367" t="s">
        <v>238</v>
      </c>
      <c r="B1152" s="340"/>
      <c r="C1152" s="340"/>
      <c r="D1152" s="340"/>
      <c r="E1152" s="340"/>
      <c r="F1152" s="340"/>
      <c r="G1152" s="356"/>
      <c r="H1152" s="356"/>
      <c r="I1152" s="356"/>
      <c r="J1152" s="356"/>
      <c r="K1152" s="356"/>
      <c r="L1152" s="356"/>
      <c r="M1152" s="356"/>
      <c r="N1152" s="356"/>
      <c r="O1152" s="356"/>
      <c r="P1152" s="356"/>
      <c r="Q1152" s="356"/>
      <c r="R1152" s="356"/>
      <c r="S1152" s="356"/>
      <c r="T1152" s="356"/>
      <c r="U1152" s="356"/>
      <c r="V1152" s="356"/>
      <c r="W1152" s="356"/>
      <c r="X1152" s="356"/>
      <c r="Y1152" s="356"/>
      <c r="Z1152" s="356"/>
      <c r="AA1152" s="357"/>
      <c r="AB1152" s="446"/>
      <c r="AC1152" s="446">
        <v>146.80000000000001</v>
      </c>
      <c r="AD1152" s="446">
        <v>154.1</v>
      </c>
      <c r="AE1152" s="446">
        <v>161.9</v>
      </c>
      <c r="AF1152" s="446">
        <v>170</v>
      </c>
      <c r="AG1152" s="446">
        <v>178.5</v>
      </c>
      <c r="AH1152" s="446"/>
      <c r="AI1152" s="446"/>
      <c r="AJ1152" s="446"/>
      <c r="AK1152" s="446"/>
      <c r="AL1152" s="446"/>
      <c r="AM1152" s="446"/>
      <c r="AN1152" s="446"/>
    </row>
    <row r="1153" spans="1:40" s="9" customFormat="1" ht="12" customHeight="1">
      <c r="A1153" s="367" t="s">
        <v>239</v>
      </c>
      <c r="B1153" s="340"/>
      <c r="C1153" s="340"/>
      <c r="D1153" s="340"/>
      <c r="E1153" s="340"/>
      <c r="F1153" s="340"/>
      <c r="G1153" s="356"/>
      <c r="H1153" s="356"/>
      <c r="I1153" s="356"/>
      <c r="J1153" s="356"/>
      <c r="K1153" s="356"/>
      <c r="L1153" s="356"/>
      <c r="M1153" s="356"/>
      <c r="N1153" s="356"/>
      <c r="O1153" s="356"/>
      <c r="P1153" s="356"/>
      <c r="Q1153" s="356"/>
      <c r="R1153" s="356"/>
      <c r="S1153" s="356"/>
      <c r="T1153" s="356"/>
      <c r="U1153" s="356"/>
      <c r="V1153" s="356"/>
      <c r="W1153" s="356"/>
      <c r="X1153" s="356"/>
      <c r="Y1153" s="356"/>
      <c r="Z1153" s="356"/>
      <c r="AA1153" s="357"/>
      <c r="AB1153" s="446"/>
      <c r="AC1153" s="446">
        <v>1128.3</v>
      </c>
      <c r="AD1153" s="446">
        <v>1173.4000000000001</v>
      </c>
      <c r="AE1153" s="446">
        <v>1226.2</v>
      </c>
      <c r="AF1153" s="446">
        <v>1275.3</v>
      </c>
      <c r="AG1153" s="446">
        <v>1326.3</v>
      </c>
      <c r="AH1153" s="446"/>
      <c r="AI1153" s="446"/>
      <c r="AJ1153" s="446"/>
      <c r="AK1153" s="446"/>
      <c r="AL1153" s="446"/>
      <c r="AM1153" s="446"/>
      <c r="AN1153" s="446"/>
    </row>
    <row r="1154" spans="1:40" s="9" customFormat="1" ht="12" customHeight="1">
      <c r="A1154" s="367" t="s">
        <v>240</v>
      </c>
      <c r="B1154" s="340"/>
      <c r="C1154" s="340"/>
      <c r="D1154" s="340"/>
      <c r="E1154" s="340"/>
      <c r="F1154" s="340"/>
      <c r="G1154" s="356"/>
      <c r="H1154" s="356"/>
      <c r="I1154" s="356"/>
      <c r="J1154" s="356"/>
      <c r="K1154" s="356"/>
      <c r="L1154" s="356"/>
      <c r="M1154" s="356"/>
      <c r="N1154" s="356"/>
      <c r="O1154" s="356"/>
      <c r="P1154" s="356"/>
      <c r="Q1154" s="356"/>
      <c r="R1154" s="356"/>
      <c r="S1154" s="356"/>
      <c r="T1154" s="356"/>
      <c r="U1154" s="356"/>
      <c r="V1154" s="356"/>
      <c r="W1154" s="356"/>
      <c r="X1154" s="356"/>
      <c r="Y1154" s="356"/>
      <c r="Z1154" s="356"/>
      <c r="AA1154" s="357"/>
      <c r="AB1154" s="446"/>
      <c r="AC1154" s="446">
        <v>4</v>
      </c>
      <c r="AD1154" s="446">
        <v>4</v>
      </c>
      <c r="AE1154" s="446">
        <v>4.5</v>
      </c>
      <c r="AF1154" s="446">
        <v>4</v>
      </c>
      <c r="AG1154" s="446">
        <v>4</v>
      </c>
      <c r="AH1154" s="446"/>
      <c r="AI1154" s="446"/>
      <c r="AJ1154" s="446"/>
      <c r="AK1154" s="446"/>
      <c r="AL1154" s="446"/>
      <c r="AM1154" s="446"/>
      <c r="AN1154" s="446"/>
    </row>
    <row r="1155" spans="1:40" s="9" customFormat="1" ht="12" customHeight="1">
      <c r="A1155" s="367" t="s">
        <v>241</v>
      </c>
      <c r="B1155" s="340"/>
      <c r="C1155" s="340"/>
      <c r="D1155" s="340"/>
      <c r="E1155" s="340"/>
      <c r="F1155" s="340"/>
      <c r="G1155" s="356"/>
      <c r="H1155" s="356"/>
      <c r="I1155" s="356"/>
      <c r="J1155" s="356"/>
      <c r="K1155" s="356"/>
      <c r="L1155" s="356"/>
      <c r="M1155" s="356"/>
      <c r="N1155" s="356"/>
      <c r="O1155" s="356"/>
      <c r="P1155" s="356"/>
      <c r="Q1155" s="356"/>
      <c r="R1155" s="356"/>
      <c r="S1155" s="356"/>
      <c r="T1155" s="356"/>
      <c r="U1155" s="356"/>
      <c r="V1155" s="356"/>
      <c r="W1155" s="356"/>
      <c r="X1155" s="356"/>
      <c r="Y1155" s="356"/>
      <c r="Z1155" s="356"/>
      <c r="AA1155" s="357"/>
      <c r="AB1155" s="446"/>
      <c r="AC1155" s="446"/>
      <c r="AD1155" s="446"/>
      <c r="AE1155" s="446"/>
      <c r="AF1155" s="446"/>
      <c r="AG1155" s="446"/>
      <c r="AH1155" s="446"/>
      <c r="AI1155" s="446"/>
      <c r="AJ1155" s="446"/>
      <c r="AK1155" s="446"/>
      <c r="AL1155" s="446"/>
      <c r="AM1155" s="446"/>
      <c r="AN1155" s="446"/>
    </row>
    <row r="1156" spans="1:40" s="9" customFormat="1" ht="12" customHeight="1">
      <c r="A1156" s="354"/>
      <c r="B1156" s="340"/>
      <c r="C1156" s="340"/>
      <c r="D1156" s="340"/>
      <c r="E1156" s="340"/>
      <c r="F1156" s="340"/>
      <c r="G1156" s="356"/>
      <c r="H1156" s="356"/>
      <c r="I1156" s="356"/>
      <c r="J1156" s="356"/>
      <c r="K1156" s="356"/>
      <c r="L1156" s="356"/>
      <c r="M1156" s="356"/>
      <c r="N1156" s="356"/>
      <c r="O1156" s="356"/>
      <c r="P1156" s="356"/>
      <c r="Q1156" s="356"/>
      <c r="R1156" s="356"/>
      <c r="S1156" s="356"/>
      <c r="T1156" s="356"/>
      <c r="U1156" s="356"/>
      <c r="V1156" s="356"/>
      <c r="W1156" s="356"/>
      <c r="X1156" s="356"/>
      <c r="Y1156" s="356"/>
      <c r="Z1156" s="356"/>
      <c r="AA1156" s="357"/>
      <c r="AB1156" s="446"/>
      <c r="AC1156" s="446"/>
      <c r="AD1156" s="446"/>
      <c r="AE1156" s="446"/>
      <c r="AF1156" s="446"/>
      <c r="AG1156" s="446"/>
      <c r="AH1156" s="446"/>
      <c r="AI1156" s="446"/>
      <c r="AJ1156" s="446"/>
      <c r="AK1156" s="446"/>
      <c r="AL1156" s="446"/>
      <c r="AM1156" s="446"/>
      <c r="AN1156" s="446"/>
    </row>
    <row r="1157" spans="1:40" s="9" customFormat="1" ht="12" customHeight="1">
      <c r="A1157" s="354" t="s">
        <v>254</v>
      </c>
      <c r="B1157" s="340"/>
      <c r="C1157" s="340"/>
      <c r="D1157" s="340"/>
      <c r="E1157" s="340"/>
      <c r="F1157" s="340"/>
      <c r="G1157" s="356"/>
      <c r="H1157" s="356"/>
      <c r="I1157" s="356"/>
      <c r="J1157" s="356"/>
      <c r="K1157" s="356"/>
      <c r="L1157" s="356"/>
      <c r="M1157" s="356"/>
      <c r="N1157" s="356"/>
      <c r="O1157" s="356"/>
      <c r="P1157" s="356"/>
      <c r="Q1157" s="356"/>
      <c r="R1157" s="356"/>
      <c r="S1157" s="356"/>
      <c r="T1157" s="356"/>
      <c r="U1157" s="356"/>
      <c r="V1157" s="356"/>
      <c r="W1157" s="356"/>
      <c r="X1157" s="356"/>
      <c r="Y1157" s="356"/>
      <c r="Z1157" s="356"/>
      <c r="AA1157" s="357"/>
      <c r="AB1157" s="446"/>
      <c r="AC1157" s="446">
        <v>2245.6</v>
      </c>
      <c r="AD1157" s="446">
        <v>2428.4</v>
      </c>
      <c r="AE1157" s="446">
        <v>2652.9</v>
      </c>
      <c r="AF1157" s="446">
        <v>2852.5</v>
      </c>
      <c r="AG1157" s="446">
        <v>3067.4</v>
      </c>
      <c r="AH1157" s="446"/>
      <c r="AI1157" s="446"/>
      <c r="AJ1157" s="446"/>
      <c r="AK1157" s="446"/>
      <c r="AL1157" s="446"/>
      <c r="AM1157" s="446"/>
      <c r="AN1157" s="446"/>
    </row>
    <row r="1158" spans="1:40" s="9" customFormat="1" ht="12" customHeight="1">
      <c r="A1158" s="367" t="s">
        <v>238</v>
      </c>
      <c r="B1158" s="340"/>
      <c r="C1158" s="340"/>
      <c r="D1158" s="340"/>
      <c r="E1158" s="340"/>
      <c r="F1158" s="340"/>
      <c r="G1158" s="356"/>
      <c r="H1158" s="356"/>
      <c r="I1158" s="356"/>
      <c r="J1158" s="356"/>
      <c r="K1158" s="356"/>
      <c r="L1158" s="356"/>
      <c r="M1158" s="356"/>
      <c r="N1158" s="356"/>
      <c r="O1158" s="356"/>
      <c r="P1158" s="356"/>
      <c r="Q1158" s="356"/>
      <c r="R1158" s="356"/>
      <c r="S1158" s="356"/>
      <c r="T1158" s="356"/>
      <c r="U1158" s="356"/>
      <c r="V1158" s="356"/>
      <c r="W1158" s="356"/>
      <c r="X1158" s="356"/>
      <c r="Y1158" s="356"/>
      <c r="Z1158" s="356"/>
      <c r="AA1158" s="357"/>
      <c r="AB1158" s="446"/>
      <c r="AC1158" s="446">
        <v>286.3</v>
      </c>
      <c r="AD1158" s="446">
        <v>300.60000000000002</v>
      </c>
      <c r="AE1158" s="446">
        <v>315.8</v>
      </c>
      <c r="AF1158" s="446">
        <v>331.6</v>
      </c>
      <c r="AG1158" s="446">
        <v>348.2</v>
      </c>
      <c r="AH1158" s="446"/>
      <c r="AI1158" s="446"/>
      <c r="AJ1158" s="446"/>
      <c r="AK1158" s="446"/>
      <c r="AL1158" s="446"/>
      <c r="AM1158" s="446"/>
      <c r="AN1158" s="446"/>
    </row>
    <row r="1159" spans="1:40" s="9" customFormat="1" ht="12" customHeight="1">
      <c r="A1159" s="367" t="s">
        <v>239</v>
      </c>
      <c r="B1159" s="340"/>
      <c r="C1159" s="340"/>
      <c r="D1159" s="340"/>
      <c r="E1159" s="340"/>
      <c r="F1159" s="340"/>
      <c r="G1159" s="356"/>
      <c r="H1159" s="356"/>
      <c r="I1159" s="356"/>
      <c r="J1159" s="356"/>
      <c r="K1159" s="356"/>
      <c r="L1159" s="356"/>
      <c r="M1159" s="356"/>
      <c r="N1159" s="356"/>
      <c r="O1159" s="356"/>
      <c r="P1159" s="356"/>
      <c r="Q1159" s="356"/>
      <c r="R1159" s="356"/>
      <c r="S1159" s="356"/>
      <c r="T1159" s="356"/>
      <c r="U1159" s="356"/>
      <c r="V1159" s="356"/>
      <c r="W1159" s="356"/>
      <c r="X1159" s="356"/>
      <c r="Y1159" s="356"/>
      <c r="Z1159" s="356"/>
      <c r="AA1159" s="357"/>
      <c r="AB1159" s="446"/>
      <c r="AC1159" s="446">
        <v>784.3</v>
      </c>
      <c r="AD1159" s="446">
        <v>807.8</v>
      </c>
      <c r="AE1159" s="446">
        <v>840.1</v>
      </c>
      <c r="AF1159" s="446">
        <v>860.3</v>
      </c>
      <c r="AG1159" s="446">
        <v>880.9</v>
      </c>
      <c r="AH1159" s="446"/>
      <c r="AI1159" s="446"/>
      <c r="AJ1159" s="446"/>
      <c r="AK1159" s="446"/>
      <c r="AL1159" s="446"/>
      <c r="AM1159" s="446"/>
      <c r="AN1159" s="446"/>
    </row>
    <row r="1160" spans="1:40" s="9" customFormat="1" ht="12" customHeight="1">
      <c r="A1160" s="367" t="s">
        <v>240</v>
      </c>
      <c r="B1160" s="340"/>
      <c r="C1160" s="340"/>
      <c r="D1160" s="340"/>
      <c r="E1160" s="340"/>
      <c r="F1160" s="340"/>
      <c r="G1160" s="356"/>
      <c r="H1160" s="356"/>
      <c r="I1160" s="356"/>
      <c r="J1160" s="356"/>
      <c r="K1160" s="356"/>
      <c r="L1160" s="356"/>
      <c r="M1160" s="356"/>
      <c r="N1160" s="356"/>
      <c r="O1160" s="356"/>
      <c r="P1160" s="356"/>
      <c r="Q1160" s="356"/>
      <c r="R1160" s="356"/>
      <c r="S1160" s="356"/>
      <c r="T1160" s="356"/>
      <c r="U1160" s="356"/>
      <c r="V1160" s="356"/>
      <c r="W1160" s="356"/>
      <c r="X1160" s="356"/>
      <c r="Y1160" s="356"/>
      <c r="Z1160" s="356"/>
      <c r="AA1160" s="357"/>
      <c r="AB1160" s="446"/>
      <c r="AC1160" s="446">
        <v>3</v>
      </c>
      <c r="AD1160" s="446">
        <v>3</v>
      </c>
      <c r="AE1160" s="446">
        <v>4</v>
      </c>
      <c r="AF1160" s="446">
        <v>2.4</v>
      </c>
      <c r="AG1160" s="446">
        <v>2.4</v>
      </c>
      <c r="AH1160" s="446"/>
      <c r="AI1160" s="446"/>
      <c r="AJ1160" s="446"/>
      <c r="AK1160" s="446"/>
      <c r="AL1160" s="446"/>
      <c r="AM1160" s="446"/>
      <c r="AN1160" s="446"/>
    </row>
    <row r="1161" spans="1:40" s="9" customFormat="1" ht="12" customHeight="1">
      <c r="A1161" s="367" t="s">
        <v>241</v>
      </c>
      <c r="B1161" s="340"/>
      <c r="C1161" s="340"/>
      <c r="D1161" s="340"/>
      <c r="E1161" s="340"/>
      <c r="F1161" s="340"/>
      <c r="G1161" s="356"/>
      <c r="H1161" s="356"/>
      <c r="I1161" s="356"/>
      <c r="J1161" s="356"/>
      <c r="K1161" s="356"/>
      <c r="L1161" s="356"/>
      <c r="M1161" s="356"/>
      <c r="N1161" s="356"/>
      <c r="O1161" s="356"/>
      <c r="P1161" s="356"/>
      <c r="Q1161" s="356"/>
      <c r="R1161" s="356"/>
      <c r="S1161" s="356"/>
      <c r="T1161" s="356"/>
      <c r="U1161" s="356"/>
      <c r="V1161" s="356"/>
      <c r="W1161" s="356"/>
      <c r="X1161" s="356"/>
      <c r="Y1161" s="356"/>
      <c r="Z1161" s="356"/>
      <c r="AA1161" s="357"/>
      <c r="AB1161" s="446"/>
      <c r="AC1161" s="446"/>
      <c r="AD1161" s="446"/>
      <c r="AE1161" s="446"/>
      <c r="AF1161" s="446"/>
      <c r="AG1161" s="446"/>
      <c r="AH1161" s="446"/>
      <c r="AI1161" s="446"/>
      <c r="AJ1161" s="446"/>
      <c r="AK1161" s="446"/>
      <c r="AL1161" s="446"/>
      <c r="AM1161" s="446"/>
      <c r="AN1161" s="446"/>
    </row>
    <row r="1162" spans="1:40" s="9" customFormat="1" ht="12" customHeight="1">
      <c r="A1162" s="354"/>
      <c r="B1162" s="340"/>
      <c r="C1162" s="340"/>
      <c r="D1162" s="340"/>
      <c r="E1162" s="340"/>
      <c r="F1162" s="340"/>
      <c r="G1162" s="356"/>
      <c r="H1162" s="356"/>
      <c r="I1162" s="356"/>
      <c r="J1162" s="356"/>
      <c r="K1162" s="356"/>
      <c r="L1162" s="356"/>
      <c r="M1162" s="356"/>
      <c r="N1162" s="356"/>
      <c r="O1162" s="356"/>
      <c r="P1162" s="356"/>
      <c r="Q1162" s="356"/>
      <c r="R1162" s="356"/>
      <c r="S1162" s="356"/>
      <c r="T1162" s="356"/>
      <c r="U1162" s="356"/>
      <c r="V1162" s="356"/>
      <c r="W1162" s="356"/>
      <c r="X1162" s="356"/>
      <c r="Y1162" s="356"/>
      <c r="Z1162" s="356"/>
      <c r="AA1162" s="357"/>
      <c r="AB1162" s="446"/>
      <c r="AC1162" s="446"/>
      <c r="AD1162" s="446"/>
      <c r="AE1162" s="446"/>
      <c r="AF1162" s="446"/>
      <c r="AG1162" s="446"/>
      <c r="AH1162" s="446"/>
      <c r="AI1162" s="446"/>
      <c r="AJ1162" s="446"/>
      <c r="AK1162" s="446"/>
      <c r="AL1162" s="446"/>
      <c r="AM1162" s="446"/>
      <c r="AN1162" s="446"/>
    </row>
    <row r="1163" spans="1:40" s="9" customFormat="1" ht="12" customHeight="1">
      <c r="A1163" s="354" t="s">
        <v>260</v>
      </c>
      <c r="B1163" s="340"/>
      <c r="C1163" s="340"/>
      <c r="D1163" s="340"/>
      <c r="E1163" s="340"/>
      <c r="F1163" s="340"/>
      <c r="G1163" s="356"/>
      <c r="H1163" s="356"/>
      <c r="I1163" s="356"/>
      <c r="J1163" s="356"/>
      <c r="K1163" s="356"/>
      <c r="L1163" s="356"/>
      <c r="M1163" s="356"/>
      <c r="N1163" s="356"/>
      <c r="O1163" s="356"/>
      <c r="P1163" s="356"/>
      <c r="Q1163" s="356"/>
      <c r="R1163" s="356"/>
      <c r="S1163" s="356"/>
      <c r="T1163" s="356"/>
      <c r="U1163" s="356"/>
      <c r="V1163" s="356"/>
      <c r="W1163" s="356"/>
      <c r="X1163" s="356"/>
      <c r="Y1163" s="356"/>
      <c r="Z1163" s="356"/>
      <c r="AA1163" s="357"/>
      <c r="AB1163" s="446"/>
      <c r="AC1163" s="446">
        <v>3755.5</v>
      </c>
      <c r="AD1163" s="446">
        <v>4081.1</v>
      </c>
      <c r="AE1163" s="446">
        <v>4436.8999999999996</v>
      </c>
      <c r="AF1163" s="446">
        <v>4821.8999999999996</v>
      </c>
      <c r="AG1163" s="446">
        <v>5240.8</v>
      </c>
      <c r="AH1163" s="446"/>
      <c r="AI1163" s="446"/>
      <c r="AJ1163" s="446"/>
      <c r="AK1163" s="446"/>
      <c r="AL1163" s="446"/>
      <c r="AM1163" s="446"/>
      <c r="AN1163" s="446"/>
    </row>
    <row r="1164" spans="1:40" s="9" customFormat="1" ht="12" customHeight="1">
      <c r="A1164" s="367" t="s">
        <v>238</v>
      </c>
      <c r="B1164" s="340"/>
      <c r="C1164" s="340"/>
      <c r="D1164" s="340"/>
      <c r="E1164" s="340"/>
      <c r="F1164" s="340"/>
      <c r="G1164" s="356"/>
      <c r="H1164" s="356"/>
      <c r="I1164" s="356"/>
      <c r="J1164" s="356"/>
      <c r="K1164" s="356"/>
      <c r="L1164" s="356"/>
      <c r="M1164" s="356"/>
      <c r="N1164" s="356"/>
      <c r="O1164" s="356"/>
      <c r="P1164" s="356"/>
      <c r="Q1164" s="356"/>
      <c r="R1164" s="356"/>
      <c r="S1164" s="356"/>
      <c r="T1164" s="356"/>
      <c r="U1164" s="356"/>
      <c r="V1164" s="356"/>
      <c r="W1164" s="356"/>
      <c r="X1164" s="356"/>
      <c r="Y1164" s="356"/>
      <c r="Z1164" s="356"/>
      <c r="AA1164" s="357"/>
      <c r="AB1164" s="446"/>
      <c r="AC1164" s="446">
        <v>226.4</v>
      </c>
      <c r="AD1164" s="446">
        <v>237.7</v>
      </c>
      <c r="AE1164" s="446">
        <v>249.7</v>
      </c>
      <c r="AF1164" s="446">
        <v>262.2</v>
      </c>
      <c r="AG1164" s="446">
        <v>275.39999999999998</v>
      </c>
      <c r="AH1164" s="446"/>
      <c r="AI1164" s="446"/>
      <c r="AJ1164" s="446"/>
      <c r="AK1164" s="446"/>
      <c r="AL1164" s="446"/>
      <c r="AM1164" s="446"/>
      <c r="AN1164" s="446"/>
    </row>
    <row r="1165" spans="1:40" s="9" customFormat="1" ht="12" customHeight="1">
      <c r="A1165" s="367" t="s">
        <v>239</v>
      </c>
      <c r="B1165" s="340"/>
      <c r="C1165" s="340"/>
      <c r="D1165" s="340"/>
      <c r="E1165" s="340"/>
      <c r="F1165" s="340"/>
      <c r="G1165" s="356"/>
      <c r="H1165" s="356"/>
      <c r="I1165" s="356"/>
      <c r="J1165" s="356"/>
      <c r="K1165" s="356"/>
      <c r="L1165" s="356"/>
      <c r="M1165" s="356"/>
      <c r="N1165" s="356"/>
      <c r="O1165" s="356"/>
      <c r="P1165" s="356"/>
      <c r="Q1165" s="356"/>
      <c r="R1165" s="356"/>
      <c r="S1165" s="356"/>
      <c r="T1165" s="356"/>
      <c r="U1165" s="356"/>
      <c r="V1165" s="356"/>
      <c r="W1165" s="356"/>
      <c r="X1165" s="356"/>
      <c r="Y1165" s="356"/>
      <c r="Z1165" s="356"/>
      <c r="AA1165" s="357"/>
      <c r="AB1165" s="446"/>
      <c r="AC1165" s="446">
        <v>1658.6</v>
      </c>
      <c r="AD1165" s="446">
        <v>1716.7</v>
      </c>
      <c r="AE1165" s="446">
        <v>1776.8</v>
      </c>
      <c r="AF1165" s="446">
        <v>1838.9</v>
      </c>
      <c r="AG1165" s="446">
        <v>1903.3</v>
      </c>
      <c r="AH1165" s="446"/>
      <c r="AI1165" s="446"/>
      <c r="AJ1165" s="446"/>
      <c r="AK1165" s="446"/>
      <c r="AL1165" s="446"/>
      <c r="AM1165" s="446"/>
      <c r="AN1165" s="446"/>
    </row>
    <row r="1166" spans="1:40" s="9" customFormat="1" ht="12" customHeight="1">
      <c r="A1166" s="367" t="s">
        <v>240</v>
      </c>
      <c r="B1166" s="340"/>
      <c r="C1166" s="340"/>
      <c r="D1166" s="340"/>
      <c r="E1166" s="340"/>
      <c r="F1166" s="340"/>
      <c r="G1166" s="356"/>
      <c r="H1166" s="356"/>
      <c r="I1166" s="356"/>
      <c r="J1166" s="356"/>
      <c r="K1166" s="356"/>
      <c r="L1166" s="356"/>
      <c r="M1166" s="356"/>
      <c r="N1166" s="356"/>
      <c r="O1166" s="356"/>
      <c r="P1166" s="356"/>
      <c r="Q1166" s="356"/>
      <c r="R1166" s="356"/>
      <c r="S1166" s="356"/>
      <c r="T1166" s="356"/>
      <c r="U1166" s="356"/>
      <c r="V1166" s="356"/>
      <c r="W1166" s="356"/>
      <c r="X1166" s="356"/>
      <c r="Y1166" s="356"/>
      <c r="Z1166" s="356"/>
      <c r="AA1166" s="357"/>
      <c r="AB1166" s="446"/>
      <c r="AC1166" s="446">
        <v>3.5</v>
      </c>
      <c r="AD1166" s="446">
        <v>3.5</v>
      </c>
      <c r="AE1166" s="446">
        <v>3.5</v>
      </c>
      <c r="AF1166" s="446">
        <v>3.5</v>
      </c>
      <c r="AG1166" s="446">
        <v>3.5</v>
      </c>
      <c r="AH1166" s="446"/>
      <c r="AI1166" s="446"/>
      <c r="AJ1166" s="446"/>
      <c r="AK1166" s="446"/>
      <c r="AL1166" s="446"/>
      <c r="AM1166" s="446"/>
      <c r="AN1166" s="446"/>
    </row>
    <row r="1167" spans="1:40" s="9" customFormat="1" ht="12" customHeight="1">
      <c r="A1167" s="367" t="s">
        <v>241</v>
      </c>
      <c r="B1167" s="340"/>
      <c r="C1167" s="340"/>
      <c r="D1167" s="340"/>
      <c r="E1167" s="340"/>
      <c r="F1167" s="340"/>
      <c r="G1167" s="356"/>
      <c r="H1167" s="356"/>
      <c r="I1167" s="356"/>
      <c r="J1167" s="356"/>
      <c r="K1167" s="356"/>
      <c r="L1167" s="356"/>
      <c r="M1167" s="356"/>
      <c r="N1167" s="356"/>
      <c r="O1167" s="356"/>
      <c r="P1167" s="356"/>
      <c r="Q1167" s="356"/>
      <c r="R1167" s="356"/>
      <c r="S1167" s="356"/>
      <c r="T1167" s="356"/>
      <c r="U1167" s="356"/>
      <c r="V1167" s="356"/>
      <c r="W1167" s="356"/>
      <c r="X1167" s="356"/>
      <c r="Y1167" s="356"/>
      <c r="Z1167" s="356"/>
      <c r="AA1167" s="357"/>
      <c r="AB1167" s="446"/>
      <c r="AC1167" s="446"/>
      <c r="AD1167" s="446"/>
      <c r="AE1167" s="446"/>
      <c r="AF1167" s="446"/>
      <c r="AG1167" s="446"/>
      <c r="AH1167" s="446"/>
      <c r="AI1167" s="446"/>
      <c r="AJ1167" s="446"/>
      <c r="AK1167" s="446"/>
      <c r="AL1167" s="446"/>
      <c r="AM1167" s="446"/>
      <c r="AN1167" s="446"/>
    </row>
    <row r="1168" spans="1:40" s="9" customFormat="1" ht="12" customHeight="1">
      <c r="A1168" s="354"/>
      <c r="B1168" s="340"/>
      <c r="C1168" s="340"/>
      <c r="D1168" s="340"/>
      <c r="E1168" s="340"/>
      <c r="F1168" s="340"/>
      <c r="G1168" s="356"/>
      <c r="H1168" s="356"/>
      <c r="I1168" s="356"/>
      <c r="J1168" s="356"/>
      <c r="K1168" s="356"/>
      <c r="L1168" s="356"/>
      <c r="M1168" s="356"/>
      <c r="N1168" s="356"/>
      <c r="O1168" s="356"/>
      <c r="P1168" s="356"/>
      <c r="Q1168" s="356"/>
      <c r="R1168" s="356"/>
      <c r="S1168" s="356"/>
      <c r="T1168" s="356"/>
      <c r="U1168" s="356"/>
      <c r="V1168" s="356"/>
      <c r="W1168" s="356"/>
      <c r="X1168" s="356"/>
      <c r="Y1168" s="356"/>
      <c r="Z1168" s="356"/>
      <c r="AA1168" s="357"/>
      <c r="AB1168" s="446"/>
      <c r="AC1168" s="446"/>
      <c r="AD1168" s="446"/>
      <c r="AE1168" s="446"/>
      <c r="AF1168" s="446"/>
      <c r="AG1168" s="446"/>
      <c r="AH1168" s="446"/>
      <c r="AI1168" s="446"/>
      <c r="AJ1168" s="446"/>
      <c r="AK1168" s="446"/>
      <c r="AL1168" s="446"/>
      <c r="AM1168" s="446"/>
      <c r="AN1168" s="446"/>
    </row>
    <row r="1169" spans="1:40" s="9" customFormat="1" ht="12" customHeight="1">
      <c r="A1169" s="354" t="s">
        <v>275</v>
      </c>
      <c r="B1169" s="340"/>
      <c r="C1169" s="340"/>
      <c r="D1169" s="340"/>
      <c r="E1169" s="340"/>
      <c r="F1169" s="340"/>
      <c r="G1169" s="356"/>
      <c r="H1169" s="356"/>
      <c r="I1169" s="356"/>
      <c r="J1169" s="356"/>
      <c r="K1169" s="356"/>
      <c r="L1169" s="356"/>
      <c r="M1169" s="356"/>
      <c r="N1169" s="356"/>
      <c r="O1169" s="356"/>
      <c r="P1169" s="356"/>
      <c r="Q1169" s="356"/>
      <c r="R1169" s="356"/>
      <c r="S1169" s="356"/>
      <c r="T1169" s="356"/>
      <c r="U1169" s="356"/>
      <c r="V1169" s="356"/>
      <c r="W1169" s="356"/>
      <c r="X1169" s="356"/>
      <c r="Y1169" s="356"/>
      <c r="Z1169" s="356"/>
      <c r="AA1169" s="357"/>
      <c r="AB1169" s="446"/>
      <c r="AC1169" s="446">
        <v>55123.6</v>
      </c>
      <c r="AD1169" s="446">
        <v>58582.8</v>
      </c>
      <c r="AE1169" s="446">
        <v>61367.8</v>
      </c>
      <c r="AF1169" s="446">
        <v>64849.3</v>
      </c>
      <c r="AG1169" s="446">
        <v>68687.5</v>
      </c>
      <c r="AH1169" s="446"/>
      <c r="AI1169" s="446"/>
      <c r="AJ1169" s="446"/>
      <c r="AK1169" s="446"/>
      <c r="AL1169" s="446"/>
      <c r="AM1169" s="446"/>
      <c r="AN1169" s="446"/>
    </row>
    <row r="1170" spans="1:40" s="9" customFormat="1" ht="12" customHeight="1">
      <c r="A1170" s="367" t="s">
        <v>276</v>
      </c>
      <c r="B1170" s="340"/>
      <c r="C1170" s="340"/>
      <c r="D1170" s="340"/>
      <c r="E1170" s="340"/>
      <c r="F1170" s="340"/>
      <c r="G1170" s="356"/>
      <c r="H1170" s="356"/>
      <c r="I1170" s="356"/>
      <c r="J1170" s="356"/>
      <c r="K1170" s="356"/>
      <c r="L1170" s="356"/>
      <c r="M1170" s="356"/>
      <c r="N1170" s="356"/>
      <c r="O1170" s="356"/>
      <c r="P1170" s="356"/>
      <c r="Q1170" s="356"/>
      <c r="R1170" s="356"/>
      <c r="S1170" s="356"/>
      <c r="T1170" s="356"/>
      <c r="U1170" s="356"/>
      <c r="V1170" s="356"/>
      <c r="W1170" s="356"/>
      <c r="X1170" s="356"/>
      <c r="Y1170" s="356"/>
      <c r="Z1170" s="356"/>
      <c r="AA1170" s="357"/>
      <c r="AB1170" s="446"/>
      <c r="AC1170" s="446">
        <v>293.60000000000002</v>
      </c>
      <c r="AD1170" s="446">
        <v>304.60000000000002</v>
      </c>
      <c r="AE1170" s="446">
        <v>312.89999999999998</v>
      </c>
      <c r="AF1170" s="446">
        <v>322</v>
      </c>
      <c r="AG1170" s="446">
        <v>332.4</v>
      </c>
      <c r="AH1170" s="446"/>
      <c r="AI1170" s="446"/>
      <c r="AJ1170" s="446"/>
      <c r="AK1170" s="446"/>
      <c r="AL1170" s="446"/>
      <c r="AM1170" s="446"/>
      <c r="AN1170" s="446"/>
    </row>
    <row r="1171" spans="1:40" s="9" customFormat="1" ht="12" customHeight="1">
      <c r="A1171" s="367" t="s">
        <v>277</v>
      </c>
      <c r="B1171" s="340"/>
      <c r="C1171" s="340"/>
      <c r="D1171" s="340"/>
      <c r="E1171" s="340"/>
      <c r="F1171" s="340"/>
      <c r="G1171" s="356"/>
      <c r="H1171" s="356"/>
      <c r="I1171" s="356"/>
      <c r="J1171" s="356"/>
      <c r="K1171" s="356"/>
      <c r="L1171" s="356"/>
      <c r="M1171" s="356"/>
      <c r="N1171" s="356"/>
      <c r="O1171" s="356"/>
      <c r="P1171" s="356"/>
      <c r="Q1171" s="356"/>
      <c r="R1171" s="356"/>
      <c r="S1171" s="356"/>
      <c r="T1171" s="356"/>
      <c r="U1171" s="356"/>
      <c r="V1171" s="356"/>
      <c r="W1171" s="356"/>
      <c r="X1171" s="356"/>
      <c r="Y1171" s="356"/>
      <c r="Z1171" s="356"/>
      <c r="AA1171" s="357"/>
      <c r="AB1171" s="446"/>
      <c r="AC1171" s="446">
        <v>18776</v>
      </c>
      <c r="AD1171" s="446">
        <v>19232.599999999999</v>
      </c>
      <c r="AE1171" s="446">
        <v>19612.099999999999</v>
      </c>
      <c r="AF1171" s="446">
        <v>20142</v>
      </c>
      <c r="AG1171" s="446">
        <v>20662.2</v>
      </c>
      <c r="AH1171" s="446"/>
      <c r="AI1171" s="446"/>
      <c r="AJ1171" s="446"/>
      <c r="AK1171" s="446"/>
      <c r="AL1171" s="446"/>
      <c r="AM1171" s="446"/>
      <c r="AN1171" s="446"/>
    </row>
    <row r="1172" spans="1:40" s="9" customFormat="1" ht="12" customHeight="1">
      <c r="A1172" s="367" t="s">
        <v>278</v>
      </c>
      <c r="B1172" s="340"/>
      <c r="C1172" s="340"/>
      <c r="D1172" s="340"/>
      <c r="E1172" s="340"/>
      <c r="F1172" s="340"/>
      <c r="G1172" s="356"/>
      <c r="H1172" s="356"/>
      <c r="I1172" s="356"/>
      <c r="J1172" s="356"/>
      <c r="K1172" s="356"/>
      <c r="L1172" s="356"/>
      <c r="M1172" s="356"/>
      <c r="N1172" s="356"/>
      <c r="O1172" s="356"/>
      <c r="P1172" s="356"/>
      <c r="Q1172" s="356"/>
      <c r="R1172" s="356"/>
      <c r="S1172" s="356"/>
      <c r="T1172" s="356"/>
      <c r="U1172" s="356"/>
      <c r="V1172" s="356"/>
      <c r="W1172" s="356"/>
      <c r="X1172" s="356"/>
      <c r="Y1172" s="356"/>
      <c r="Z1172" s="356"/>
      <c r="AA1172" s="357"/>
      <c r="AB1172" s="446"/>
      <c r="AC1172" s="446">
        <v>4.3</v>
      </c>
      <c r="AD1172" s="446">
        <v>2.4</v>
      </c>
      <c r="AE1172" s="446">
        <v>2</v>
      </c>
      <c r="AF1172" s="446">
        <v>2.7</v>
      </c>
      <c r="AG1172" s="446">
        <v>2.6</v>
      </c>
      <c r="AH1172" s="446"/>
      <c r="AI1172" s="446"/>
      <c r="AJ1172" s="446"/>
      <c r="AK1172" s="446"/>
      <c r="AL1172" s="446"/>
      <c r="AM1172" s="446"/>
      <c r="AN1172" s="446"/>
    </row>
    <row r="1173" spans="1:40" s="9" customFormat="1" ht="12" customHeight="1">
      <c r="A1173" s="367" t="s">
        <v>241</v>
      </c>
      <c r="B1173" s="340"/>
      <c r="C1173" s="340"/>
      <c r="D1173" s="340"/>
      <c r="E1173" s="340"/>
      <c r="F1173" s="340"/>
      <c r="G1173" s="356"/>
      <c r="H1173" s="356"/>
      <c r="I1173" s="356"/>
      <c r="J1173" s="356"/>
      <c r="K1173" s="356"/>
      <c r="L1173" s="356"/>
      <c r="M1173" s="356"/>
      <c r="N1173" s="356"/>
      <c r="O1173" s="356"/>
      <c r="P1173" s="356"/>
      <c r="Q1173" s="356"/>
      <c r="R1173" s="356"/>
      <c r="S1173" s="356"/>
      <c r="T1173" s="356"/>
      <c r="U1173" s="356"/>
      <c r="V1173" s="356"/>
      <c r="W1173" s="356"/>
      <c r="X1173" s="356"/>
      <c r="Y1173" s="356"/>
      <c r="Z1173" s="356"/>
      <c r="AA1173" s="357"/>
      <c r="AB1173" s="446"/>
      <c r="AC1173" s="446">
        <v>8.0340151653231793</v>
      </c>
      <c r="AD1173" s="446">
        <v>6.2753521177862188</v>
      </c>
      <c r="AE1173" s="446">
        <v>4.7539550857931001</v>
      </c>
      <c r="AF1173" s="446">
        <v>5.6731706204230878</v>
      </c>
      <c r="AG1173" s="446">
        <v>5.9186452282445563</v>
      </c>
      <c r="AH1173" s="446"/>
      <c r="AI1173" s="446"/>
      <c r="AJ1173" s="446"/>
      <c r="AK1173" s="446"/>
      <c r="AL1173" s="446"/>
      <c r="AM1173" s="446"/>
      <c r="AN1173" s="446"/>
    </row>
    <row r="1174" spans="1:40" s="9" customFormat="1" ht="12" customHeight="1">
      <c r="A1174" s="367" t="s">
        <v>279</v>
      </c>
      <c r="B1174" s="340"/>
      <c r="C1174" s="340"/>
      <c r="D1174" s="340"/>
      <c r="E1174" s="340"/>
      <c r="F1174" s="340"/>
      <c r="G1174" s="356"/>
      <c r="H1174" s="356"/>
      <c r="I1174" s="356"/>
      <c r="J1174" s="356"/>
      <c r="K1174" s="356"/>
      <c r="L1174" s="356"/>
      <c r="M1174" s="356"/>
      <c r="N1174" s="356"/>
      <c r="O1174" s="356"/>
      <c r="P1174" s="356"/>
      <c r="Q1174" s="356"/>
      <c r="R1174" s="356"/>
      <c r="S1174" s="356"/>
      <c r="T1174" s="356"/>
      <c r="U1174" s="356"/>
      <c r="V1174" s="356"/>
      <c r="W1174" s="356"/>
      <c r="X1174" s="356"/>
      <c r="Y1174" s="356"/>
      <c r="Z1174" s="356"/>
      <c r="AA1174" s="357"/>
      <c r="AB1174" s="446"/>
      <c r="AC1174" s="446"/>
      <c r="AD1174" s="446"/>
      <c r="AE1174" s="446"/>
      <c r="AF1174" s="446"/>
      <c r="AG1174" s="446"/>
      <c r="AH1174" s="446"/>
      <c r="AI1174" s="446"/>
      <c r="AJ1174" s="446"/>
      <c r="AK1174" s="446"/>
      <c r="AL1174" s="446"/>
      <c r="AM1174" s="446"/>
      <c r="AN1174" s="446"/>
    </row>
    <row r="1175" spans="1:40" s="9" customFormat="1" ht="12" customHeight="1">
      <c r="A1175" s="354"/>
      <c r="B1175" s="340"/>
      <c r="C1175" s="340"/>
      <c r="D1175" s="340"/>
      <c r="E1175" s="340"/>
      <c r="F1175" s="340"/>
      <c r="G1175" s="356"/>
      <c r="H1175" s="356"/>
      <c r="I1175" s="356"/>
      <c r="J1175" s="356"/>
      <c r="K1175" s="356"/>
      <c r="L1175" s="356"/>
      <c r="M1175" s="356"/>
      <c r="N1175" s="356"/>
      <c r="O1175" s="356"/>
      <c r="P1175" s="356"/>
      <c r="Q1175" s="356"/>
      <c r="R1175" s="356"/>
      <c r="S1175" s="356"/>
      <c r="T1175" s="356"/>
      <c r="U1175" s="356"/>
      <c r="V1175" s="356"/>
      <c r="W1175" s="356"/>
      <c r="X1175" s="356"/>
      <c r="Y1175" s="356"/>
      <c r="Z1175" s="356"/>
      <c r="AA1175" s="357"/>
      <c r="AB1175" s="446"/>
      <c r="AC1175" s="446"/>
      <c r="AD1175" s="446"/>
      <c r="AE1175" s="446"/>
      <c r="AF1175" s="446"/>
      <c r="AG1175" s="446"/>
      <c r="AH1175" s="446"/>
      <c r="AI1175" s="446"/>
      <c r="AJ1175" s="446"/>
      <c r="AK1175" s="446"/>
      <c r="AL1175" s="446"/>
      <c r="AM1175" s="446"/>
      <c r="AN1175" s="446"/>
    </row>
    <row r="1176" spans="1:40" s="9" customFormat="1" ht="12" customHeight="1">
      <c r="A1176" s="354" t="s">
        <v>266</v>
      </c>
      <c r="B1176" s="340"/>
      <c r="C1176" s="340"/>
      <c r="D1176" s="340"/>
      <c r="E1176" s="340"/>
      <c r="F1176" s="340"/>
      <c r="G1176" s="356"/>
      <c r="H1176" s="356"/>
      <c r="I1176" s="356"/>
      <c r="J1176" s="356"/>
      <c r="K1176" s="356"/>
      <c r="L1176" s="356"/>
      <c r="M1176" s="356"/>
      <c r="N1176" s="356"/>
      <c r="O1176" s="356"/>
      <c r="P1176" s="356"/>
      <c r="Q1176" s="356"/>
      <c r="R1176" s="356"/>
      <c r="S1176" s="356"/>
      <c r="T1176" s="356"/>
      <c r="U1176" s="356"/>
      <c r="V1176" s="356"/>
      <c r="W1176" s="356"/>
      <c r="X1176" s="356"/>
      <c r="Y1176" s="356"/>
      <c r="Z1176" s="356"/>
      <c r="AA1176" s="357"/>
      <c r="AB1176" s="446"/>
      <c r="AC1176" s="446">
        <v>36975.1</v>
      </c>
      <c r="AD1176" s="446">
        <v>40126.1</v>
      </c>
      <c r="AE1176" s="446">
        <v>43472.3</v>
      </c>
      <c r="AF1176" s="446">
        <v>46957.5</v>
      </c>
      <c r="AG1176" s="446">
        <v>50762.9</v>
      </c>
      <c r="AH1176" s="446"/>
      <c r="AI1176" s="446"/>
      <c r="AJ1176" s="446"/>
      <c r="AK1176" s="446"/>
      <c r="AL1176" s="446"/>
      <c r="AM1176" s="446"/>
      <c r="AN1176" s="446"/>
    </row>
    <row r="1177" spans="1:40" s="9" customFormat="1" ht="12" customHeight="1">
      <c r="A1177" s="367" t="s">
        <v>238</v>
      </c>
      <c r="B1177" s="340"/>
      <c r="C1177" s="340"/>
      <c r="D1177" s="340"/>
      <c r="E1177" s="340"/>
      <c r="F1177" s="340"/>
      <c r="G1177" s="356"/>
      <c r="H1177" s="356"/>
      <c r="I1177" s="356"/>
      <c r="J1177" s="356"/>
      <c r="K1177" s="356"/>
      <c r="L1177" s="356"/>
      <c r="M1177" s="356"/>
      <c r="N1177" s="356"/>
      <c r="O1177" s="356"/>
      <c r="P1177" s="356"/>
      <c r="Q1177" s="356"/>
      <c r="R1177" s="356"/>
      <c r="S1177" s="356"/>
      <c r="T1177" s="356"/>
      <c r="U1177" s="356"/>
      <c r="V1177" s="356"/>
      <c r="W1177" s="356"/>
      <c r="X1177" s="356"/>
      <c r="Y1177" s="356"/>
      <c r="Z1177" s="356"/>
      <c r="AA1177" s="357"/>
      <c r="AB1177" s="446"/>
      <c r="AC1177" s="446">
        <v>253.5</v>
      </c>
      <c r="AD1177" s="446">
        <v>265.5</v>
      </c>
      <c r="AE1177" s="446">
        <v>277.60000000000002</v>
      </c>
      <c r="AF1177" s="446">
        <v>289.60000000000002</v>
      </c>
      <c r="AG1177" s="446">
        <v>303</v>
      </c>
      <c r="AH1177" s="446"/>
      <c r="AI1177" s="446"/>
      <c r="AJ1177" s="446"/>
      <c r="AK1177" s="446"/>
      <c r="AL1177" s="446"/>
      <c r="AM1177" s="446"/>
      <c r="AN1177" s="446"/>
    </row>
    <row r="1178" spans="1:40" s="9" customFormat="1" ht="12" customHeight="1">
      <c r="A1178" s="367" t="s">
        <v>239</v>
      </c>
      <c r="B1178" s="340"/>
      <c r="C1178" s="340"/>
      <c r="D1178" s="340"/>
      <c r="E1178" s="340"/>
      <c r="F1178" s="340"/>
      <c r="G1178" s="356"/>
      <c r="H1178" s="356"/>
      <c r="I1178" s="356"/>
      <c r="J1178" s="356"/>
      <c r="K1178" s="356"/>
      <c r="L1178" s="356"/>
      <c r="M1178" s="356"/>
      <c r="N1178" s="356"/>
      <c r="O1178" s="356"/>
      <c r="P1178" s="356"/>
      <c r="Q1178" s="356"/>
      <c r="R1178" s="356"/>
      <c r="S1178" s="356"/>
      <c r="T1178" s="356"/>
      <c r="U1178" s="356"/>
      <c r="V1178" s="356"/>
      <c r="W1178" s="356"/>
      <c r="X1178" s="356"/>
      <c r="Y1178" s="356"/>
      <c r="Z1178" s="356"/>
      <c r="AA1178" s="357"/>
      <c r="AB1178" s="446"/>
      <c r="AC1178" s="446">
        <v>14586.3</v>
      </c>
      <c r="AD1178" s="446">
        <v>15112.1</v>
      </c>
      <c r="AE1178" s="446">
        <v>15658.8</v>
      </c>
      <c r="AF1178" s="446">
        <v>16217</v>
      </c>
      <c r="AG1178" s="446">
        <v>16754.3</v>
      </c>
      <c r="AH1178" s="446"/>
      <c r="AI1178" s="446"/>
      <c r="AJ1178" s="446"/>
      <c r="AK1178" s="446"/>
      <c r="AL1178" s="446"/>
      <c r="AM1178" s="446"/>
      <c r="AN1178" s="446"/>
    </row>
    <row r="1179" spans="1:40" s="9" customFormat="1" ht="12" customHeight="1">
      <c r="A1179" s="367" t="s">
        <v>240</v>
      </c>
      <c r="B1179" s="340"/>
      <c r="C1179" s="340"/>
      <c r="D1179" s="340"/>
      <c r="E1179" s="340"/>
      <c r="F1179" s="340"/>
      <c r="G1179" s="356"/>
      <c r="H1179" s="356"/>
      <c r="I1179" s="356"/>
      <c r="J1179" s="356"/>
      <c r="K1179" s="356"/>
      <c r="L1179" s="356"/>
      <c r="M1179" s="356"/>
      <c r="N1179" s="356"/>
      <c r="O1179" s="356"/>
      <c r="P1179" s="356"/>
      <c r="Q1179" s="356"/>
      <c r="R1179" s="356"/>
      <c r="S1179" s="356"/>
      <c r="T1179" s="356"/>
      <c r="U1179" s="356"/>
      <c r="V1179" s="356"/>
      <c r="W1179" s="356"/>
      <c r="X1179" s="356"/>
      <c r="Y1179" s="356"/>
      <c r="Z1179" s="356"/>
      <c r="AA1179" s="357"/>
      <c r="AB1179" s="446"/>
      <c r="AC1179" s="446">
        <v>3.4</v>
      </c>
      <c r="AD1179" s="446">
        <v>3.6</v>
      </c>
      <c r="AE1179" s="446">
        <v>3.6</v>
      </c>
      <c r="AF1179" s="446">
        <v>3.6</v>
      </c>
      <c r="AG1179" s="446">
        <v>3.3</v>
      </c>
      <c r="AH1179" s="446"/>
      <c r="AI1179" s="446"/>
      <c r="AJ1179" s="446"/>
      <c r="AK1179" s="446"/>
      <c r="AL1179" s="446"/>
      <c r="AM1179" s="446"/>
      <c r="AN1179" s="446"/>
    </row>
    <row r="1180" spans="1:40" s="9" customFormat="1" ht="12" customHeight="1">
      <c r="A1180" s="367" t="s">
        <v>241</v>
      </c>
      <c r="B1180" s="372"/>
      <c r="C1180" s="372"/>
      <c r="D1180" s="372"/>
      <c r="E1180" s="372"/>
      <c r="F1180" s="372"/>
      <c r="G1180" s="373"/>
      <c r="H1180" s="373"/>
      <c r="I1180" s="373"/>
      <c r="J1180" s="373"/>
      <c r="K1180" s="373"/>
      <c r="L1180" s="373"/>
      <c r="M1180" s="373"/>
      <c r="N1180" s="373"/>
      <c r="O1180" s="373"/>
      <c r="P1180" s="373"/>
      <c r="Q1180" s="373"/>
      <c r="R1180" s="373"/>
      <c r="S1180" s="373"/>
      <c r="T1180" s="373"/>
      <c r="U1180" s="373"/>
      <c r="V1180" s="356"/>
      <c r="W1180" s="356"/>
      <c r="X1180" s="356"/>
      <c r="Y1180" s="356"/>
      <c r="Z1180" s="356"/>
      <c r="AA1180" s="357"/>
      <c r="AB1180" s="446"/>
      <c r="AC1180" s="446">
        <v>8.9714420441484144</v>
      </c>
      <c r="AD1180" s="446">
        <v>8.5219512590905779</v>
      </c>
      <c r="AE1180" s="446">
        <v>8.3392106384622586</v>
      </c>
      <c r="AF1180" s="446">
        <v>8.0170591388079231</v>
      </c>
      <c r="AG1180" s="446">
        <v>8.1039237608475787</v>
      </c>
      <c r="AH1180" s="446"/>
      <c r="AI1180" s="446"/>
      <c r="AJ1180" s="446"/>
      <c r="AK1180" s="446"/>
      <c r="AL1180" s="446"/>
      <c r="AM1180" s="446"/>
      <c r="AN1180" s="446"/>
    </row>
    <row r="1181" spans="1:40" s="9" customFormat="1" ht="20.25" customHeight="1">
      <c r="A1181" s="371"/>
      <c r="B1181" s="340"/>
      <c r="C1181" s="340"/>
      <c r="D1181" s="340"/>
      <c r="E1181" s="340"/>
      <c r="F1181" s="340"/>
      <c r="G1181" s="356"/>
      <c r="H1181" s="356"/>
      <c r="I1181" s="356"/>
      <c r="J1181" s="356"/>
      <c r="K1181" s="356"/>
      <c r="L1181" s="356"/>
      <c r="M1181" s="356"/>
      <c r="N1181" s="356"/>
      <c r="O1181" s="356"/>
      <c r="P1181" s="356"/>
      <c r="Q1181" s="356"/>
      <c r="R1181" s="356"/>
      <c r="S1181" s="356"/>
      <c r="T1181" s="356"/>
      <c r="U1181" s="356"/>
      <c r="V1181" s="373"/>
      <c r="W1181" s="373"/>
      <c r="X1181" s="373"/>
      <c r="Y1181" s="373"/>
      <c r="Z1181" s="373"/>
      <c r="AA1181" s="374"/>
      <c r="AB1181" s="373"/>
      <c r="AC1181" s="373"/>
      <c r="AD1181" s="373"/>
      <c r="AE1181" s="373"/>
      <c r="AF1181" s="373"/>
      <c r="AG1181" s="373"/>
      <c r="AH1181" s="373"/>
      <c r="AI1181" s="373"/>
      <c r="AJ1181" s="373"/>
      <c r="AK1181" s="373"/>
      <c r="AL1181" s="373"/>
      <c r="AM1181" s="373"/>
      <c r="AN1181" s="373"/>
    </row>
    <row r="1182" spans="1:40" s="9" customFormat="1" ht="20.25" customHeight="1">
      <c r="A1182" s="340"/>
      <c r="B1182" s="340"/>
      <c r="C1182" s="340"/>
      <c r="D1182" s="340"/>
      <c r="E1182" s="340"/>
      <c r="F1182" s="340"/>
      <c r="G1182" s="356"/>
      <c r="H1182" s="356"/>
      <c r="I1182" s="356"/>
      <c r="J1182" s="356"/>
      <c r="K1182" s="356"/>
      <c r="L1182" s="356"/>
      <c r="M1182" s="356"/>
      <c r="N1182" s="356"/>
      <c r="O1182" s="356"/>
      <c r="P1182" s="356"/>
      <c r="Q1182" s="356"/>
      <c r="R1182" s="356"/>
      <c r="S1182" s="356"/>
      <c r="T1182" s="356"/>
      <c r="U1182" s="356"/>
      <c r="V1182" s="356"/>
      <c r="W1182" s="356"/>
      <c r="X1182" s="356"/>
      <c r="Y1182" s="356"/>
      <c r="Z1182" s="356"/>
      <c r="AA1182" s="357"/>
      <c r="AB1182" s="356"/>
      <c r="AC1182" s="356"/>
      <c r="AD1182" s="356"/>
      <c r="AE1182" s="356"/>
      <c r="AF1182" s="356"/>
      <c r="AG1182" s="356"/>
      <c r="AH1182" s="356"/>
      <c r="AI1182" s="356"/>
      <c r="AJ1182" s="356"/>
      <c r="AK1182" s="356"/>
      <c r="AL1182" s="356"/>
      <c r="AM1182" s="356"/>
      <c r="AN1182" s="356"/>
    </row>
    <row r="1183" spans="1:40" s="9" customFormat="1" ht="16.5" customHeight="1">
      <c r="A1183" s="347" t="s">
        <v>281</v>
      </c>
      <c r="B1183" s="340"/>
      <c r="C1183" s="340"/>
      <c r="D1183" s="340"/>
      <c r="E1183" s="340"/>
      <c r="F1183" s="340"/>
      <c r="G1183" s="356"/>
      <c r="H1183" s="356"/>
      <c r="I1183" s="356"/>
      <c r="J1183" s="356"/>
      <c r="K1183" s="356"/>
      <c r="L1183" s="356"/>
      <c r="M1183" s="356"/>
      <c r="N1183" s="356"/>
      <c r="O1183" s="356"/>
      <c r="P1183" s="356"/>
      <c r="Q1183" s="356"/>
      <c r="R1183" s="356"/>
      <c r="S1183" s="356"/>
      <c r="T1183" s="356"/>
      <c r="U1183" s="356"/>
      <c r="V1183" s="356"/>
      <c r="W1183" s="356"/>
      <c r="X1183" s="356"/>
      <c r="Y1183" s="356"/>
      <c r="Z1183" s="356"/>
      <c r="AA1183" s="357"/>
      <c r="AB1183" s="356"/>
      <c r="AC1183" s="356"/>
      <c r="AD1183" s="356"/>
      <c r="AE1183" s="356"/>
      <c r="AF1183" s="356"/>
      <c r="AG1183" s="356"/>
      <c r="AH1183" s="356"/>
      <c r="AI1183" s="356"/>
      <c r="AJ1183" s="356"/>
      <c r="AK1183" s="356"/>
      <c r="AL1183" s="356"/>
      <c r="AM1183" s="356"/>
      <c r="AN1183" s="356"/>
    </row>
    <row r="1184" spans="1:40" s="9" customFormat="1" ht="12" customHeight="1">
      <c r="A1184" s="351" t="s">
        <v>282</v>
      </c>
      <c r="B1184" s="340"/>
      <c r="C1184" s="340"/>
      <c r="D1184" s="340"/>
      <c r="E1184" s="340"/>
      <c r="F1184" s="340"/>
      <c r="G1184" s="356"/>
      <c r="H1184" s="356"/>
      <c r="I1184" s="356"/>
      <c r="J1184" s="356"/>
      <c r="K1184" s="356"/>
      <c r="L1184" s="356"/>
      <c r="M1184" s="356"/>
      <c r="N1184" s="356"/>
      <c r="O1184" s="356"/>
      <c r="P1184" s="356"/>
      <c r="Q1184" s="356"/>
      <c r="R1184" s="356"/>
      <c r="S1184" s="356"/>
      <c r="T1184" s="356"/>
      <c r="U1184" s="356"/>
      <c r="V1184" s="356"/>
      <c r="W1184" s="356"/>
      <c r="X1184" s="356"/>
      <c r="Y1184" s="356"/>
      <c r="Z1184" s="356"/>
      <c r="AA1184" s="357"/>
      <c r="AB1184" s="356"/>
      <c r="AC1184" s="356"/>
      <c r="AD1184" s="356"/>
      <c r="AE1184" s="356"/>
      <c r="AF1184" s="356"/>
      <c r="AG1184" s="356"/>
      <c r="AH1184" s="356"/>
      <c r="AI1184" s="356"/>
      <c r="AJ1184" s="356"/>
      <c r="AK1184" s="356"/>
      <c r="AL1184" s="356"/>
      <c r="AM1184" s="356"/>
      <c r="AN1184" s="356"/>
    </row>
    <row r="1185" spans="1:40" s="9" customFormat="1" ht="12" customHeight="1">
      <c r="A1185" s="353" t="s">
        <v>229</v>
      </c>
      <c r="B1185" s="340"/>
      <c r="C1185" s="340"/>
      <c r="D1185" s="340"/>
      <c r="E1185" s="340"/>
      <c r="F1185" s="340"/>
      <c r="G1185" s="356"/>
      <c r="H1185" s="356"/>
      <c r="I1185" s="356"/>
      <c r="J1185" s="356"/>
      <c r="K1185" s="356"/>
      <c r="L1185" s="356"/>
      <c r="M1185" s="356"/>
      <c r="N1185" s="356"/>
      <c r="O1185" s="356"/>
      <c r="P1185" s="356"/>
      <c r="Q1185" s="356"/>
      <c r="R1185" s="356"/>
      <c r="S1185" s="356"/>
      <c r="T1185" s="356"/>
      <c r="U1185" s="356"/>
      <c r="V1185" s="356"/>
      <c r="W1185" s="356"/>
      <c r="X1185" s="356"/>
      <c r="Y1185" s="356"/>
      <c r="Z1185" s="356"/>
      <c r="AA1185" s="444"/>
      <c r="AB1185" s="358">
        <v>2015</v>
      </c>
      <c r="AC1185" s="358">
        <v>2016</v>
      </c>
      <c r="AD1185" s="358">
        <v>2017</v>
      </c>
      <c r="AE1185" s="358">
        <v>2018</v>
      </c>
      <c r="AF1185" s="358">
        <v>2019</v>
      </c>
      <c r="AG1185" s="358"/>
      <c r="AH1185" s="358"/>
      <c r="AI1185" s="358"/>
      <c r="AJ1185" s="358"/>
      <c r="AK1185" s="358"/>
      <c r="AL1185" s="358"/>
      <c r="AM1185" s="358"/>
      <c r="AN1185" s="358"/>
    </row>
    <row r="1186" spans="1:40" s="9" customFormat="1" ht="12" customHeight="1">
      <c r="A1186" s="353" t="s">
        <v>230</v>
      </c>
      <c r="B1186" s="340"/>
      <c r="C1186" s="340"/>
      <c r="D1186" s="340"/>
      <c r="E1186" s="340"/>
      <c r="F1186" s="340"/>
      <c r="G1186" s="356"/>
      <c r="H1186" s="356"/>
      <c r="I1186" s="356"/>
      <c r="J1186" s="356"/>
      <c r="K1186" s="356"/>
      <c r="L1186" s="356"/>
      <c r="M1186" s="356"/>
      <c r="N1186" s="356"/>
      <c r="O1186" s="356"/>
      <c r="P1186" s="356"/>
      <c r="Q1186" s="356"/>
      <c r="R1186" s="356"/>
      <c r="S1186" s="356"/>
      <c r="T1186" s="356"/>
      <c r="U1186" s="356"/>
      <c r="V1186" s="356"/>
      <c r="W1186" s="356"/>
      <c r="X1186" s="356"/>
      <c r="Y1186" s="356"/>
      <c r="Z1186" s="356"/>
      <c r="AA1186" s="132"/>
      <c r="AB1186" s="361" t="s">
        <v>233</v>
      </c>
      <c r="AC1186" s="361" t="s">
        <v>233</v>
      </c>
      <c r="AD1186" s="361" t="s">
        <v>233</v>
      </c>
      <c r="AE1186" s="361" t="s">
        <v>233</v>
      </c>
      <c r="AF1186" s="361" t="s">
        <v>233</v>
      </c>
      <c r="AG1186" s="361"/>
      <c r="AH1186" s="361"/>
      <c r="AI1186" s="361"/>
      <c r="AJ1186" s="361"/>
      <c r="AK1186" s="361"/>
      <c r="AL1186" s="361"/>
      <c r="AM1186" s="361"/>
      <c r="AN1186" s="361"/>
    </row>
    <row r="1187" spans="1:40" s="9" customFormat="1" ht="12" customHeight="1">
      <c r="A1187" s="340"/>
      <c r="B1187" s="340"/>
      <c r="C1187" s="340"/>
      <c r="D1187" s="340"/>
      <c r="E1187" s="340"/>
      <c r="F1187" s="340"/>
      <c r="G1187" s="356"/>
      <c r="H1187" s="356"/>
      <c r="I1187" s="356"/>
      <c r="J1187" s="356"/>
      <c r="K1187" s="356"/>
      <c r="L1187" s="356"/>
      <c r="M1187" s="356"/>
      <c r="N1187" s="356"/>
      <c r="O1187" s="356"/>
      <c r="P1187" s="356"/>
      <c r="Q1187" s="356"/>
      <c r="R1187" s="356"/>
      <c r="S1187" s="356"/>
      <c r="T1187" s="356"/>
      <c r="U1187" s="356"/>
      <c r="V1187" s="356"/>
      <c r="W1187" s="356"/>
      <c r="X1187" s="356"/>
      <c r="Y1187" s="356"/>
      <c r="Z1187" s="356"/>
      <c r="AA1187" s="340"/>
      <c r="AB1187" s="346"/>
      <c r="AC1187" s="346"/>
      <c r="AD1187" s="346"/>
      <c r="AE1187" s="346"/>
      <c r="AF1187" s="346"/>
      <c r="AG1187" s="346"/>
      <c r="AH1187" s="346"/>
      <c r="AI1187" s="346"/>
      <c r="AJ1187" s="346"/>
      <c r="AK1187" s="346"/>
      <c r="AL1187" s="346"/>
      <c r="AM1187" s="346"/>
      <c r="AN1187" s="346"/>
    </row>
    <row r="1188" spans="1:40" s="9" customFormat="1" ht="12" customHeight="1">
      <c r="A1188" s="354" t="s">
        <v>237</v>
      </c>
      <c r="B1188" s="340"/>
      <c r="C1188" s="340"/>
      <c r="D1188" s="340"/>
      <c r="E1188" s="340"/>
      <c r="F1188" s="340"/>
      <c r="G1188" s="356"/>
      <c r="H1188" s="356"/>
      <c r="I1188" s="356"/>
      <c r="J1188" s="356"/>
      <c r="K1188" s="356"/>
      <c r="L1188" s="356"/>
      <c r="M1188" s="356"/>
      <c r="N1188" s="356"/>
      <c r="O1188" s="356"/>
      <c r="P1188" s="356"/>
      <c r="Q1188" s="356"/>
      <c r="R1188" s="356"/>
      <c r="S1188" s="356"/>
      <c r="T1188" s="356"/>
      <c r="U1188" s="356"/>
      <c r="V1188" s="356"/>
      <c r="W1188" s="356"/>
      <c r="X1188" s="356"/>
      <c r="Y1188" s="356"/>
      <c r="Z1188" s="356"/>
      <c r="AA1188" s="357"/>
      <c r="AB1188" s="377">
        <v>12002.8</v>
      </c>
      <c r="AC1188" s="377">
        <v>12002.8</v>
      </c>
      <c r="AD1188" s="377">
        <v>12840.1</v>
      </c>
      <c r="AE1188" s="377">
        <v>13758.5</v>
      </c>
      <c r="AF1188" s="377">
        <v>14747.7</v>
      </c>
      <c r="AG1188" s="377"/>
      <c r="AH1188" s="377"/>
      <c r="AI1188" s="377"/>
      <c r="AJ1188" s="377"/>
      <c r="AK1188" s="377"/>
      <c r="AL1188" s="377"/>
      <c r="AM1188" s="377"/>
      <c r="AN1188" s="377"/>
    </row>
    <row r="1189" spans="1:40" s="9" customFormat="1" ht="12" customHeight="1">
      <c r="A1189" s="367" t="s">
        <v>238</v>
      </c>
      <c r="B1189" s="340"/>
      <c r="C1189" s="340"/>
      <c r="D1189" s="340"/>
      <c r="E1189" s="340"/>
      <c r="F1189" s="340"/>
      <c r="G1189" s="356"/>
      <c r="H1189" s="356"/>
      <c r="I1189" s="356"/>
      <c r="J1189" s="356"/>
      <c r="K1189" s="356"/>
      <c r="L1189" s="356"/>
      <c r="M1189" s="356"/>
      <c r="N1189" s="356"/>
      <c r="O1189" s="356"/>
      <c r="P1189" s="356"/>
      <c r="Q1189" s="356"/>
      <c r="R1189" s="356"/>
      <c r="S1189" s="356"/>
      <c r="T1189" s="356"/>
      <c r="U1189" s="356"/>
      <c r="V1189" s="356"/>
      <c r="W1189" s="356"/>
      <c r="X1189" s="356"/>
      <c r="Y1189" s="356"/>
      <c r="Z1189" s="356"/>
      <c r="AA1189" s="357"/>
      <c r="AB1189" s="377">
        <v>268.10000000000002</v>
      </c>
      <c r="AC1189" s="377">
        <v>268.10000000000002</v>
      </c>
      <c r="AD1189" s="377">
        <v>278.7</v>
      </c>
      <c r="AE1189" s="377">
        <v>288.7</v>
      </c>
      <c r="AF1189" s="377">
        <v>296.60000000000002</v>
      </c>
      <c r="AG1189" s="377"/>
      <c r="AH1189" s="377"/>
      <c r="AI1189" s="377"/>
      <c r="AJ1189" s="377"/>
      <c r="AK1189" s="377"/>
      <c r="AL1189" s="377"/>
      <c r="AM1189" s="377"/>
      <c r="AN1189" s="377"/>
    </row>
    <row r="1190" spans="1:40" s="9" customFormat="1" ht="12" customHeight="1">
      <c r="A1190" s="367" t="s">
        <v>239</v>
      </c>
      <c r="B1190" s="340"/>
      <c r="C1190" s="340"/>
      <c r="D1190" s="340"/>
      <c r="E1190" s="340"/>
      <c r="F1190" s="340"/>
      <c r="G1190" s="356"/>
      <c r="H1190" s="356"/>
      <c r="I1190" s="356"/>
      <c r="J1190" s="356"/>
      <c r="K1190" s="356"/>
      <c r="L1190" s="356"/>
      <c r="M1190" s="356"/>
      <c r="N1190" s="356"/>
      <c r="O1190" s="356"/>
      <c r="P1190" s="356"/>
      <c r="Q1190" s="356"/>
      <c r="R1190" s="356"/>
      <c r="S1190" s="356"/>
      <c r="T1190" s="356"/>
      <c r="U1190" s="356"/>
      <c r="V1190" s="356"/>
      <c r="W1190" s="356"/>
      <c r="X1190" s="356"/>
      <c r="Y1190" s="356"/>
      <c r="Z1190" s="356"/>
      <c r="AA1190" s="357"/>
      <c r="AB1190" s="377">
        <v>4476.8</v>
      </c>
      <c r="AC1190" s="377">
        <v>4476.8</v>
      </c>
      <c r="AD1190" s="377">
        <v>4607.8999999999996</v>
      </c>
      <c r="AE1190" s="377">
        <v>4765.2</v>
      </c>
      <c r="AF1190" s="377">
        <v>4971.7</v>
      </c>
      <c r="AG1190" s="377"/>
      <c r="AH1190" s="377"/>
      <c r="AI1190" s="377"/>
      <c r="AJ1190" s="377"/>
      <c r="AK1190" s="377"/>
      <c r="AL1190" s="377"/>
      <c r="AM1190" s="377"/>
      <c r="AN1190" s="377"/>
    </row>
    <row r="1191" spans="1:40" s="9" customFormat="1" ht="12" customHeight="1">
      <c r="A1191" s="367" t="s">
        <v>240</v>
      </c>
      <c r="B1191" s="340"/>
      <c r="C1191" s="340"/>
      <c r="D1191" s="340"/>
      <c r="E1191" s="340"/>
      <c r="F1191" s="340"/>
      <c r="G1191" s="356"/>
      <c r="H1191" s="356"/>
      <c r="I1191" s="356"/>
      <c r="J1191" s="356"/>
      <c r="K1191" s="356"/>
      <c r="L1191" s="356"/>
      <c r="M1191" s="356"/>
      <c r="N1191" s="356"/>
      <c r="O1191" s="356"/>
      <c r="P1191" s="356"/>
      <c r="Q1191" s="356"/>
      <c r="R1191" s="356"/>
      <c r="S1191" s="356"/>
      <c r="T1191" s="356"/>
      <c r="U1191" s="356"/>
      <c r="V1191" s="356"/>
      <c r="W1191" s="356"/>
      <c r="X1191" s="356"/>
      <c r="Y1191" s="356"/>
      <c r="Z1191" s="356"/>
      <c r="AA1191" s="357"/>
      <c r="AB1191" s="377">
        <v>3.7</v>
      </c>
      <c r="AC1191" s="377">
        <v>3.7</v>
      </c>
      <c r="AD1191" s="377">
        <v>2.9</v>
      </c>
      <c r="AE1191" s="377">
        <v>3.4</v>
      </c>
      <c r="AF1191" s="377">
        <v>4.3</v>
      </c>
      <c r="AG1191" s="377"/>
      <c r="AH1191" s="377"/>
      <c r="AI1191" s="377"/>
      <c r="AJ1191" s="377"/>
      <c r="AK1191" s="377"/>
      <c r="AL1191" s="377"/>
      <c r="AM1191" s="377"/>
      <c r="AN1191" s="377"/>
    </row>
    <row r="1192" spans="1:40" s="9" customFormat="1" ht="12" customHeight="1">
      <c r="A1192" s="367" t="s">
        <v>241</v>
      </c>
      <c r="B1192" s="340"/>
      <c r="C1192" s="340"/>
      <c r="D1192" s="340"/>
      <c r="E1192" s="340"/>
      <c r="F1192" s="340"/>
      <c r="G1192" s="356"/>
      <c r="H1192" s="356"/>
      <c r="I1192" s="356"/>
      <c r="J1192" s="356"/>
      <c r="K1192" s="356"/>
      <c r="L1192" s="356"/>
      <c r="M1192" s="356"/>
      <c r="N1192" s="356"/>
      <c r="O1192" s="356"/>
      <c r="P1192" s="356"/>
      <c r="Q1192" s="356"/>
      <c r="R1192" s="356"/>
      <c r="S1192" s="356"/>
      <c r="T1192" s="356"/>
      <c r="U1192" s="356"/>
      <c r="V1192" s="356"/>
      <c r="W1192" s="356"/>
      <c r="X1192" s="356"/>
      <c r="Y1192" s="356"/>
      <c r="Z1192" s="356"/>
      <c r="AA1192" s="357"/>
      <c r="AB1192" s="377"/>
      <c r="AC1192" s="377"/>
      <c r="AD1192" s="377"/>
      <c r="AE1192" s="377"/>
      <c r="AF1192" s="377"/>
      <c r="AG1192" s="377"/>
      <c r="AH1192" s="377"/>
      <c r="AI1192" s="377"/>
      <c r="AJ1192" s="377"/>
      <c r="AK1192" s="377"/>
      <c r="AL1192" s="377"/>
      <c r="AM1192" s="377"/>
      <c r="AN1192" s="377"/>
    </row>
    <row r="1193" spans="1:40" s="9" customFormat="1" ht="12" customHeight="1">
      <c r="A1193" s="354"/>
      <c r="B1193" s="340"/>
      <c r="C1193" s="340"/>
      <c r="D1193" s="340"/>
      <c r="E1193" s="340"/>
      <c r="F1193" s="340"/>
      <c r="G1193" s="356"/>
      <c r="H1193" s="356"/>
      <c r="I1193" s="356"/>
      <c r="J1193" s="356"/>
      <c r="K1193" s="356"/>
      <c r="L1193" s="356"/>
      <c r="M1193" s="356"/>
      <c r="N1193" s="356"/>
      <c r="O1193" s="356"/>
      <c r="P1193" s="356"/>
      <c r="Q1193" s="356"/>
      <c r="R1193" s="356"/>
      <c r="S1193" s="356"/>
      <c r="T1193" s="356"/>
      <c r="U1193" s="356"/>
      <c r="V1193" s="356"/>
      <c r="W1193" s="356"/>
      <c r="X1193" s="356"/>
      <c r="Y1193" s="356"/>
      <c r="Z1193" s="356"/>
      <c r="AA1193" s="357"/>
      <c r="AB1193" s="377"/>
      <c r="AC1193" s="377"/>
      <c r="AD1193" s="377"/>
      <c r="AE1193" s="377"/>
      <c r="AF1193" s="377"/>
      <c r="AG1193" s="377"/>
      <c r="AH1193" s="377"/>
      <c r="AI1193" s="377"/>
      <c r="AJ1193" s="377"/>
      <c r="AK1193" s="377"/>
      <c r="AL1193" s="377"/>
      <c r="AM1193" s="377"/>
      <c r="AN1193" s="377"/>
    </row>
    <row r="1194" spans="1:40" s="9" customFormat="1" ht="12" customHeight="1">
      <c r="A1194" s="354" t="s">
        <v>242</v>
      </c>
      <c r="B1194" s="340"/>
      <c r="C1194" s="340"/>
      <c r="D1194" s="340"/>
      <c r="E1194" s="340"/>
      <c r="F1194" s="340"/>
      <c r="G1194" s="356"/>
      <c r="H1194" s="356"/>
      <c r="I1194" s="356"/>
      <c r="J1194" s="356"/>
      <c r="K1194" s="356"/>
      <c r="L1194" s="356"/>
      <c r="M1194" s="356"/>
      <c r="N1194" s="356"/>
      <c r="O1194" s="356"/>
      <c r="P1194" s="356"/>
      <c r="Q1194" s="356"/>
      <c r="R1194" s="356"/>
      <c r="S1194" s="356"/>
      <c r="T1194" s="356"/>
      <c r="U1194" s="356"/>
      <c r="V1194" s="356"/>
      <c r="W1194" s="356"/>
      <c r="X1194" s="356"/>
      <c r="Y1194" s="356"/>
      <c r="Z1194" s="356"/>
      <c r="AA1194" s="357"/>
      <c r="AB1194" s="377">
        <v>13863.3</v>
      </c>
      <c r="AC1194" s="377">
        <v>13863.3</v>
      </c>
      <c r="AD1194" s="377">
        <v>13780</v>
      </c>
      <c r="AE1194" s="377">
        <v>13813.4</v>
      </c>
      <c r="AF1194" s="377">
        <v>13912</v>
      </c>
      <c r="AG1194" s="377"/>
      <c r="AH1194" s="377"/>
      <c r="AI1194" s="377"/>
      <c r="AJ1194" s="377"/>
      <c r="AK1194" s="377"/>
      <c r="AL1194" s="377"/>
      <c r="AM1194" s="377"/>
      <c r="AN1194" s="377"/>
    </row>
    <row r="1195" spans="1:40" s="9" customFormat="1" ht="12" customHeight="1">
      <c r="A1195" s="367" t="s">
        <v>238</v>
      </c>
      <c r="B1195" s="340"/>
      <c r="C1195" s="340"/>
      <c r="D1195" s="340"/>
      <c r="E1195" s="340"/>
      <c r="F1195" s="340"/>
      <c r="G1195" s="356"/>
      <c r="H1195" s="356"/>
      <c r="I1195" s="356"/>
      <c r="J1195" s="356"/>
      <c r="K1195" s="356"/>
      <c r="L1195" s="356"/>
      <c r="M1195" s="356"/>
      <c r="N1195" s="356"/>
      <c r="O1195" s="356"/>
      <c r="P1195" s="356"/>
      <c r="Q1195" s="356"/>
      <c r="R1195" s="356"/>
      <c r="S1195" s="356"/>
      <c r="T1195" s="356"/>
      <c r="U1195" s="356"/>
      <c r="V1195" s="356"/>
      <c r="W1195" s="356"/>
      <c r="X1195" s="356"/>
      <c r="Y1195" s="356"/>
      <c r="Z1195" s="356"/>
      <c r="AA1195" s="357"/>
      <c r="AB1195" s="377">
        <v>426.6</v>
      </c>
      <c r="AC1195" s="377">
        <v>426.6</v>
      </c>
      <c r="AD1195" s="377">
        <v>431.8</v>
      </c>
      <c r="AE1195" s="377">
        <v>437.5</v>
      </c>
      <c r="AF1195" s="377">
        <v>444.4</v>
      </c>
      <c r="AG1195" s="377"/>
      <c r="AH1195" s="377"/>
      <c r="AI1195" s="377"/>
      <c r="AJ1195" s="377"/>
      <c r="AK1195" s="377"/>
      <c r="AL1195" s="377"/>
      <c r="AM1195" s="377"/>
      <c r="AN1195" s="377"/>
    </row>
    <row r="1196" spans="1:40" s="9" customFormat="1" ht="12" customHeight="1">
      <c r="A1196" s="367" t="s">
        <v>239</v>
      </c>
      <c r="B1196" s="340"/>
      <c r="C1196" s="340"/>
      <c r="D1196" s="340"/>
      <c r="E1196" s="340"/>
      <c r="F1196" s="340"/>
      <c r="G1196" s="356"/>
      <c r="H1196" s="356"/>
      <c r="I1196" s="356"/>
      <c r="J1196" s="356"/>
      <c r="K1196" s="356"/>
      <c r="L1196" s="356"/>
      <c r="M1196" s="356"/>
      <c r="N1196" s="356"/>
      <c r="O1196" s="356"/>
      <c r="P1196" s="356"/>
      <c r="Q1196" s="356"/>
      <c r="R1196" s="356"/>
      <c r="S1196" s="356"/>
      <c r="T1196" s="356"/>
      <c r="U1196" s="356"/>
      <c r="V1196" s="356"/>
      <c r="W1196" s="356"/>
      <c r="X1196" s="356"/>
      <c r="Y1196" s="356"/>
      <c r="Z1196" s="356"/>
      <c r="AA1196" s="357"/>
      <c r="AB1196" s="377">
        <v>3249.8</v>
      </c>
      <c r="AC1196" s="377">
        <v>3249.8</v>
      </c>
      <c r="AD1196" s="377">
        <v>3191.1</v>
      </c>
      <c r="AE1196" s="377">
        <v>3157.5</v>
      </c>
      <c r="AF1196" s="377">
        <v>3130.7</v>
      </c>
      <c r="AG1196" s="377"/>
      <c r="AH1196" s="377"/>
      <c r="AI1196" s="377"/>
      <c r="AJ1196" s="377"/>
      <c r="AK1196" s="377"/>
      <c r="AL1196" s="377"/>
      <c r="AM1196" s="377"/>
      <c r="AN1196" s="377"/>
    </row>
    <row r="1197" spans="1:40" s="9" customFormat="1" ht="12" customHeight="1">
      <c r="A1197" s="367" t="s">
        <v>240</v>
      </c>
      <c r="B1197" s="340"/>
      <c r="C1197" s="340"/>
      <c r="D1197" s="340"/>
      <c r="E1197" s="340"/>
      <c r="F1197" s="340"/>
      <c r="G1197" s="356"/>
      <c r="H1197" s="356"/>
      <c r="I1197" s="356"/>
      <c r="J1197" s="356"/>
      <c r="K1197" s="356"/>
      <c r="L1197" s="356"/>
      <c r="M1197" s="356"/>
      <c r="N1197" s="356"/>
      <c r="O1197" s="356"/>
      <c r="P1197" s="356"/>
      <c r="Q1197" s="356"/>
      <c r="R1197" s="356"/>
      <c r="S1197" s="356"/>
      <c r="T1197" s="356"/>
      <c r="U1197" s="356"/>
      <c r="V1197" s="356"/>
      <c r="W1197" s="356"/>
      <c r="X1197" s="356"/>
      <c r="Y1197" s="356"/>
      <c r="Z1197" s="356"/>
      <c r="AA1197" s="357"/>
      <c r="AB1197" s="377">
        <v>10.6</v>
      </c>
      <c r="AC1197" s="377">
        <v>10.6</v>
      </c>
      <c r="AD1197" s="377">
        <v>-1.8</v>
      </c>
      <c r="AE1197" s="377">
        <v>-1.1000000000000001</v>
      </c>
      <c r="AF1197" s="377">
        <v>-0.8</v>
      </c>
      <c r="AG1197" s="377"/>
      <c r="AH1197" s="377"/>
      <c r="AI1197" s="377"/>
      <c r="AJ1197" s="377"/>
      <c r="AK1197" s="377"/>
      <c r="AL1197" s="377"/>
      <c r="AM1197" s="377"/>
      <c r="AN1197" s="377"/>
    </row>
    <row r="1198" spans="1:40" s="9" customFormat="1" ht="12" customHeight="1">
      <c r="A1198" s="367" t="s">
        <v>241</v>
      </c>
      <c r="B1198" s="340"/>
      <c r="C1198" s="340"/>
      <c r="D1198" s="340"/>
      <c r="E1198" s="340"/>
      <c r="F1198" s="340"/>
      <c r="G1198" s="356"/>
      <c r="H1198" s="356"/>
      <c r="I1198" s="356"/>
      <c r="J1198" s="356"/>
      <c r="K1198" s="356"/>
      <c r="L1198" s="356"/>
      <c r="M1198" s="356"/>
      <c r="N1198" s="356"/>
      <c r="O1198" s="356"/>
      <c r="P1198" s="356"/>
      <c r="Q1198" s="356"/>
      <c r="R1198" s="356"/>
      <c r="S1198" s="356"/>
      <c r="T1198" s="356"/>
      <c r="U1198" s="356"/>
      <c r="V1198" s="356"/>
      <c r="W1198" s="356"/>
      <c r="X1198" s="356"/>
      <c r="Y1198" s="356"/>
      <c r="Z1198" s="356"/>
      <c r="AA1198" s="357"/>
      <c r="AB1198" s="377"/>
      <c r="AC1198" s="377"/>
      <c r="AD1198" s="377"/>
      <c r="AE1198" s="377"/>
      <c r="AF1198" s="377"/>
      <c r="AG1198" s="377"/>
      <c r="AH1198" s="377"/>
      <c r="AI1198" s="377"/>
      <c r="AJ1198" s="377"/>
      <c r="AK1198" s="377"/>
      <c r="AL1198" s="377"/>
      <c r="AM1198" s="377"/>
      <c r="AN1198" s="377"/>
    </row>
    <row r="1199" spans="1:40" s="9" customFormat="1" ht="12" customHeight="1">
      <c r="A1199" s="354"/>
      <c r="B1199" s="340"/>
      <c r="C1199" s="340"/>
      <c r="D1199" s="340"/>
      <c r="E1199" s="340"/>
      <c r="F1199" s="340"/>
      <c r="G1199" s="356"/>
      <c r="H1199" s="356"/>
      <c r="I1199" s="356"/>
      <c r="J1199" s="356"/>
      <c r="K1199" s="356"/>
      <c r="L1199" s="356"/>
      <c r="M1199" s="356"/>
      <c r="N1199" s="356"/>
      <c r="O1199" s="356"/>
      <c r="P1199" s="356"/>
      <c r="Q1199" s="356"/>
      <c r="R1199" s="356"/>
      <c r="S1199" s="356"/>
      <c r="T1199" s="356"/>
      <c r="U1199" s="356"/>
      <c r="V1199" s="356"/>
      <c r="W1199" s="356"/>
      <c r="X1199" s="356"/>
      <c r="Y1199" s="356"/>
      <c r="Z1199" s="356"/>
      <c r="AA1199" s="357"/>
      <c r="AB1199" s="377"/>
      <c r="AC1199" s="377"/>
      <c r="AD1199" s="377"/>
      <c r="AE1199" s="377"/>
      <c r="AF1199" s="377"/>
      <c r="AG1199" s="377"/>
      <c r="AH1199" s="377"/>
      <c r="AI1199" s="377"/>
      <c r="AJ1199" s="377"/>
      <c r="AK1199" s="377"/>
      <c r="AL1199" s="377"/>
      <c r="AM1199" s="377"/>
      <c r="AN1199" s="377"/>
    </row>
    <row r="1200" spans="1:40" s="9" customFormat="1" ht="12" customHeight="1">
      <c r="A1200" s="354" t="s">
        <v>243</v>
      </c>
      <c r="B1200" s="340"/>
      <c r="C1200" s="340"/>
      <c r="D1200" s="340"/>
      <c r="E1200" s="340"/>
      <c r="F1200" s="340"/>
      <c r="G1200" s="356"/>
      <c r="H1200" s="356"/>
      <c r="I1200" s="356"/>
      <c r="J1200" s="356"/>
      <c r="K1200" s="356"/>
      <c r="L1200" s="356"/>
      <c r="M1200" s="356"/>
      <c r="N1200" s="356"/>
      <c r="O1200" s="356"/>
      <c r="P1200" s="356"/>
      <c r="Q1200" s="356"/>
      <c r="R1200" s="356"/>
      <c r="S1200" s="356"/>
      <c r="T1200" s="356"/>
      <c r="U1200" s="356"/>
      <c r="V1200" s="356"/>
      <c r="W1200" s="356"/>
      <c r="X1200" s="356"/>
      <c r="Y1200" s="356"/>
      <c r="Z1200" s="356"/>
      <c r="AA1200" s="357"/>
      <c r="AB1200" s="377">
        <v>4041.6</v>
      </c>
      <c r="AC1200" s="377">
        <v>4041.6</v>
      </c>
      <c r="AD1200" s="377">
        <v>3753</v>
      </c>
      <c r="AE1200" s="377">
        <v>3559.6</v>
      </c>
      <c r="AF1200" s="377">
        <v>3760.3</v>
      </c>
      <c r="AG1200" s="377"/>
      <c r="AH1200" s="377"/>
      <c r="AI1200" s="377"/>
      <c r="AJ1200" s="377"/>
      <c r="AK1200" s="377"/>
      <c r="AL1200" s="377"/>
      <c r="AM1200" s="377"/>
      <c r="AN1200" s="377"/>
    </row>
    <row r="1201" spans="1:40" s="9" customFormat="1" ht="12" customHeight="1">
      <c r="A1201" s="367" t="s">
        <v>238</v>
      </c>
      <c r="B1201" s="340"/>
      <c r="C1201" s="340"/>
      <c r="D1201" s="340"/>
      <c r="E1201" s="340"/>
      <c r="F1201" s="340"/>
      <c r="G1201" s="356"/>
      <c r="H1201" s="356"/>
      <c r="I1201" s="356"/>
      <c r="J1201" s="356"/>
      <c r="K1201" s="356"/>
      <c r="L1201" s="356"/>
      <c r="M1201" s="356"/>
      <c r="N1201" s="356"/>
      <c r="O1201" s="356"/>
      <c r="P1201" s="356"/>
      <c r="Q1201" s="356"/>
      <c r="R1201" s="356"/>
      <c r="S1201" s="356"/>
      <c r="T1201" s="356"/>
      <c r="U1201" s="356"/>
      <c r="V1201" s="356"/>
      <c r="W1201" s="356"/>
      <c r="X1201" s="356"/>
      <c r="Y1201" s="356"/>
      <c r="Z1201" s="356"/>
      <c r="AA1201" s="357"/>
      <c r="AB1201" s="377">
        <v>475.6</v>
      </c>
      <c r="AC1201" s="377">
        <v>475.6</v>
      </c>
      <c r="AD1201" s="377">
        <v>476.5</v>
      </c>
      <c r="AE1201" s="377">
        <v>479.2</v>
      </c>
      <c r="AF1201" s="377">
        <v>490.4</v>
      </c>
      <c r="AG1201" s="377"/>
      <c r="AH1201" s="377"/>
      <c r="AI1201" s="377"/>
      <c r="AJ1201" s="377"/>
      <c r="AK1201" s="377"/>
      <c r="AL1201" s="377"/>
      <c r="AM1201" s="377"/>
      <c r="AN1201" s="377"/>
    </row>
    <row r="1202" spans="1:40" s="9" customFormat="1" ht="12" customHeight="1">
      <c r="A1202" s="367" t="s">
        <v>239</v>
      </c>
      <c r="B1202" s="340"/>
      <c r="C1202" s="340"/>
      <c r="D1202" s="340"/>
      <c r="E1202" s="340"/>
      <c r="F1202" s="340"/>
      <c r="G1202" s="356"/>
      <c r="H1202" s="356"/>
      <c r="I1202" s="356"/>
      <c r="J1202" s="356"/>
      <c r="K1202" s="356"/>
      <c r="L1202" s="356"/>
      <c r="M1202" s="356"/>
      <c r="N1202" s="356"/>
      <c r="O1202" s="356"/>
      <c r="P1202" s="356"/>
      <c r="Q1202" s="356"/>
      <c r="R1202" s="356"/>
      <c r="S1202" s="356"/>
      <c r="T1202" s="356"/>
      <c r="U1202" s="356"/>
      <c r="V1202" s="356"/>
      <c r="W1202" s="356"/>
      <c r="X1202" s="356"/>
      <c r="Y1202" s="356"/>
      <c r="Z1202" s="356"/>
      <c r="AA1202" s="357"/>
      <c r="AB1202" s="377">
        <v>849.9</v>
      </c>
      <c r="AC1202" s="377">
        <v>849.9</v>
      </c>
      <c r="AD1202" s="377">
        <v>787.6</v>
      </c>
      <c r="AE1202" s="377">
        <v>742.8</v>
      </c>
      <c r="AF1202" s="377">
        <v>766.8</v>
      </c>
      <c r="AG1202" s="377"/>
      <c r="AH1202" s="377"/>
      <c r="AI1202" s="377"/>
      <c r="AJ1202" s="377"/>
      <c r="AK1202" s="377"/>
      <c r="AL1202" s="377"/>
      <c r="AM1202" s="377"/>
      <c r="AN1202" s="377"/>
    </row>
    <row r="1203" spans="1:40" s="9" customFormat="1" ht="12" customHeight="1">
      <c r="A1203" s="367" t="s">
        <v>240</v>
      </c>
      <c r="B1203" s="340"/>
      <c r="C1203" s="340"/>
      <c r="D1203" s="340"/>
      <c r="E1203" s="340"/>
      <c r="F1203" s="340"/>
      <c r="G1203" s="356"/>
      <c r="H1203" s="356"/>
      <c r="I1203" s="356"/>
      <c r="J1203" s="356"/>
      <c r="K1203" s="356"/>
      <c r="L1203" s="356"/>
      <c r="M1203" s="356"/>
      <c r="N1203" s="356"/>
      <c r="O1203" s="356"/>
      <c r="P1203" s="356"/>
      <c r="Q1203" s="356"/>
      <c r="R1203" s="356"/>
      <c r="S1203" s="356"/>
      <c r="T1203" s="356"/>
      <c r="U1203" s="356"/>
      <c r="V1203" s="356"/>
      <c r="W1203" s="356"/>
      <c r="X1203" s="356"/>
      <c r="Y1203" s="356"/>
      <c r="Z1203" s="356"/>
      <c r="AA1203" s="357"/>
      <c r="AB1203" s="377">
        <v>3</v>
      </c>
      <c r="AC1203" s="377">
        <v>3</v>
      </c>
      <c r="AD1203" s="377">
        <v>-7.3</v>
      </c>
      <c r="AE1203" s="377">
        <v>-5.7</v>
      </c>
      <c r="AF1203" s="377">
        <v>3.2</v>
      </c>
      <c r="AG1203" s="377"/>
      <c r="AH1203" s="377"/>
      <c r="AI1203" s="377"/>
      <c r="AJ1203" s="377"/>
      <c r="AK1203" s="377"/>
      <c r="AL1203" s="377"/>
      <c r="AM1203" s="377"/>
      <c r="AN1203" s="377"/>
    </row>
    <row r="1204" spans="1:40" s="9" customFormat="1" ht="12" customHeight="1">
      <c r="A1204" s="367" t="s">
        <v>241</v>
      </c>
      <c r="B1204" s="340"/>
      <c r="C1204" s="340"/>
      <c r="D1204" s="340"/>
      <c r="E1204" s="340"/>
      <c r="F1204" s="340"/>
      <c r="G1204" s="356"/>
      <c r="H1204" s="356"/>
      <c r="I1204" s="356"/>
      <c r="J1204" s="356"/>
      <c r="K1204" s="356"/>
      <c r="L1204" s="356"/>
      <c r="M1204" s="356"/>
      <c r="N1204" s="356"/>
      <c r="O1204" s="356"/>
      <c r="P1204" s="356"/>
      <c r="Q1204" s="356"/>
      <c r="R1204" s="356"/>
      <c r="S1204" s="356"/>
      <c r="T1204" s="356"/>
      <c r="U1204" s="356"/>
      <c r="V1204" s="356"/>
      <c r="W1204" s="356"/>
      <c r="X1204" s="356"/>
      <c r="Y1204" s="356"/>
      <c r="Z1204" s="356"/>
      <c r="AA1204" s="357"/>
      <c r="AB1204" s="377"/>
      <c r="AC1204" s="377"/>
      <c r="AD1204" s="377"/>
      <c r="AE1204" s="377"/>
      <c r="AF1204" s="377"/>
      <c r="AG1204" s="377"/>
      <c r="AH1204" s="377"/>
      <c r="AI1204" s="377"/>
      <c r="AJ1204" s="377"/>
      <c r="AK1204" s="377"/>
      <c r="AL1204" s="377"/>
      <c r="AM1204" s="377"/>
      <c r="AN1204" s="377"/>
    </row>
    <row r="1205" spans="1:40" s="9" customFormat="1" ht="12" customHeight="1">
      <c r="A1205" s="354"/>
      <c r="B1205" s="340"/>
      <c r="C1205" s="340"/>
      <c r="D1205" s="340"/>
      <c r="E1205" s="340"/>
      <c r="F1205" s="340"/>
      <c r="G1205" s="356"/>
      <c r="H1205" s="356"/>
      <c r="I1205" s="356"/>
      <c r="J1205" s="356"/>
      <c r="K1205" s="356"/>
      <c r="L1205" s="356"/>
      <c r="M1205" s="356"/>
      <c r="N1205" s="356"/>
      <c r="O1205" s="356"/>
      <c r="P1205" s="356"/>
      <c r="Q1205" s="356"/>
      <c r="R1205" s="356"/>
      <c r="S1205" s="356"/>
      <c r="T1205" s="356"/>
      <c r="U1205" s="356"/>
      <c r="V1205" s="356"/>
      <c r="W1205" s="356"/>
      <c r="X1205" s="356"/>
      <c r="Y1205" s="356"/>
      <c r="Z1205" s="356"/>
      <c r="AA1205" s="357"/>
      <c r="AB1205" s="377"/>
      <c r="AC1205" s="377"/>
      <c r="AD1205" s="377"/>
      <c r="AE1205" s="377"/>
      <c r="AF1205" s="377"/>
      <c r="AG1205" s="377"/>
      <c r="AH1205" s="377"/>
      <c r="AI1205" s="377"/>
      <c r="AJ1205" s="377"/>
      <c r="AK1205" s="377"/>
      <c r="AL1205" s="377"/>
      <c r="AM1205" s="377"/>
      <c r="AN1205" s="377"/>
    </row>
    <row r="1206" spans="1:40" s="9" customFormat="1" ht="12" customHeight="1">
      <c r="A1206" s="354" t="s">
        <v>244</v>
      </c>
      <c r="B1206" s="340"/>
      <c r="C1206" s="340"/>
      <c r="D1206" s="340"/>
      <c r="E1206" s="340"/>
      <c r="F1206" s="340"/>
      <c r="G1206" s="356"/>
      <c r="H1206" s="356"/>
      <c r="I1206" s="356"/>
      <c r="J1206" s="356"/>
      <c r="K1206" s="356"/>
      <c r="L1206" s="356"/>
      <c r="M1206" s="356"/>
      <c r="N1206" s="356"/>
      <c r="O1206" s="356"/>
      <c r="P1206" s="356"/>
      <c r="Q1206" s="356"/>
      <c r="R1206" s="356"/>
      <c r="S1206" s="356"/>
      <c r="T1206" s="356"/>
      <c r="U1206" s="356"/>
      <c r="V1206" s="356"/>
      <c r="W1206" s="356"/>
      <c r="X1206" s="356"/>
      <c r="Y1206" s="356"/>
      <c r="Z1206" s="356"/>
      <c r="AA1206" s="357"/>
      <c r="AB1206" s="377">
        <v>3246.1</v>
      </c>
      <c r="AC1206" s="377">
        <v>3246.1</v>
      </c>
      <c r="AD1206" s="377">
        <v>3544.6</v>
      </c>
      <c r="AE1206" s="377">
        <v>3870.7</v>
      </c>
      <c r="AF1206" s="377">
        <v>4226.8</v>
      </c>
      <c r="AG1206" s="377"/>
      <c r="AH1206" s="377"/>
      <c r="AI1206" s="377"/>
      <c r="AJ1206" s="377"/>
      <c r="AK1206" s="377"/>
      <c r="AL1206" s="377"/>
      <c r="AM1206" s="377"/>
      <c r="AN1206" s="377"/>
    </row>
    <row r="1207" spans="1:40" s="9" customFormat="1" ht="12" customHeight="1">
      <c r="A1207" s="367" t="s">
        <v>238</v>
      </c>
      <c r="B1207" s="340"/>
      <c r="C1207" s="340"/>
      <c r="D1207" s="340"/>
      <c r="E1207" s="340"/>
      <c r="F1207" s="340"/>
      <c r="G1207" s="356"/>
      <c r="H1207" s="356"/>
      <c r="I1207" s="356"/>
      <c r="J1207" s="356"/>
      <c r="K1207" s="356"/>
      <c r="L1207" s="356"/>
      <c r="M1207" s="356"/>
      <c r="N1207" s="356"/>
      <c r="O1207" s="356"/>
      <c r="P1207" s="356"/>
      <c r="Q1207" s="356"/>
      <c r="R1207" s="356"/>
      <c r="S1207" s="356"/>
      <c r="T1207" s="356"/>
      <c r="U1207" s="356"/>
      <c r="V1207" s="356"/>
      <c r="W1207" s="356"/>
      <c r="X1207" s="356"/>
      <c r="Y1207" s="356"/>
      <c r="Z1207" s="356"/>
      <c r="AA1207" s="357"/>
      <c r="AB1207" s="377">
        <v>252.6</v>
      </c>
      <c r="AC1207" s="377">
        <v>252.6</v>
      </c>
      <c r="AD1207" s="377">
        <v>265.2</v>
      </c>
      <c r="AE1207" s="377">
        <v>278.39999999999998</v>
      </c>
      <c r="AF1207" s="377">
        <v>292.39999999999998</v>
      </c>
      <c r="AG1207" s="377"/>
      <c r="AH1207" s="377"/>
      <c r="AI1207" s="377"/>
      <c r="AJ1207" s="377"/>
      <c r="AK1207" s="377"/>
      <c r="AL1207" s="377"/>
      <c r="AM1207" s="377"/>
      <c r="AN1207" s="377"/>
    </row>
    <row r="1208" spans="1:40" s="9" customFormat="1" ht="12" customHeight="1">
      <c r="A1208" s="367" t="s">
        <v>239</v>
      </c>
      <c r="B1208" s="340"/>
      <c r="C1208" s="340"/>
      <c r="D1208" s="340"/>
      <c r="E1208" s="340"/>
      <c r="F1208" s="340"/>
      <c r="G1208" s="356"/>
      <c r="H1208" s="356"/>
      <c r="I1208" s="356"/>
      <c r="J1208" s="356"/>
      <c r="K1208" s="356"/>
      <c r="L1208" s="356"/>
      <c r="M1208" s="356"/>
      <c r="N1208" s="356"/>
      <c r="O1208" s="356"/>
      <c r="P1208" s="356"/>
      <c r="Q1208" s="356"/>
      <c r="R1208" s="356"/>
      <c r="S1208" s="356"/>
      <c r="T1208" s="356"/>
      <c r="U1208" s="356"/>
      <c r="V1208" s="356"/>
      <c r="W1208" s="356"/>
      <c r="X1208" s="356"/>
      <c r="Y1208" s="356"/>
      <c r="Z1208" s="356"/>
      <c r="AA1208" s="357"/>
      <c r="AB1208" s="377">
        <v>1285.3</v>
      </c>
      <c r="AC1208" s="377">
        <v>1285.3</v>
      </c>
      <c r="AD1208" s="377">
        <v>1336.7</v>
      </c>
      <c r="AE1208" s="377">
        <v>1390.2</v>
      </c>
      <c r="AF1208" s="377">
        <v>1445.8</v>
      </c>
      <c r="AG1208" s="377"/>
      <c r="AH1208" s="377"/>
      <c r="AI1208" s="377"/>
      <c r="AJ1208" s="377"/>
      <c r="AK1208" s="377"/>
      <c r="AL1208" s="377"/>
      <c r="AM1208" s="377"/>
      <c r="AN1208" s="377"/>
    </row>
    <row r="1209" spans="1:40" s="9" customFormat="1" ht="12" customHeight="1">
      <c r="A1209" s="367" t="s">
        <v>240</v>
      </c>
      <c r="B1209" s="340"/>
      <c r="C1209" s="340"/>
      <c r="D1209" s="340"/>
      <c r="E1209" s="340"/>
      <c r="F1209" s="340"/>
      <c r="G1209" s="356"/>
      <c r="H1209" s="356"/>
      <c r="I1209" s="356"/>
      <c r="J1209" s="356"/>
      <c r="K1209" s="356"/>
      <c r="L1209" s="356"/>
      <c r="M1209" s="356"/>
      <c r="N1209" s="356"/>
      <c r="O1209" s="356"/>
      <c r="P1209" s="356"/>
      <c r="Q1209" s="356"/>
      <c r="R1209" s="356"/>
      <c r="S1209" s="356"/>
      <c r="T1209" s="356"/>
      <c r="U1209" s="356"/>
      <c r="V1209" s="356"/>
      <c r="W1209" s="356"/>
      <c r="X1209" s="356"/>
      <c r="Y1209" s="356"/>
      <c r="Z1209" s="356"/>
      <c r="AA1209" s="357"/>
      <c r="AB1209" s="377">
        <v>4</v>
      </c>
      <c r="AC1209" s="377">
        <v>4</v>
      </c>
      <c r="AD1209" s="377">
        <v>4</v>
      </c>
      <c r="AE1209" s="377">
        <v>4</v>
      </c>
      <c r="AF1209" s="377">
        <v>4</v>
      </c>
      <c r="AG1209" s="377"/>
      <c r="AH1209" s="377"/>
      <c r="AI1209" s="377"/>
      <c r="AJ1209" s="377"/>
      <c r="AK1209" s="377"/>
      <c r="AL1209" s="377"/>
      <c r="AM1209" s="377"/>
      <c r="AN1209" s="377"/>
    </row>
    <row r="1210" spans="1:40" s="9" customFormat="1" ht="12" customHeight="1">
      <c r="A1210" s="367" t="s">
        <v>241</v>
      </c>
      <c r="B1210" s="340"/>
      <c r="C1210" s="340"/>
      <c r="D1210" s="340"/>
      <c r="E1210" s="340"/>
      <c r="F1210" s="340"/>
      <c r="G1210" s="356"/>
      <c r="H1210" s="356"/>
      <c r="I1210" s="356"/>
      <c r="J1210" s="356"/>
      <c r="K1210" s="356"/>
      <c r="L1210" s="356"/>
      <c r="M1210" s="356"/>
      <c r="N1210" s="356"/>
      <c r="O1210" s="356"/>
      <c r="P1210" s="356"/>
      <c r="Q1210" s="356"/>
      <c r="R1210" s="356"/>
      <c r="S1210" s="356"/>
      <c r="T1210" s="356"/>
      <c r="U1210" s="356"/>
      <c r="V1210" s="356"/>
      <c r="W1210" s="356"/>
      <c r="X1210" s="356"/>
      <c r="Y1210" s="356"/>
      <c r="Z1210" s="356"/>
      <c r="AA1210" s="357"/>
      <c r="AB1210" s="377"/>
      <c r="AC1210" s="377"/>
      <c r="AD1210" s="377"/>
      <c r="AE1210" s="377"/>
      <c r="AF1210" s="377"/>
      <c r="AG1210" s="377"/>
      <c r="AH1210" s="377"/>
      <c r="AI1210" s="377"/>
      <c r="AJ1210" s="377"/>
      <c r="AK1210" s="377"/>
      <c r="AL1210" s="377"/>
      <c r="AM1210" s="377"/>
      <c r="AN1210" s="377"/>
    </row>
    <row r="1211" spans="1:40" s="9" customFormat="1" ht="12" customHeight="1">
      <c r="A1211" s="354"/>
      <c r="B1211" s="340"/>
      <c r="C1211" s="340"/>
      <c r="D1211" s="340"/>
      <c r="E1211" s="340"/>
      <c r="F1211" s="340"/>
      <c r="G1211" s="356"/>
      <c r="H1211" s="356"/>
      <c r="I1211" s="356"/>
      <c r="J1211" s="356"/>
      <c r="K1211" s="356"/>
      <c r="L1211" s="356"/>
      <c r="M1211" s="356"/>
      <c r="N1211" s="356"/>
      <c r="O1211" s="356"/>
      <c r="P1211" s="356"/>
      <c r="Q1211" s="356"/>
      <c r="R1211" s="356"/>
      <c r="S1211" s="356"/>
      <c r="T1211" s="356"/>
      <c r="U1211" s="356"/>
      <c r="V1211" s="356"/>
      <c r="W1211" s="356"/>
      <c r="X1211" s="356"/>
      <c r="Y1211" s="356"/>
      <c r="Z1211" s="356"/>
      <c r="AA1211" s="357"/>
      <c r="AB1211" s="377"/>
      <c r="AC1211" s="377"/>
      <c r="AD1211" s="377"/>
      <c r="AE1211" s="377"/>
      <c r="AF1211" s="377"/>
      <c r="AG1211" s="377"/>
      <c r="AH1211" s="377"/>
      <c r="AI1211" s="377"/>
      <c r="AJ1211" s="377"/>
      <c r="AK1211" s="377"/>
      <c r="AL1211" s="377"/>
      <c r="AM1211" s="377"/>
      <c r="AN1211" s="377"/>
    </row>
    <row r="1212" spans="1:40" s="9" customFormat="1" ht="12" customHeight="1">
      <c r="A1212" s="354" t="s">
        <v>245</v>
      </c>
      <c r="B1212" s="340"/>
      <c r="C1212" s="340"/>
      <c r="D1212" s="340"/>
      <c r="E1212" s="340"/>
      <c r="F1212" s="340"/>
      <c r="G1212" s="356"/>
      <c r="H1212" s="356"/>
      <c r="I1212" s="356"/>
      <c r="J1212" s="356"/>
      <c r="K1212" s="356"/>
      <c r="L1212" s="356"/>
      <c r="M1212" s="356"/>
      <c r="N1212" s="356"/>
      <c r="O1212" s="356"/>
      <c r="P1212" s="356"/>
      <c r="Q1212" s="356"/>
      <c r="R1212" s="356"/>
      <c r="S1212" s="356"/>
      <c r="T1212" s="356"/>
      <c r="U1212" s="356"/>
      <c r="V1212" s="356"/>
      <c r="W1212" s="356"/>
      <c r="X1212" s="356"/>
      <c r="Y1212" s="356"/>
      <c r="Z1212" s="356"/>
      <c r="AA1212" s="357"/>
      <c r="AB1212" s="377">
        <v>1101.4000000000001</v>
      </c>
      <c r="AC1212" s="377">
        <v>1101.4000000000001</v>
      </c>
      <c r="AD1212" s="377">
        <v>1214.2</v>
      </c>
      <c r="AE1212" s="377">
        <v>1338.7</v>
      </c>
      <c r="AF1212" s="377">
        <v>1475.9</v>
      </c>
      <c r="AG1212" s="377"/>
      <c r="AH1212" s="377"/>
      <c r="AI1212" s="377"/>
      <c r="AJ1212" s="377"/>
      <c r="AK1212" s="377"/>
      <c r="AL1212" s="377"/>
      <c r="AM1212" s="377"/>
      <c r="AN1212" s="377"/>
    </row>
    <row r="1213" spans="1:40" s="9" customFormat="1" ht="12" customHeight="1">
      <c r="A1213" s="367" t="s">
        <v>238</v>
      </c>
      <c r="B1213" s="340"/>
      <c r="C1213" s="340"/>
      <c r="D1213" s="340"/>
      <c r="E1213" s="340"/>
      <c r="F1213" s="340"/>
      <c r="G1213" s="356"/>
      <c r="H1213" s="356"/>
      <c r="I1213" s="356"/>
      <c r="J1213" s="356"/>
      <c r="K1213" s="356"/>
      <c r="L1213" s="356"/>
      <c r="M1213" s="356"/>
      <c r="N1213" s="356"/>
      <c r="O1213" s="356"/>
      <c r="P1213" s="356"/>
      <c r="Q1213" s="356"/>
      <c r="R1213" s="356"/>
      <c r="S1213" s="356"/>
      <c r="T1213" s="356"/>
      <c r="U1213" s="356"/>
      <c r="V1213" s="356"/>
      <c r="W1213" s="356"/>
      <c r="X1213" s="356"/>
      <c r="Y1213" s="356"/>
      <c r="Z1213" s="356"/>
      <c r="AA1213" s="357"/>
      <c r="AB1213" s="377">
        <v>414</v>
      </c>
      <c r="AC1213" s="377">
        <v>414</v>
      </c>
      <c r="AD1213" s="377">
        <v>434.7</v>
      </c>
      <c r="AE1213" s="377">
        <v>456.4</v>
      </c>
      <c r="AF1213" s="377">
        <v>479.2</v>
      </c>
      <c r="AG1213" s="377"/>
      <c r="AH1213" s="377"/>
      <c r="AI1213" s="377"/>
      <c r="AJ1213" s="377"/>
      <c r="AK1213" s="377"/>
      <c r="AL1213" s="377"/>
      <c r="AM1213" s="377"/>
      <c r="AN1213" s="377"/>
    </row>
    <row r="1214" spans="1:40" s="9" customFormat="1" ht="12" customHeight="1">
      <c r="A1214" s="367" t="s">
        <v>239</v>
      </c>
      <c r="B1214" s="340"/>
      <c r="C1214" s="340"/>
      <c r="D1214" s="340"/>
      <c r="E1214" s="340"/>
      <c r="F1214" s="340"/>
      <c r="G1214" s="356"/>
      <c r="H1214" s="356"/>
      <c r="I1214" s="356"/>
      <c r="J1214" s="356"/>
      <c r="K1214" s="356"/>
      <c r="L1214" s="356"/>
      <c r="M1214" s="356"/>
      <c r="N1214" s="356"/>
      <c r="O1214" s="356"/>
      <c r="P1214" s="356"/>
      <c r="Q1214" s="356"/>
      <c r="R1214" s="356"/>
      <c r="S1214" s="356"/>
      <c r="T1214" s="356"/>
      <c r="U1214" s="356"/>
      <c r="V1214" s="356"/>
      <c r="W1214" s="356"/>
      <c r="X1214" s="356"/>
      <c r="Y1214" s="356"/>
      <c r="Z1214" s="356"/>
      <c r="AA1214" s="357"/>
      <c r="AB1214" s="377">
        <v>266</v>
      </c>
      <c r="AC1214" s="377">
        <v>266</v>
      </c>
      <c r="AD1214" s="377">
        <v>279.3</v>
      </c>
      <c r="AE1214" s="377">
        <v>293.3</v>
      </c>
      <c r="AF1214" s="377">
        <v>308</v>
      </c>
      <c r="AG1214" s="377"/>
      <c r="AH1214" s="377"/>
      <c r="AI1214" s="377"/>
      <c r="AJ1214" s="377"/>
      <c r="AK1214" s="377"/>
      <c r="AL1214" s="377"/>
      <c r="AM1214" s="377"/>
      <c r="AN1214" s="377"/>
    </row>
    <row r="1215" spans="1:40" s="9" customFormat="1" ht="12" customHeight="1">
      <c r="A1215" s="367" t="s">
        <v>240</v>
      </c>
      <c r="B1215" s="340"/>
      <c r="C1215" s="340"/>
      <c r="D1215" s="340"/>
      <c r="E1215" s="340"/>
      <c r="F1215" s="340"/>
      <c r="G1215" s="356"/>
      <c r="H1215" s="356"/>
      <c r="I1215" s="356"/>
      <c r="J1215" s="356"/>
      <c r="K1215" s="356"/>
      <c r="L1215" s="356"/>
      <c r="M1215" s="356"/>
      <c r="N1215" s="356"/>
      <c r="O1215" s="356"/>
      <c r="P1215" s="356"/>
      <c r="Q1215" s="356"/>
      <c r="R1215" s="356"/>
      <c r="S1215" s="356"/>
      <c r="T1215" s="356"/>
      <c r="U1215" s="356"/>
      <c r="V1215" s="356"/>
      <c r="W1215" s="356"/>
      <c r="X1215" s="356"/>
      <c r="Y1215" s="356"/>
      <c r="Z1215" s="356"/>
      <c r="AA1215" s="357"/>
      <c r="AB1215" s="377">
        <v>5</v>
      </c>
      <c r="AC1215" s="377">
        <v>5</v>
      </c>
      <c r="AD1215" s="377">
        <v>5</v>
      </c>
      <c r="AE1215" s="377">
        <v>5</v>
      </c>
      <c r="AF1215" s="377">
        <v>5</v>
      </c>
      <c r="AG1215" s="377"/>
      <c r="AH1215" s="377"/>
      <c r="AI1215" s="377"/>
      <c r="AJ1215" s="377"/>
      <c r="AK1215" s="377"/>
      <c r="AL1215" s="377"/>
      <c r="AM1215" s="377"/>
      <c r="AN1215" s="377"/>
    </row>
    <row r="1216" spans="1:40" s="9" customFormat="1" ht="12" customHeight="1">
      <c r="A1216" s="367" t="s">
        <v>241</v>
      </c>
      <c r="B1216" s="340"/>
      <c r="C1216" s="340"/>
      <c r="D1216" s="340"/>
      <c r="E1216" s="340"/>
      <c r="F1216" s="340"/>
      <c r="G1216" s="356"/>
      <c r="H1216" s="356"/>
      <c r="I1216" s="356"/>
      <c r="J1216" s="356"/>
      <c r="K1216" s="356"/>
      <c r="L1216" s="356"/>
      <c r="M1216" s="356"/>
      <c r="N1216" s="356"/>
      <c r="O1216" s="356"/>
      <c r="P1216" s="356"/>
      <c r="Q1216" s="356"/>
      <c r="R1216" s="356"/>
      <c r="S1216" s="356"/>
      <c r="T1216" s="356"/>
      <c r="U1216" s="356"/>
      <c r="V1216" s="356"/>
      <c r="W1216" s="356"/>
      <c r="X1216" s="356"/>
      <c r="Y1216" s="356"/>
      <c r="Z1216" s="356"/>
      <c r="AA1216" s="357"/>
      <c r="AB1216" s="377"/>
      <c r="AC1216" s="377"/>
      <c r="AD1216" s="377"/>
      <c r="AE1216" s="377"/>
      <c r="AF1216" s="377"/>
      <c r="AG1216" s="377"/>
      <c r="AH1216" s="377"/>
      <c r="AI1216" s="377"/>
      <c r="AJ1216" s="377"/>
      <c r="AK1216" s="377"/>
      <c r="AL1216" s="377"/>
      <c r="AM1216" s="377"/>
      <c r="AN1216" s="377"/>
    </row>
    <row r="1217" spans="1:40" s="9" customFormat="1" ht="12" customHeight="1">
      <c r="A1217" s="367"/>
      <c r="B1217" s="340"/>
      <c r="C1217" s="340"/>
      <c r="D1217" s="340"/>
      <c r="E1217" s="340"/>
      <c r="F1217" s="340"/>
      <c r="G1217" s="356"/>
      <c r="H1217" s="356"/>
      <c r="I1217" s="356"/>
      <c r="J1217" s="356"/>
      <c r="K1217" s="356"/>
      <c r="L1217" s="356"/>
      <c r="M1217" s="356"/>
      <c r="N1217" s="356"/>
      <c r="O1217" s="356"/>
      <c r="P1217" s="356"/>
      <c r="Q1217" s="356"/>
      <c r="R1217" s="356"/>
      <c r="S1217" s="356"/>
      <c r="T1217" s="356"/>
      <c r="U1217" s="356"/>
      <c r="V1217" s="356"/>
      <c r="W1217" s="356"/>
      <c r="X1217" s="356"/>
      <c r="Y1217" s="356"/>
      <c r="Z1217" s="356"/>
      <c r="AA1217" s="357"/>
      <c r="AB1217" s="377"/>
      <c r="AC1217" s="377"/>
      <c r="AD1217" s="377"/>
      <c r="AE1217" s="377"/>
      <c r="AF1217" s="377"/>
      <c r="AG1217" s="377"/>
      <c r="AH1217" s="377"/>
      <c r="AI1217" s="377"/>
      <c r="AJ1217" s="377"/>
      <c r="AK1217" s="377"/>
      <c r="AL1217" s="377"/>
      <c r="AM1217" s="377"/>
      <c r="AN1217" s="377"/>
    </row>
    <row r="1218" spans="1:40" s="9" customFormat="1" ht="12" customHeight="1">
      <c r="A1218" s="354" t="s">
        <v>249</v>
      </c>
      <c r="B1218" s="340"/>
      <c r="C1218" s="340"/>
      <c r="D1218" s="340"/>
      <c r="E1218" s="340"/>
      <c r="F1218" s="340"/>
      <c r="G1218" s="356"/>
      <c r="H1218" s="356"/>
      <c r="I1218" s="356"/>
      <c r="J1218" s="356"/>
      <c r="K1218" s="356"/>
      <c r="L1218" s="356"/>
      <c r="M1218" s="356"/>
      <c r="N1218" s="356"/>
      <c r="O1218" s="356"/>
      <c r="P1218" s="356"/>
      <c r="Q1218" s="356"/>
      <c r="R1218" s="356"/>
      <c r="S1218" s="356"/>
      <c r="T1218" s="356"/>
      <c r="U1218" s="356"/>
      <c r="V1218" s="356"/>
      <c r="W1218" s="356"/>
      <c r="X1218" s="356"/>
      <c r="Y1218" s="356"/>
      <c r="Z1218" s="356"/>
      <c r="AA1218" s="357"/>
      <c r="AB1218" s="377">
        <v>8722.7999999999993</v>
      </c>
      <c r="AC1218" s="377">
        <v>8722.7999999999993</v>
      </c>
      <c r="AD1218" s="377">
        <v>9525</v>
      </c>
      <c r="AE1218" s="377">
        <v>10401.299999999999</v>
      </c>
      <c r="AF1218" s="377">
        <v>11358.2</v>
      </c>
      <c r="AG1218" s="377"/>
      <c r="AH1218" s="377"/>
      <c r="AI1218" s="377"/>
      <c r="AJ1218" s="377"/>
      <c r="AK1218" s="377"/>
      <c r="AL1218" s="377"/>
      <c r="AM1218" s="377"/>
      <c r="AN1218" s="377"/>
    </row>
    <row r="1219" spans="1:40" s="9" customFormat="1" ht="12" customHeight="1">
      <c r="A1219" s="367" t="s">
        <v>238</v>
      </c>
      <c r="B1219" s="340"/>
      <c r="C1219" s="340"/>
      <c r="D1219" s="340"/>
      <c r="E1219" s="340"/>
      <c r="F1219" s="340"/>
      <c r="G1219" s="356"/>
      <c r="H1219" s="356"/>
      <c r="I1219" s="356"/>
      <c r="J1219" s="356"/>
      <c r="K1219" s="356"/>
      <c r="L1219" s="356"/>
      <c r="M1219" s="356"/>
      <c r="N1219" s="356"/>
      <c r="O1219" s="356"/>
      <c r="P1219" s="356"/>
      <c r="Q1219" s="356"/>
      <c r="R1219" s="356"/>
      <c r="S1219" s="356"/>
      <c r="T1219" s="356"/>
      <c r="U1219" s="356"/>
      <c r="V1219" s="356"/>
      <c r="W1219" s="356"/>
      <c r="X1219" s="356"/>
      <c r="Y1219" s="356"/>
      <c r="Z1219" s="356"/>
      <c r="AA1219" s="357"/>
      <c r="AB1219" s="377">
        <v>256.60000000000002</v>
      </c>
      <c r="AC1219" s="377">
        <v>256.60000000000002</v>
      </c>
      <c r="AD1219" s="377">
        <v>269.39999999999998</v>
      </c>
      <c r="AE1219" s="377">
        <v>282.89999999999998</v>
      </c>
      <c r="AF1219" s="377">
        <v>297</v>
      </c>
      <c r="AG1219" s="377"/>
      <c r="AH1219" s="377"/>
      <c r="AI1219" s="377"/>
      <c r="AJ1219" s="377"/>
      <c r="AK1219" s="377"/>
      <c r="AL1219" s="377"/>
      <c r="AM1219" s="377"/>
      <c r="AN1219" s="377"/>
    </row>
    <row r="1220" spans="1:40" s="9" customFormat="1" ht="12" customHeight="1">
      <c r="A1220" s="367" t="s">
        <v>239</v>
      </c>
      <c r="B1220" s="340"/>
      <c r="C1220" s="340"/>
      <c r="D1220" s="340"/>
      <c r="E1220" s="340"/>
      <c r="F1220" s="340"/>
      <c r="G1220" s="356"/>
      <c r="H1220" s="356"/>
      <c r="I1220" s="356"/>
      <c r="J1220" s="356"/>
      <c r="K1220" s="356"/>
      <c r="L1220" s="356"/>
      <c r="M1220" s="356"/>
      <c r="N1220" s="356"/>
      <c r="O1220" s="356"/>
      <c r="P1220" s="356"/>
      <c r="Q1220" s="356"/>
      <c r="R1220" s="356"/>
      <c r="S1220" s="356"/>
      <c r="T1220" s="356"/>
      <c r="U1220" s="356"/>
      <c r="V1220" s="356"/>
      <c r="W1220" s="356"/>
      <c r="X1220" s="356"/>
      <c r="Y1220" s="356"/>
      <c r="Z1220" s="356"/>
      <c r="AA1220" s="357"/>
      <c r="AB1220" s="377">
        <v>3399.5</v>
      </c>
      <c r="AC1220" s="377">
        <v>3399.5</v>
      </c>
      <c r="AD1220" s="377">
        <v>3535.5</v>
      </c>
      <c r="AE1220" s="377">
        <v>3676.9</v>
      </c>
      <c r="AF1220" s="377">
        <v>3824</v>
      </c>
      <c r="AG1220" s="377"/>
      <c r="AH1220" s="377"/>
      <c r="AI1220" s="377"/>
      <c r="AJ1220" s="377"/>
      <c r="AK1220" s="377"/>
      <c r="AL1220" s="377"/>
      <c r="AM1220" s="377"/>
      <c r="AN1220" s="377"/>
    </row>
    <row r="1221" spans="1:40" s="9" customFormat="1" ht="12" customHeight="1">
      <c r="A1221" s="367" t="s">
        <v>240</v>
      </c>
      <c r="B1221" s="340"/>
      <c r="C1221" s="340"/>
      <c r="D1221" s="340"/>
      <c r="E1221" s="340"/>
      <c r="F1221" s="340"/>
      <c r="G1221" s="356"/>
      <c r="H1221" s="356"/>
      <c r="I1221" s="356"/>
      <c r="J1221" s="356"/>
      <c r="K1221" s="356"/>
      <c r="L1221" s="356"/>
      <c r="M1221" s="356"/>
      <c r="N1221" s="356"/>
      <c r="O1221" s="356"/>
      <c r="P1221" s="356"/>
      <c r="Q1221" s="356"/>
      <c r="R1221" s="356"/>
      <c r="S1221" s="356"/>
      <c r="T1221" s="356"/>
      <c r="U1221" s="356"/>
      <c r="V1221" s="356"/>
      <c r="W1221" s="356"/>
      <c r="X1221" s="356"/>
      <c r="Y1221" s="356"/>
      <c r="Z1221" s="356"/>
      <c r="AA1221" s="357"/>
      <c r="AB1221" s="377">
        <v>4</v>
      </c>
      <c r="AC1221" s="377">
        <v>4</v>
      </c>
      <c r="AD1221" s="377">
        <v>4</v>
      </c>
      <c r="AE1221" s="377">
        <v>4</v>
      </c>
      <c r="AF1221" s="377">
        <v>4</v>
      </c>
      <c r="AG1221" s="377"/>
      <c r="AH1221" s="377"/>
      <c r="AI1221" s="377"/>
      <c r="AJ1221" s="377"/>
      <c r="AK1221" s="377"/>
      <c r="AL1221" s="377"/>
      <c r="AM1221" s="377"/>
      <c r="AN1221" s="377"/>
    </row>
    <row r="1222" spans="1:40" s="9" customFormat="1" ht="12" customHeight="1">
      <c r="A1222" s="367" t="s">
        <v>241</v>
      </c>
      <c r="B1222" s="340"/>
      <c r="C1222" s="340"/>
      <c r="D1222" s="340"/>
      <c r="E1222" s="340"/>
      <c r="F1222" s="340"/>
      <c r="G1222" s="356"/>
      <c r="H1222" s="356"/>
      <c r="I1222" s="356"/>
      <c r="J1222" s="356"/>
      <c r="K1222" s="356"/>
      <c r="L1222" s="356"/>
      <c r="M1222" s="356"/>
      <c r="N1222" s="356"/>
      <c r="O1222" s="356"/>
      <c r="P1222" s="356"/>
      <c r="Q1222" s="356"/>
      <c r="R1222" s="356"/>
      <c r="S1222" s="356"/>
      <c r="T1222" s="356"/>
      <c r="U1222" s="356"/>
      <c r="V1222" s="356"/>
      <c r="W1222" s="356"/>
      <c r="X1222" s="356"/>
      <c r="Y1222" s="356"/>
      <c r="Z1222" s="356"/>
      <c r="AA1222" s="357"/>
      <c r="AB1222" s="377"/>
      <c r="AC1222" s="377"/>
      <c r="AD1222" s="377"/>
      <c r="AE1222" s="377"/>
      <c r="AF1222" s="377"/>
      <c r="AG1222" s="377"/>
      <c r="AH1222" s="377"/>
      <c r="AI1222" s="377"/>
      <c r="AJ1222" s="377"/>
      <c r="AK1222" s="377"/>
      <c r="AL1222" s="377"/>
      <c r="AM1222" s="377"/>
      <c r="AN1222" s="377"/>
    </row>
    <row r="1223" spans="1:40" s="9" customFormat="1" ht="12" customHeight="1">
      <c r="A1223" s="354"/>
      <c r="B1223" s="340"/>
      <c r="C1223" s="340"/>
      <c r="D1223" s="340"/>
      <c r="E1223" s="340"/>
      <c r="F1223" s="340"/>
      <c r="G1223" s="356"/>
      <c r="H1223" s="356"/>
      <c r="I1223" s="356"/>
      <c r="J1223" s="356"/>
      <c r="K1223" s="356"/>
      <c r="L1223" s="356"/>
      <c r="M1223" s="356"/>
      <c r="N1223" s="356"/>
      <c r="O1223" s="356"/>
      <c r="P1223" s="356"/>
      <c r="Q1223" s="356"/>
      <c r="R1223" s="356"/>
      <c r="S1223" s="356"/>
      <c r="T1223" s="356"/>
      <c r="U1223" s="356"/>
      <c r="V1223" s="356"/>
      <c r="W1223" s="356"/>
      <c r="X1223" s="356"/>
      <c r="Y1223" s="356"/>
      <c r="Z1223" s="356"/>
      <c r="AA1223" s="357"/>
      <c r="AB1223" s="377"/>
      <c r="AC1223" s="377"/>
      <c r="AD1223" s="377"/>
      <c r="AE1223" s="377"/>
      <c r="AF1223" s="377"/>
      <c r="AG1223" s="377"/>
      <c r="AH1223" s="377"/>
      <c r="AI1223" s="377"/>
      <c r="AJ1223" s="377"/>
      <c r="AK1223" s="377"/>
      <c r="AL1223" s="377"/>
      <c r="AM1223" s="377"/>
      <c r="AN1223" s="377"/>
    </row>
    <row r="1224" spans="1:40" s="9" customFormat="1" ht="12" customHeight="1">
      <c r="A1224" s="354" t="s">
        <v>250</v>
      </c>
      <c r="B1224" s="340"/>
      <c r="C1224" s="340"/>
      <c r="D1224" s="340"/>
      <c r="E1224" s="340"/>
      <c r="F1224" s="340"/>
      <c r="G1224" s="356"/>
      <c r="H1224" s="356"/>
      <c r="I1224" s="356"/>
      <c r="J1224" s="356"/>
      <c r="K1224" s="356"/>
      <c r="L1224" s="356"/>
      <c r="M1224" s="356"/>
      <c r="N1224" s="356"/>
      <c r="O1224" s="356"/>
      <c r="P1224" s="356"/>
      <c r="Q1224" s="356"/>
      <c r="R1224" s="356"/>
      <c r="S1224" s="356"/>
      <c r="T1224" s="356"/>
      <c r="U1224" s="356"/>
      <c r="V1224" s="356"/>
      <c r="W1224" s="356"/>
      <c r="X1224" s="356"/>
      <c r="Y1224" s="356"/>
      <c r="Z1224" s="356"/>
      <c r="AA1224" s="357"/>
      <c r="AB1224" s="377">
        <v>4614.1000000000004</v>
      </c>
      <c r="AC1224" s="377">
        <v>4614.1000000000004</v>
      </c>
      <c r="AD1224" s="377">
        <v>5086.8999999999996</v>
      </c>
      <c r="AE1224" s="377">
        <v>5608.3</v>
      </c>
      <c r="AF1224" s="377">
        <v>6183.1</v>
      </c>
      <c r="AG1224" s="377"/>
      <c r="AH1224" s="377"/>
      <c r="AI1224" s="377"/>
      <c r="AJ1224" s="377"/>
      <c r="AK1224" s="377"/>
      <c r="AL1224" s="377"/>
      <c r="AM1224" s="377"/>
      <c r="AN1224" s="377"/>
    </row>
    <row r="1225" spans="1:40" s="9" customFormat="1" ht="12" customHeight="1">
      <c r="A1225" s="367" t="s">
        <v>238</v>
      </c>
      <c r="B1225" s="340"/>
      <c r="C1225" s="340"/>
      <c r="D1225" s="340"/>
      <c r="E1225" s="340"/>
      <c r="F1225" s="340"/>
      <c r="G1225" s="356"/>
      <c r="H1225" s="356"/>
      <c r="I1225" s="356"/>
      <c r="J1225" s="356"/>
      <c r="K1225" s="356"/>
      <c r="L1225" s="356"/>
      <c r="M1225" s="356"/>
      <c r="N1225" s="356"/>
      <c r="O1225" s="356"/>
      <c r="P1225" s="356"/>
      <c r="Q1225" s="356"/>
      <c r="R1225" s="356"/>
      <c r="S1225" s="356"/>
      <c r="T1225" s="356"/>
      <c r="U1225" s="356"/>
      <c r="V1225" s="356"/>
      <c r="W1225" s="356"/>
      <c r="X1225" s="356"/>
      <c r="Y1225" s="356"/>
      <c r="Z1225" s="356"/>
      <c r="AA1225" s="357"/>
      <c r="AB1225" s="377">
        <v>291.8</v>
      </c>
      <c r="AC1225" s="377">
        <v>291.8</v>
      </c>
      <c r="AD1225" s="377">
        <v>306.39999999999998</v>
      </c>
      <c r="AE1225" s="377">
        <v>321.7</v>
      </c>
      <c r="AF1225" s="377">
        <v>337.8</v>
      </c>
      <c r="AG1225" s="377"/>
      <c r="AH1225" s="377"/>
      <c r="AI1225" s="377"/>
      <c r="AJ1225" s="377"/>
      <c r="AK1225" s="377"/>
      <c r="AL1225" s="377"/>
      <c r="AM1225" s="377"/>
      <c r="AN1225" s="377"/>
    </row>
    <row r="1226" spans="1:40" s="9" customFormat="1" ht="12" customHeight="1">
      <c r="A1226" s="367" t="s">
        <v>239</v>
      </c>
      <c r="B1226" s="340"/>
      <c r="C1226" s="340"/>
      <c r="D1226" s="340"/>
      <c r="E1226" s="340"/>
      <c r="F1226" s="340"/>
      <c r="G1226" s="356"/>
      <c r="H1226" s="356"/>
      <c r="I1226" s="356"/>
      <c r="J1226" s="356"/>
      <c r="K1226" s="356"/>
      <c r="L1226" s="356"/>
      <c r="M1226" s="356"/>
      <c r="N1226" s="356"/>
      <c r="O1226" s="356"/>
      <c r="P1226" s="356"/>
      <c r="Q1226" s="356"/>
      <c r="R1226" s="356"/>
      <c r="S1226" s="356"/>
      <c r="T1226" s="356"/>
      <c r="U1226" s="356"/>
      <c r="V1226" s="356"/>
      <c r="W1226" s="356"/>
      <c r="X1226" s="356"/>
      <c r="Y1226" s="356"/>
      <c r="Z1226" s="356"/>
      <c r="AA1226" s="357"/>
      <c r="AB1226" s="377">
        <v>1581.2</v>
      </c>
      <c r="AC1226" s="377">
        <v>1581.2</v>
      </c>
      <c r="AD1226" s="377">
        <v>1660.2</v>
      </c>
      <c r="AE1226" s="377">
        <v>1743.3</v>
      </c>
      <c r="AF1226" s="377">
        <v>1830.4</v>
      </c>
      <c r="AG1226" s="377"/>
      <c r="AH1226" s="377"/>
      <c r="AI1226" s="377"/>
      <c r="AJ1226" s="377"/>
      <c r="AK1226" s="377"/>
      <c r="AL1226" s="377"/>
      <c r="AM1226" s="377"/>
      <c r="AN1226" s="377"/>
    </row>
    <row r="1227" spans="1:40" s="9" customFormat="1" ht="12" customHeight="1">
      <c r="A1227" s="367" t="s">
        <v>240</v>
      </c>
      <c r="B1227" s="340"/>
      <c r="C1227" s="340"/>
      <c r="D1227" s="340"/>
      <c r="E1227" s="340"/>
      <c r="F1227" s="340"/>
      <c r="G1227" s="356"/>
      <c r="H1227" s="356"/>
      <c r="I1227" s="356"/>
      <c r="J1227" s="356"/>
      <c r="K1227" s="356"/>
      <c r="L1227" s="356"/>
      <c r="M1227" s="356"/>
      <c r="N1227" s="356"/>
      <c r="O1227" s="356"/>
      <c r="P1227" s="356"/>
      <c r="Q1227" s="356"/>
      <c r="R1227" s="356"/>
      <c r="S1227" s="356"/>
      <c r="T1227" s="356"/>
      <c r="U1227" s="356"/>
      <c r="V1227" s="356"/>
      <c r="W1227" s="356"/>
      <c r="X1227" s="356"/>
      <c r="Y1227" s="356"/>
      <c r="Z1227" s="356"/>
      <c r="AA1227" s="357"/>
      <c r="AB1227" s="377">
        <v>5</v>
      </c>
      <c r="AC1227" s="377">
        <v>5</v>
      </c>
      <c r="AD1227" s="377">
        <v>5</v>
      </c>
      <c r="AE1227" s="377">
        <v>5</v>
      </c>
      <c r="AF1227" s="377">
        <v>5</v>
      </c>
      <c r="AG1227" s="377"/>
      <c r="AH1227" s="377"/>
      <c r="AI1227" s="377"/>
      <c r="AJ1227" s="377"/>
      <c r="AK1227" s="377"/>
      <c r="AL1227" s="377"/>
      <c r="AM1227" s="377"/>
      <c r="AN1227" s="377"/>
    </row>
    <row r="1228" spans="1:40" s="9" customFormat="1" ht="12" customHeight="1">
      <c r="A1228" s="367" t="s">
        <v>241</v>
      </c>
      <c r="B1228" s="340"/>
      <c r="C1228" s="340"/>
      <c r="D1228" s="340"/>
      <c r="E1228" s="340"/>
      <c r="F1228" s="340"/>
      <c r="G1228" s="356"/>
      <c r="H1228" s="356"/>
      <c r="I1228" s="356"/>
      <c r="J1228" s="356"/>
      <c r="K1228" s="356"/>
      <c r="L1228" s="356"/>
      <c r="M1228" s="356"/>
      <c r="N1228" s="356"/>
      <c r="O1228" s="356"/>
      <c r="P1228" s="356"/>
      <c r="Q1228" s="356"/>
      <c r="R1228" s="356"/>
      <c r="S1228" s="356"/>
      <c r="T1228" s="356"/>
      <c r="U1228" s="356"/>
      <c r="V1228" s="356"/>
      <c r="W1228" s="356"/>
      <c r="X1228" s="356"/>
      <c r="Y1228" s="356"/>
      <c r="Z1228" s="356"/>
      <c r="AA1228" s="357"/>
      <c r="AB1228" s="377"/>
      <c r="AC1228" s="377"/>
      <c r="AD1228" s="377"/>
      <c r="AE1228" s="377"/>
      <c r="AF1228" s="377"/>
      <c r="AG1228" s="377"/>
      <c r="AH1228" s="377"/>
      <c r="AI1228" s="377"/>
      <c r="AJ1228" s="377"/>
      <c r="AK1228" s="377"/>
      <c r="AL1228" s="377"/>
      <c r="AM1228" s="377"/>
      <c r="AN1228" s="377"/>
    </row>
    <row r="1229" spans="1:40" s="9" customFormat="1" ht="12" customHeight="1">
      <c r="A1229" s="354"/>
      <c r="B1229" s="340"/>
      <c r="C1229" s="340"/>
      <c r="D1229" s="340"/>
      <c r="E1229" s="340"/>
      <c r="F1229" s="340"/>
      <c r="G1229" s="356"/>
      <c r="H1229" s="356"/>
      <c r="I1229" s="356"/>
      <c r="J1229" s="356"/>
      <c r="K1229" s="356"/>
      <c r="L1229" s="356"/>
      <c r="M1229" s="356"/>
      <c r="N1229" s="356"/>
      <c r="O1229" s="356"/>
      <c r="P1229" s="356"/>
      <c r="Q1229" s="356"/>
      <c r="R1229" s="356"/>
      <c r="S1229" s="356"/>
      <c r="T1229" s="356"/>
      <c r="U1229" s="356"/>
      <c r="V1229" s="356"/>
      <c r="W1229" s="356"/>
      <c r="X1229" s="356"/>
      <c r="Y1229" s="356"/>
      <c r="Z1229" s="356"/>
      <c r="AA1229" s="357"/>
      <c r="AB1229" s="377"/>
      <c r="AC1229" s="377"/>
      <c r="AD1229" s="377"/>
      <c r="AE1229" s="377"/>
      <c r="AF1229" s="377"/>
      <c r="AG1229" s="377"/>
      <c r="AH1229" s="377"/>
      <c r="AI1229" s="377"/>
      <c r="AJ1229" s="377"/>
      <c r="AK1229" s="377"/>
      <c r="AL1229" s="377"/>
      <c r="AM1229" s="377"/>
      <c r="AN1229" s="377"/>
    </row>
    <row r="1230" spans="1:40" s="9" customFormat="1" ht="12" customHeight="1">
      <c r="A1230" s="354" t="s">
        <v>251</v>
      </c>
      <c r="B1230" s="340"/>
      <c r="C1230" s="340"/>
      <c r="D1230" s="340"/>
      <c r="E1230" s="340"/>
      <c r="F1230" s="340"/>
      <c r="G1230" s="356"/>
      <c r="H1230" s="356"/>
      <c r="I1230" s="356"/>
      <c r="J1230" s="356"/>
      <c r="K1230" s="356"/>
      <c r="L1230" s="356"/>
      <c r="M1230" s="356"/>
      <c r="N1230" s="356"/>
      <c r="O1230" s="356"/>
      <c r="P1230" s="356"/>
      <c r="Q1230" s="356"/>
      <c r="R1230" s="356"/>
      <c r="S1230" s="356"/>
      <c r="T1230" s="356"/>
      <c r="U1230" s="356"/>
      <c r="V1230" s="356"/>
      <c r="W1230" s="356"/>
      <c r="X1230" s="356"/>
      <c r="Y1230" s="356"/>
      <c r="Z1230" s="356"/>
      <c r="AA1230" s="357"/>
      <c r="AB1230" s="377">
        <v>1677.4</v>
      </c>
      <c r="AC1230" s="377">
        <v>1677.4</v>
      </c>
      <c r="AD1230" s="377">
        <v>1849.2</v>
      </c>
      <c r="AE1230" s="377">
        <v>2038.8</v>
      </c>
      <c r="AF1230" s="377">
        <v>2247.8000000000002</v>
      </c>
      <c r="AG1230" s="377"/>
      <c r="AH1230" s="377"/>
      <c r="AI1230" s="377"/>
      <c r="AJ1230" s="377"/>
      <c r="AK1230" s="377"/>
      <c r="AL1230" s="377"/>
      <c r="AM1230" s="377"/>
      <c r="AN1230" s="377"/>
    </row>
    <row r="1231" spans="1:40" s="9" customFormat="1" ht="12" customHeight="1">
      <c r="A1231" s="367" t="s">
        <v>238</v>
      </c>
      <c r="B1231" s="340"/>
      <c r="C1231" s="340"/>
      <c r="D1231" s="340"/>
      <c r="E1231" s="340"/>
      <c r="F1231" s="340"/>
      <c r="G1231" s="356"/>
      <c r="H1231" s="356"/>
      <c r="I1231" s="356"/>
      <c r="J1231" s="356"/>
      <c r="K1231" s="356"/>
      <c r="L1231" s="356"/>
      <c r="M1231" s="356"/>
      <c r="N1231" s="356"/>
      <c r="O1231" s="356"/>
      <c r="P1231" s="356"/>
      <c r="Q1231" s="356"/>
      <c r="R1231" s="356"/>
      <c r="S1231" s="356"/>
      <c r="T1231" s="356"/>
      <c r="U1231" s="356"/>
      <c r="V1231" s="356"/>
      <c r="W1231" s="356"/>
      <c r="X1231" s="356"/>
      <c r="Y1231" s="356"/>
      <c r="Z1231" s="356"/>
      <c r="AA1231" s="357"/>
      <c r="AB1231" s="377">
        <v>147.19999999999999</v>
      </c>
      <c r="AC1231" s="377">
        <v>147.19999999999999</v>
      </c>
      <c r="AD1231" s="377">
        <v>154.6</v>
      </c>
      <c r="AE1231" s="377">
        <v>162.30000000000001</v>
      </c>
      <c r="AF1231" s="377">
        <v>170.5</v>
      </c>
      <c r="AG1231" s="377"/>
      <c r="AH1231" s="377"/>
      <c r="AI1231" s="377"/>
      <c r="AJ1231" s="377"/>
      <c r="AK1231" s="377"/>
      <c r="AL1231" s="377"/>
      <c r="AM1231" s="377"/>
      <c r="AN1231" s="377"/>
    </row>
    <row r="1232" spans="1:40" s="9" customFormat="1" ht="12" customHeight="1">
      <c r="A1232" s="367" t="s">
        <v>239</v>
      </c>
      <c r="B1232" s="340"/>
      <c r="C1232" s="340"/>
      <c r="D1232" s="340"/>
      <c r="E1232" s="340"/>
      <c r="F1232" s="340"/>
      <c r="G1232" s="356"/>
      <c r="H1232" s="356"/>
      <c r="I1232" s="356"/>
      <c r="J1232" s="356"/>
      <c r="K1232" s="356"/>
      <c r="L1232" s="356"/>
      <c r="M1232" s="356"/>
      <c r="N1232" s="356"/>
      <c r="O1232" s="356"/>
      <c r="P1232" s="356"/>
      <c r="Q1232" s="356"/>
      <c r="R1232" s="356"/>
      <c r="S1232" s="356"/>
      <c r="T1232" s="356"/>
      <c r="U1232" s="356"/>
      <c r="V1232" s="356"/>
      <c r="W1232" s="356"/>
      <c r="X1232" s="356"/>
      <c r="Y1232" s="356"/>
      <c r="Z1232" s="356"/>
      <c r="AA1232" s="357"/>
      <c r="AB1232" s="377">
        <v>1139.0999999999999</v>
      </c>
      <c r="AC1232" s="377">
        <v>1139.0999999999999</v>
      </c>
      <c r="AD1232" s="377">
        <v>1196.0999999999999</v>
      </c>
      <c r="AE1232" s="377">
        <v>1255.9000000000001</v>
      </c>
      <c r="AF1232" s="377">
        <v>1318.7</v>
      </c>
      <c r="AG1232" s="377"/>
      <c r="AH1232" s="377"/>
      <c r="AI1232" s="377"/>
      <c r="AJ1232" s="377"/>
      <c r="AK1232" s="377"/>
      <c r="AL1232" s="377"/>
      <c r="AM1232" s="377"/>
      <c r="AN1232" s="377"/>
    </row>
    <row r="1233" spans="1:40" s="9" customFormat="1" ht="12" customHeight="1">
      <c r="A1233" s="367" t="s">
        <v>240</v>
      </c>
      <c r="B1233" s="340"/>
      <c r="C1233" s="340"/>
      <c r="D1233" s="340"/>
      <c r="E1233" s="340"/>
      <c r="F1233" s="340"/>
      <c r="G1233" s="356"/>
      <c r="H1233" s="356"/>
      <c r="I1233" s="356"/>
      <c r="J1233" s="356"/>
      <c r="K1233" s="356"/>
      <c r="L1233" s="356"/>
      <c r="M1233" s="356"/>
      <c r="N1233" s="356"/>
      <c r="O1233" s="356"/>
      <c r="P1233" s="356"/>
      <c r="Q1233" s="356"/>
      <c r="R1233" s="356"/>
      <c r="S1233" s="356"/>
      <c r="T1233" s="356"/>
      <c r="U1233" s="356"/>
      <c r="V1233" s="356"/>
      <c r="W1233" s="356"/>
      <c r="X1233" s="356"/>
      <c r="Y1233" s="356"/>
      <c r="Z1233" s="356"/>
      <c r="AA1233" s="357"/>
      <c r="AB1233" s="377">
        <v>5</v>
      </c>
      <c r="AC1233" s="377">
        <v>5</v>
      </c>
      <c r="AD1233" s="377">
        <v>5</v>
      </c>
      <c r="AE1233" s="377">
        <v>5</v>
      </c>
      <c r="AF1233" s="377">
        <v>5</v>
      </c>
      <c r="AG1233" s="377"/>
      <c r="AH1233" s="377"/>
      <c r="AI1233" s="377"/>
      <c r="AJ1233" s="377"/>
      <c r="AK1233" s="377"/>
      <c r="AL1233" s="377"/>
      <c r="AM1233" s="377"/>
      <c r="AN1233" s="377"/>
    </row>
    <row r="1234" spans="1:40" s="9" customFormat="1" ht="12" customHeight="1">
      <c r="A1234" s="367" t="s">
        <v>241</v>
      </c>
      <c r="B1234" s="340"/>
      <c r="C1234" s="340"/>
      <c r="D1234" s="340"/>
      <c r="E1234" s="340"/>
      <c r="F1234" s="340"/>
      <c r="G1234" s="356"/>
      <c r="H1234" s="356"/>
      <c r="I1234" s="356"/>
      <c r="J1234" s="356"/>
      <c r="K1234" s="356"/>
      <c r="L1234" s="356"/>
      <c r="M1234" s="356"/>
      <c r="N1234" s="356"/>
      <c r="O1234" s="356"/>
      <c r="P1234" s="356"/>
      <c r="Q1234" s="356"/>
      <c r="R1234" s="356"/>
      <c r="S1234" s="356"/>
      <c r="T1234" s="356"/>
      <c r="U1234" s="356"/>
      <c r="V1234" s="356"/>
      <c r="W1234" s="356"/>
      <c r="X1234" s="356"/>
      <c r="Y1234" s="356"/>
      <c r="Z1234" s="356"/>
      <c r="AA1234" s="357"/>
      <c r="AB1234" s="377"/>
      <c r="AC1234" s="377"/>
      <c r="AD1234" s="377"/>
      <c r="AE1234" s="377"/>
      <c r="AF1234" s="377"/>
      <c r="AG1234" s="377"/>
      <c r="AH1234" s="377"/>
      <c r="AI1234" s="377"/>
      <c r="AJ1234" s="377"/>
      <c r="AK1234" s="377"/>
      <c r="AL1234" s="377"/>
      <c r="AM1234" s="377"/>
      <c r="AN1234" s="377"/>
    </row>
    <row r="1235" spans="1:40" s="9" customFormat="1" ht="12" customHeight="1">
      <c r="A1235" s="354"/>
      <c r="B1235" s="340"/>
      <c r="C1235" s="340"/>
      <c r="D1235" s="340"/>
      <c r="E1235" s="340"/>
      <c r="F1235" s="340"/>
      <c r="G1235" s="356"/>
      <c r="H1235" s="356"/>
      <c r="I1235" s="356"/>
      <c r="J1235" s="356"/>
      <c r="K1235" s="356"/>
      <c r="L1235" s="356"/>
      <c r="M1235" s="356"/>
      <c r="N1235" s="356"/>
      <c r="O1235" s="356"/>
      <c r="P1235" s="356"/>
      <c r="Q1235" s="356"/>
      <c r="R1235" s="356"/>
      <c r="S1235" s="356"/>
      <c r="T1235" s="356"/>
      <c r="U1235" s="356"/>
      <c r="V1235" s="356"/>
      <c r="W1235" s="356"/>
      <c r="X1235" s="356"/>
      <c r="Y1235" s="356"/>
      <c r="Z1235" s="356"/>
      <c r="AA1235" s="357"/>
      <c r="AB1235" s="377"/>
      <c r="AC1235" s="377"/>
      <c r="AD1235" s="377"/>
      <c r="AE1235" s="377"/>
      <c r="AF1235" s="377"/>
      <c r="AG1235" s="377"/>
      <c r="AH1235" s="377"/>
      <c r="AI1235" s="377"/>
      <c r="AJ1235" s="377"/>
      <c r="AK1235" s="377"/>
      <c r="AL1235" s="377"/>
      <c r="AM1235" s="377"/>
      <c r="AN1235" s="377"/>
    </row>
    <row r="1236" spans="1:40" s="9" customFormat="1" ht="12" customHeight="1">
      <c r="A1236" s="354" t="s">
        <v>254</v>
      </c>
      <c r="B1236" s="340"/>
      <c r="C1236" s="340"/>
      <c r="D1236" s="340"/>
      <c r="E1236" s="340"/>
      <c r="F1236" s="340"/>
      <c r="G1236" s="356"/>
      <c r="H1236" s="356"/>
      <c r="I1236" s="356"/>
      <c r="J1236" s="356"/>
      <c r="K1236" s="356"/>
      <c r="L1236" s="356"/>
      <c r="M1236" s="356"/>
      <c r="N1236" s="356"/>
      <c r="O1236" s="356"/>
      <c r="P1236" s="356"/>
      <c r="Q1236" s="356"/>
      <c r="R1236" s="356"/>
      <c r="S1236" s="356"/>
      <c r="T1236" s="356"/>
      <c r="U1236" s="356"/>
      <c r="V1236" s="356"/>
      <c r="W1236" s="356"/>
      <c r="X1236" s="356"/>
      <c r="Y1236" s="356"/>
      <c r="Z1236" s="356"/>
      <c r="AA1236" s="357"/>
      <c r="AB1236" s="377">
        <v>2253.1999999999998</v>
      </c>
      <c r="AC1236" s="377">
        <v>2253.1999999999998</v>
      </c>
      <c r="AD1236" s="377">
        <v>2472.1999999999998</v>
      </c>
      <c r="AE1236" s="377">
        <v>2712.6</v>
      </c>
      <c r="AF1236" s="377">
        <v>2976.4</v>
      </c>
      <c r="AG1236" s="377"/>
      <c r="AH1236" s="377"/>
      <c r="AI1236" s="377"/>
      <c r="AJ1236" s="377"/>
      <c r="AK1236" s="377"/>
      <c r="AL1236" s="377"/>
      <c r="AM1236" s="377"/>
      <c r="AN1236" s="377"/>
    </row>
    <row r="1237" spans="1:40" s="9" customFormat="1" ht="12" customHeight="1">
      <c r="A1237" s="367" t="s">
        <v>238</v>
      </c>
      <c r="B1237" s="340"/>
      <c r="C1237" s="340"/>
      <c r="D1237" s="340"/>
      <c r="E1237" s="340"/>
      <c r="F1237" s="340"/>
      <c r="G1237" s="356"/>
      <c r="H1237" s="356"/>
      <c r="I1237" s="356"/>
      <c r="J1237" s="356"/>
      <c r="K1237" s="356"/>
      <c r="L1237" s="356"/>
      <c r="M1237" s="356"/>
      <c r="N1237" s="356"/>
      <c r="O1237" s="356"/>
      <c r="P1237" s="356"/>
      <c r="Q1237" s="356"/>
      <c r="R1237" s="356"/>
      <c r="S1237" s="356"/>
      <c r="T1237" s="356"/>
      <c r="U1237" s="356"/>
      <c r="V1237" s="356"/>
      <c r="W1237" s="356"/>
      <c r="X1237" s="356"/>
      <c r="Y1237" s="356"/>
      <c r="Z1237" s="356"/>
      <c r="AA1237" s="357"/>
      <c r="AB1237" s="377">
        <v>287.3</v>
      </c>
      <c r="AC1237" s="377">
        <v>287.3</v>
      </c>
      <c r="AD1237" s="377">
        <v>301.60000000000002</v>
      </c>
      <c r="AE1237" s="377">
        <v>316.7</v>
      </c>
      <c r="AF1237" s="377">
        <v>332.5</v>
      </c>
      <c r="AG1237" s="377"/>
      <c r="AH1237" s="377"/>
      <c r="AI1237" s="377"/>
      <c r="AJ1237" s="377"/>
      <c r="AK1237" s="377"/>
      <c r="AL1237" s="377"/>
      <c r="AM1237" s="377"/>
      <c r="AN1237" s="377"/>
    </row>
    <row r="1238" spans="1:40" s="9" customFormat="1" ht="12" customHeight="1">
      <c r="A1238" s="367" t="s">
        <v>239</v>
      </c>
      <c r="B1238" s="340"/>
      <c r="C1238" s="340"/>
      <c r="D1238" s="340"/>
      <c r="E1238" s="340"/>
      <c r="F1238" s="340"/>
      <c r="G1238" s="356"/>
      <c r="H1238" s="356"/>
      <c r="I1238" s="356"/>
      <c r="J1238" s="356"/>
      <c r="K1238" s="356"/>
      <c r="L1238" s="356"/>
      <c r="M1238" s="356"/>
      <c r="N1238" s="356"/>
      <c r="O1238" s="356"/>
      <c r="P1238" s="356"/>
      <c r="Q1238" s="356"/>
      <c r="R1238" s="356"/>
      <c r="S1238" s="356"/>
      <c r="T1238" s="356"/>
      <c r="U1238" s="356"/>
      <c r="V1238" s="356"/>
      <c r="W1238" s="356"/>
      <c r="X1238" s="356"/>
      <c r="Y1238" s="356"/>
      <c r="Z1238" s="356"/>
      <c r="AA1238" s="357"/>
      <c r="AB1238" s="377">
        <v>784.3</v>
      </c>
      <c r="AC1238" s="377">
        <v>784.3</v>
      </c>
      <c r="AD1238" s="377">
        <v>819.6</v>
      </c>
      <c r="AE1238" s="377">
        <v>856.5</v>
      </c>
      <c r="AF1238" s="377">
        <v>895.1</v>
      </c>
      <c r="AG1238" s="377"/>
      <c r="AH1238" s="377"/>
      <c r="AI1238" s="377"/>
      <c r="AJ1238" s="377"/>
      <c r="AK1238" s="377"/>
      <c r="AL1238" s="377"/>
      <c r="AM1238" s="377"/>
      <c r="AN1238" s="377"/>
    </row>
    <row r="1239" spans="1:40" s="9" customFormat="1" ht="12" customHeight="1">
      <c r="A1239" s="367" t="s">
        <v>240</v>
      </c>
      <c r="B1239" s="340"/>
      <c r="C1239" s="340"/>
      <c r="D1239" s="340"/>
      <c r="E1239" s="340"/>
      <c r="F1239" s="340"/>
      <c r="G1239" s="356"/>
      <c r="H1239" s="356"/>
      <c r="I1239" s="356"/>
      <c r="J1239" s="356"/>
      <c r="K1239" s="356"/>
      <c r="L1239" s="356"/>
      <c r="M1239" s="356"/>
      <c r="N1239" s="356"/>
      <c r="O1239" s="356"/>
      <c r="P1239" s="356"/>
      <c r="Q1239" s="356"/>
      <c r="R1239" s="356"/>
      <c r="S1239" s="356"/>
      <c r="T1239" s="356"/>
      <c r="U1239" s="356"/>
      <c r="V1239" s="356"/>
      <c r="W1239" s="356"/>
      <c r="X1239" s="356"/>
      <c r="Y1239" s="356"/>
      <c r="Z1239" s="356"/>
      <c r="AA1239" s="357"/>
      <c r="AB1239" s="377">
        <v>4.5</v>
      </c>
      <c r="AC1239" s="377">
        <v>4.5</v>
      </c>
      <c r="AD1239" s="377">
        <v>4.5</v>
      </c>
      <c r="AE1239" s="377">
        <v>4.5</v>
      </c>
      <c r="AF1239" s="377">
        <v>4.5</v>
      </c>
      <c r="AG1239" s="377"/>
      <c r="AH1239" s="377"/>
      <c r="AI1239" s="377"/>
      <c r="AJ1239" s="377"/>
      <c r="AK1239" s="377"/>
      <c r="AL1239" s="377"/>
      <c r="AM1239" s="377"/>
      <c r="AN1239" s="377"/>
    </row>
    <row r="1240" spans="1:40" s="9" customFormat="1" ht="12" customHeight="1">
      <c r="A1240" s="367" t="s">
        <v>241</v>
      </c>
      <c r="B1240" s="340"/>
      <c r="C1240" s="340"/>
      <c r="D1240" s="340"/>
      <c r="E1240" s="340"/>
      <c r="F1240" s="340"/>
      <c r="G1240" s="356"/>
      <c r="H1240" s="356"/>
      <c r="I1240" s="356"/>
      <c r="J1240" s="356"/>
      <c r="K1240" s="356"/>
      <c r="L1240" s="356"/>
      <c r="M1240" s="356"/>
      <c r="N1240" s="356"/>
      <c r="O1240" s="356"/>
      <c r="P1240" s="356"/>
      <c r="Q1240" s="356"/>
      <c r="R1240" s="356"/>
      <c r="S1240" s="356"/>
      <c r="T1240" s="356"/>
      <c r="U1240" s="356"/>
      <c r="V1240" s="356"/>
      <c r="W1240" s="356"/>
      <c r="X1240" s="356"/>
      <c r="Y1240" s="356"/>
      <c r="Z1240" s="356"/>
      <c r="AA1240" s="357"/>
      <c r="AB1240" s="377"/>
      <c r="AC1240" s="377"/>
      <c r="AD1240" s="377"/>
      <c r="AE1240" s="377"/>
      <c r="AF1240" s="377"/>
      <c r="AG1240" s="377"/>
      <c r="AH1240" s="377"/>
      <c r="AI1240" s="377"/>
      <c r="AJ1240" s="377"/>
      <c r="AK1240" s="377"/>
      <c r="AL1240" s="377"/>
      <c r="AM1240" s="377"/>
      <c r="AN1240" s="377"/>
    </row>
    <row r="1241" spans="1:40" s="9" customFormat="1" ht="12" customHeight="1">
      <c r="A1241" s="354"/>
      <c r="B1241" s="340"/>
      <c r="C1241" s="340"/>
      <c r="D1241" s="340"/>
      <c r="E1241" s="340"/>
      <c r="F1241" s="340"/>
      <c r="G1241" s="356"/>
      <c r="H1241" s="356"/>
      <c r="I1241" s="356"/>
      <c r="J1241" s="356"/>
      <c r="K1241" s="356"/>
      <c r="L1241" s="356"/>
      <c r="M1241" s="356"/>
      <c r="N1241" s="356"/>
      <c r="O1241" s="356"/>
      <c r="P1241" s="356"/>
      <c r="Q1241" s="356"/>
      <c r="R1241" s="356"/>
      <c r="S1241" s="356"/>
      <c r="T1241" s="356"/>
      <c r="U1241" s="356"/>
      <c r="V1241" s="356"/>
      <c r="W1241" s="356"/>
      <c r="X1241" s="356"/>
      <c r="Y1241" s="356"/>
      <c r="Z1241" s="356"/>
      <c r="AA1241" s="357"/>
      <c r="AB1241" s="377"/>
      <c r="AC1241" s="377"/>
      <c r="AD1241" s="377"/>
      <c r="AE1241" s="377"/>
      <c r="AF1241" s="377"/>
      <c r="AG1241" s="377"/>
      <c r="AH1241" s="377"/>
      <c r="AI1241" s="377"/>
      <c r="AJ1241" s="377"/>
      <c r="AK1241" s="377"/>
      <c r="AL1241" s="377"/>
      <c r="AM1241" s="377"/>
      <c r="AN1241" s="377"/>
    </row>
    <row r="1242" spans="1:40" s="9" customFormat="1" ht="12" customHeight="1">
      <c r="A1242" s="354" t="s">
        <v>260</v>
      </c>
      <c r="B1242" s="340"/>
      <c r="C1242" s="340"/>
      <c r="D1242" s="340"/>
      <c r="E1242" s="340"/>
      <c r="F1242" s="340"/>
      <c r="G1242" s="356"/>
      <c r="H1242" s="356"/>
      <c r="I1242" s="356"/>
      <c r="J1242" s="356"/>
      <c r="K1242" s="356"/>
      <c r="L1242" s="356"/>
      <c r="M1242" s="356"/>
      <c r="N1242" s="356"/>
      <c r="O1242" s="356"/>
      <c r="P1242" s="356"/>
      <c r="Q1242" s="356"/>
      <c r="R1242" s="356"/>
      <c r="S1242" s="356"/>
      <c r="T1242" s="356"/>
      <c r="U1242" s="356"/>
      <c r="V1242" s="356"/>
      <c r="W1242" s="356"/>
      <c r="X1242" s="356"/>
      <c r="Y1242" s="356"/>
      <c r="Z1242" s="356"/>
      <c r="AA1242" s="357"/>
      <c r="AB1242" s="377">
        <v>3768</v>
      </c>
      <c r="AC1242" s="377">
        <v>3768</v>
      </c>
      <c r="AD1242" s="377">
        <v>4074.9</v>
      </c>
      <c r="AE1242" s="377">
        <v>4407</v>
      </c>
      <c r="AF1242" s="377">
        <v>4766.2</v>
      </c>
      <c r="AG1242" s="377"/>
      <c r="AH1242" s="377"/>
      <c r="AI1242" s="377"/>
      <c r="AJ1242" s="377"/>
      <c r="AK1242" s="377"/>
      <c r="AL1242" s="377"/>
      <c r="AM1242" s="377"/>
      <c r="AN1242" s="377"/>
    </row>
    <row r="1243" spans="1:40" s="9" customFormat="1" ht="12" customHeight="1">
      <c r="A1243" s="367" t="s">
        <v>238</v>
      </c>
      <c r="B1243" s="340"/>
      <c r="C1243" s="340"/>
      <c r="D1243" s="340"/>
      <c r="E1243" s="340"/>
      <c r="F1243" s="340"/>
      <c r="G1243" s="356"/>
      <c r="H1243" s="356"/>
      <c r="I1243" s="356"/>
      <c r="J1243" s="356"/>
      <c r="K1243" s="356"/>
      <c r="L1243" s="356"/>
      <c r="M1243" s="356"/>
      <c r="N1243" s="356"/>
      <c r="O1243" s="356"/>
      <c r="P1243" s="356"/>
      <c r="Q1243" s="356"/>
      <c r="R1243" s="356"/>
      <c r="S1243" s="356"/>
      <c r="T1243" s="356"/>
      <c r="U1243" s="356"/>
      <c r="V1243" s="356"/>
      <c r="W1243" s="356"/>
      <c r="X1243" s="356"/>
      <c r="Y1243" s="356"/>
      <c r="Z1243" s="356"/>
      <c r="AA1243" s="357"/>
      <c r="AB1243" s="377">
        <v>227.2</v>
      </c>
      <c r="AC1243" s="377">
        <v>227.2</v>
      </c>
      <c r="AD1243" s="377">
        <v>238.5</v>
      </c>
      <c r="AE1243" s="377">
        <v>250.4</v>
      </c>
      <c r="AF1243" s="377">
        <v>263</v>
      </c>
      <c r="AG1243" s="377"/>
      <c r="AH1243" s="377"/>
      <c r="AI1243" s="377"/>
      <c r="AJ1243" s="377"/>
      <c r="AK1243" s="377"/>
      <c r="AL1243" s="377"/>
      <c r="AM1243" s="377"/>
      <c r="AN1243" s="377"/>
    </row>
    <row r="1244" spans="1:40" s="9" customFormat="1" ht="12" customHeight="1">
      <c r="A1244" s="367" t="s">
        <v>239</v>
      </c>
      <c r="B1244" s="340"/>
      <c r="C1244" s="340"/>
      <c r="D1244" s="340"/>
      <c r="E1244" s="340"/>
      <c r="F1244" s="340"/>
      <c r="G1244" s="356"/>
      <c r="H1244" s="356"/>
      <c r="I1244" s="356"/>
      <c r="J1244" s="356"/>
      <c r="K1244" s="356"/>
      <c r="L1244" s="356"/>
      <c r="M1244" s="356"/>
      <c r="N1244" s="356"/>
      <c r="O1244" s="356"/>
      <c r="P1244" s="356"/>
      <c r="Q1244" s="356"/>
      <c r="R1244" s="356"/>
      <c r="S1244" s="356"/>
      <c r="T1244" s="356"/>
      <c r="U1244" s="356"/>
      <c r="V1244" s="356"/>
      <c r="W1244" s="356"/>
      <c r="X1244" s="356"/>
      <c r="Y1244" s="356"/>
      <c r="Z1244" s="356"/>
      <c r="AA1244" s="357"/>
      <c r="AB1244" s="377">
        <v>1658.7</v>
      </c>
      <c r="AC1244" s="377">
        <v>1658.7</v>
      </c>
      <c r="AD1244" s="377">
        <v>1708.4</v>
      </c>
      <c r="AE1244" s="377">
        <v>1759.7</v>
      </c>
      <c r="AF1244" s="377">
        <v>1812.5</v>
      </c>
      <c r="AG1244" s="377"/>
      <c r="AH1244" s="377"/>
      <c r="AI1244" s="377"/>
      <c r="AJ1244" s="377"/>
      <c r="AK1244" s="377"/>
      <c r="AL1244" s="377"/>
      <c r="AM1244" s="377"/>
      <c r="AN1244" s="377"/>
    </row>
    <row r="1245" spans="1:40" s="9" customFormat="1" ht="12" customHeight="1">
      <c r="A1245" s="367" t="s">
        <v>240</v>
      </c>
      <c r="B1245" s="340"/>
      <c r="C1245" s="340"/>
      <c r="D1245" s="340"/>
      <c r="E1245" s="340"/>
      <c r="F1245" s="340"/>
      <c r="G1245" s="356"/>
      <c r="H1245" s="356"/>
      <c r="I1245" s="356"/>
      <c r="J1245" s="356"/>
      <c r="K1245" s="356"/>
      <c r="L1245" s="356"/>
      <c r="M1245" s="356"/>
      <c r="N1245" s="356"/>
      <c r="O1245" s="356"/>
      <c r="P1245" s="356"/>
      <c r="Q1245" s="356"/>
      <c r="R1245" s="356"/>
      <c r="S1245" s="356"/>
      <c r="T1245" s="356"/>
      <c r="U1245" s="356"/>
      <c r="V1245" s="356"/>
      <c r="W1245" s="356"/>
      <c r="X1245" s="356"/>
      <c r="Y1245" s="356"/>
      <c r="Z1245" s="356"/>
      <c r="AA1245" s="357"/>
      <c r="AB1245" s="377">
        <v>3</v>
      </c>
      <c r="AC1245" s="377">
        <v>3</v>
      </c>
      <c r="AD1245" s="377">
        <v>3</v>
      </c>
      <c r="AE1245" s="377">
        <v>3</v>
      </c>
      <c r="AF1245" s="377">
        <v>3</v>
      </c>
      <c r="AG1245" s="377"/>
      <c r="AH1245" s="377"/>
      <c r="AI1245" s="377"/>
      <c r="AJ1245" s="377"/>
      <c r="AK1245" s="377"/>
      <c r="AL1245" s="377"/>
      <c r="AM1245" s="377"/>
      <c r="AN1245" s="377"/>
    </row>
    <row r="1246" spans="1:40" s="9" customFormat="1" ht="12" customHeight="1">
      <c r="A1246" s="367" t="s">
        <v>241</v>
      </c>
      <c r="B1246" s="340"/>
      <c r="C1246" s="340"/>
      <c r="D1246" s="340"/>
      <c r="E1246" s="340"/>
      <c r="F1246" s="340"/>
      <c r="G1246" s="356"/>
      <c r="H1246" s="356"/>
      <c r="I1246" s="356"/>
      <c r="J1246" s="356"/>
      <c r="K1246" s="356"/>
      <c r="L1246" s="356"/>
      <c r="M1246" s="356"/>
      <c r="N1246" s="356"/>
      <c r="O1246" s="356"/>
      <c r="P1246" s="356"/>
      <c r="Q1246" s="356"/>
      <c r="R1246" s="356"/>
      <c r="S1246" s="356"/>
      <c r="T1246" s="356"/>
      <c r="U1246" s="356"/>
      <c r="V1246" s="356"/>
      <c r="W1246" s="356"/>
      <c r="X1246" s="356"/>
      <c r="Y1246" s="356"/>
      <c r="Z1246" s="356"/>
      <c r="AA1246" s="357"/>
      <c r="AB1246" s="377"/>
      <c r="AC1246" s="377"/>
      <c r="AD1246" s="377"/>
      <c r="AE1246" s="377"/>
      <c r="AF1246" s="377"/>
      <c r="AG1246" s="377"/>
      <c r="AH1246" s="377"/>
      <c r="AI1246" s="377"/>
      <c r="AJ1246" s="377"/>
      <c r="AK1246" s="377"/>
      <c r="AL1246" s="377"/>
      <c r="AM1246" s="377"/>
      <c r="AN1246" s="377"/>
    </row>
    <row r="1247" spans="1:40" s="9" customFormat="1" ht="12" customHeight="1">
      <c r="A1247" s="354"/>
      <c r="B1247" s="340"/>
      <c r="C1247" s="340"/>
      <c r="D1247" s="340"/>
      <c r="E1247" s="340"/>
      <c r="F1247" s="340"/>
      <c r="G1247" s="356"/>
      <c r="H1247" s="356"/>
      <c r="I1247" s="356"/>
      <c r="J1247" s="356"/>
      <c r="K1247" s="356"/>
      <c r="L1247" s="356"/>
      <c r="M1247" s="356"/>
      <c r="N1247" s="356"/>
      <c r="O1247" s="356"/>
      <c r="P1247" s="356"/>
      <c r="Q1247" s="356"/>
      <c r="R1247" s="356"/>
      <c r="S1247" s="356"/>
      <c r="T1247" s="356"/>
      <c r="U1247" s="356"/>
      <c r="V1247" s="356"/>
      <c r="W1247" s="356"/>
      <c r="X1247" s="356"/>
      <c r="Y1247" s="356"/>
      <c r="Z1247" s="356"/>
      <c r="AA1247" s="357"/>
      <c r="AB1247" s="377"/>
      <c r="AC1247" s="377"/>
      <c r="AD1247" s="377"/>
      <c r="AE1247" s="377"/>
      <c r="AF1247" s="377"/>
      <c r="AG1247" s="377"/>
      <c r="AH1247" s="377"/>
      <c r="AI1247" s="377"/>
      <c r="AJ1247" s="377"/>
      <c r="AK1247" s="377"/>
      <c r="AL1247" s="377"/>
      <c r="AM1247" s="377"/>
      <c r="AN1247" s="377"/>
    </row>
    <row r="1248" spans="1:40" s="9" customFormat="1" ht="12" customHeight="1">
      <c r="A1248" s="354" t="s">
        <v>275</v>
      </c>
      <c r="B1248" s="340"/>
      <c r="C1248" s="340"/>
      <c r="D1248" s="340"/>
      <c r="E1248" s="340"/>
      <c r="F1248" s="340"/>
      <c r="G1248" s="356"/>
      <c r="H1248" s="356"/>
      <c r="I1248" s="356"/>
      <c r="J1248" s="356"/>
      <c r="K1248" s="356"/>
      <c r="L1248" s="356"/>
      <c r="M1248" s="356"/>
      <c r="N1248" s="356"/>
      <c r="O1248" s="356"/>
      <c r="P1248" s="356"/>
      <c r="Q1248" s="356"/>
      <c r="R1248" s="356"/>
      <c r="S1248" s="356"/>
      <c r="T1248" s="356"/>
      <c r="U1248" s="356"/>
      <c r="V1248" s="356"/>
      <c r="W1248" s="356"/>
      <c r="X1248" s="356"/>
      <c r="Y1248" s="356"/>
      <c r="Z1248" s="356"/>
      <c r="AA1248" s="357"/>
      <c r="AB1248" s="377">
        <v>55928.4</v>
      </c>
      <c r="AC1248" s="377">
        <v>55928.4</v>
      </c>
      <c r="AD1248" s="377">
        <v>58777.8</v>
      </c>
      <c r="AE1248" s="377">
        <v>62146.6</v>
      </c>
      <c r="AF1248" s="377">
        <v>66292.100000000006</v>
      </c>
      <c r="AG1248" s="377"/>
      <c r="AH1248" s="377"/>
      <c r="AI1248" s="377"/>
      <c r="AJ1248" s="377"/>
      <c r="AK1248" s="377"/>
      <c r="AL1248" s="377"/>
      <c r="AM1248" s="377"/>
      <c r="AN1248" s="377"/>
    </row>
    <row r="1249" spans="1:40" s="9" customFormat="1" ht="12" customHeight="1">
      <c r="A1249" s="367" t="s">
        <v>276</v>
      </c>
      <c r="B1249" s="340"/>
      <c r="C1249" s="340"/>
      <c r="D1249" s="340"/>
      <c r="E1249" s="340"/>
      <c r="F1249" s="340"/>
      <c r="G1249" s="356"/>
      <c r="H1249" s="356"/>
      <c r="I1249" s="356"/>
      <c r="J1249" s="356"/>
      <c r="K1249" s="356"/>
      <c r="L1249" s="356"/>
      <c r="M1249" s="356"/>
      <c r="N1249" s="356"/>
      <c r="O1249" s="356"/>
      <c r="P1249" s="356"/>
      <c r="Q1249" s="356"/>
      <c r="R1249" s="356"/>
      <c r="S1249" s="356"/>
      <c r="T1249" s="356"/>
      <c r="U1249" s="356"/>
      <c r="V1249" s="356"/>
      <c r="W1249" s="356"/>
      <c r="X1249" s="356"/>
      <c r="Y1249" s="356"/>
      <c r="Z1249" s="356"/>
      <c r="AA1249" s="357"/>
      <c r="AB1249" s="377">
        <v>294.2</v>
      </c>
      <c r="AC1249" s="377">
        <v>294.2</v>
      </c>
      <c r="AD1249" s="377">
        <v>302.3</v>
      </c>
      <c r="AE1249" s="377">
        <v>311.3</v>
      </c>
      <c r="AF1249" s="377">
        <v>321.39999999999998</v>
      </c>
      <c r="AG1249" s="377"/>
      <c r="AH1249" s="377"/>
      <c r="AI1249" s="377"/>
      <c r="AJ1249" s="377"/>
      <c r="AK1249" s="377"/>
      <c r="AL1249" s="377"/>
      <c r="AM1249" s="377"/>
      <c r="AN1249" s="377"/>
    </row>
    <row r="1250" spans="1:40" s="9" customFormat="1" ht="12" customHeight="1">
      <c r="A1250" s="367" t="s">
        <v>277</v>
      </c>
      <c r="B1250" s="340"/>
      <c r="C1250" s="340"/>
      <c r="D1250" s="340"/>
      <c r="E1250" s="340"/>
      <c r="F1250" s="340"/>
      <c r="G1250" s="356"/>
      <c r="H1250" s="356"/>
      <c r="I1250" s="356"/>
      <c r="J1250" s="356"/>
      <c r="K1250" s="356"/>
      <c r="L1250" s="356"/>
      <c r="M1250" s="356"/>
      <c r="N1250" s="356"/>
      <c r="O1250" s="356"/>
      <c r="P1250" s="356"/>
      <c r="Q1250" s="356"/>
      <c r="R1250" s="356"/>
      <c r="S1250" s="356"/>
      <c r="T1250" s="356"/>
      <c r="U1250" s="356"/>
      <c r="V1250" s="356"/>
      <c r="W1250" s="356"/>
      <c r="X1250" s="356"/>
      <c r="Y1250" s="356"/>
      <c r="Z1250" s="356"/>
      <c r="AA1250" s="357"/>
      <c r="AB1250" s="377">
        <v>19012.099999999999</v>
      </c>
      <c r="AC1250" s="377">
        <v>19012.099999999999</v>
      </c>
      <c r="AD1250" s="377">
        <v>19444</v>
      </c>
      <c r="AE1250" s="377">
        <v>19962.8</v>
      </c>
      <c r="AF1250" s="377">
        <v>20625.099999999999</v>
      </c>
      <c r="AG1250" s="377"/>
      <c r="AH1250" s="377"/>
      <c r="AI1250" s="377"/>
      <c r="AJ1250" s="377"/>
      <c r="AK1250" s="377"/>
      <c r="AL1250" s="377"/>
      <c r="AM1250" s="377"/>
      <c r="AN1250" s="377"/>
    </row>
    <row r="1251" spans="1:40" s="9" customFormat="1" ht="12" customHeight="1">
      <c r="A1251" s="367" t="s">
        <v>278</v>
      </c>
      <c r="B1251" s="340"/>
      <c r="C1251" s="340"/>
      <c r="D1251" s="340"/>
      <c r="E1251" s="340"/>
      <c r="F1251" s="340"/>
      <c r="G1251" s="356"/>
      <c r="H1251" s="356"/>
      <c r="I1251" s="356"/>
      <c r="J1251" s="356"/>
      <c r="K1251" s="356"/>
      <c r="L1251" s="356"/>
      <c r="M1251" s="356"/>
      <c r="N1251" s="356"/>
      <c r="O1251" s="356"/>
      <c r="P1251" s="356"/>
      <c r="Q1251" s="356"/>
      <c r="R1251" s="356"/>
      <c r="S1251" s="356"/>
      <c r="T1251" s="356"/>
      <c r="U1251" s="356"/>
      <c r="V1251" s="356"/>
      <c r="W1251" s="356"/>
      <c r="X1251" s="356"/>
      <c r="Y1251" s="356"/>
      <c r="Z1251" s="356"/>
      <c r="AA1251" s="357"/>
      <c r="AB1251" s="377">
        <v>5</v>
      </c>
      <c r="AC1251" s="377">
        <v>5</v>
      </c>
      <c r="AD1251" s="377">
        <v>2.2999999999999998</v>
      </c>
      <c r="AE1251" s="377">
        <v>2.7</v>
      </c>
      <c r="AF1251" s="377">
        <v>3.3</v>
      </c>
      <c r="AG1251" s="377"/>
      <c r="AH1251" s="377"/>
      <c r="AI1251" s="377"/>
      <c r="AJ1251" s="377"/>
      <c r="AK1251" s="377"/>
      <c r="AL1251" s="377"/>
      <c r="AM1251" s="377"/>
      <c r="AN1251" s="377"/>
    </row>
    <row r="1252" spans="1:40" s="9" customFormat="1" ht="12" customHeight="1">
      <c r="A1252" s="367" t="s">
        <v>241</v>
      </c>
      <c r="B1252" s="340"/>
      <c r="C1252" s="340"/>
      <c r="D1252" s="340"/>
      <c r="E1252" s="340"/>
      <c r="F1252" s="340"/>
      <c r="G1252" s="356"/>
      <c r="H1252" s="356"/>
      <c r="I1252" s="356"/>
      <c r="J1252" s="356"/>
      <c r="K1252" s="356"/>
      <c r="L1252" s="356"/>
      <c r="M1252" s="356"/>
      <c r="N1252" s="356"/>
      <c r="O1252" s="356"/>
      <c r="P1252" s="356"/>
      <c r="Q1252" s="356"/>
      <c r="R1252" s="356"/>
      <c r="S1252" s="356"/>
      <c r="T1252" s="356"/>
      <c r="U1252" s="356"/>
      <c r="V1252" s="356"/>
      <c r="W1252" s="356"/>
      <c r="X1252" s="356"/>
      <c r="Y1252" s="356"/>
      <c r="Z1252" s="356"/>
      <c r="AA1252" s="357"/>
      <c r="AB1252" s="377">
        <v>9.1999999999999993</v>
      </c>
      <c r="AC1252" s="377">
        <v>9.1999999999999993</v>
      </c>
      <c r="AD1252" s="377">
        <v>5.0999999999999996</v>
      </c>
      <c r="AE1252" s="377">
        <v>5.7</v>
      </c>
      <c r="AF1252" s="377">
        <v>6.7</v>
      </c>
      <c r="AG1252" s="377"/>
      <c r="AH1252" s="377"/>
      <c r="AI1252" s="377"/>
      <c r="AJ1252" s="377"/>
      <c r="AK1252" s="377"/>
      <c r="AL1252" s="377"/>
      <c r="AM1252" s="377"/>
      <c r="AN1252" s="377"/>
    </row>
    <row r="1253" spans="1:40" s="9" customFormat="1" ht="12" customHeight="1">
      <c r="A1253" s="367" t="s">
        <v>279</v>
      </c>
      <c r="B1253" s="340"/>
      <c r="C1253" s="340"/>
      <c r="D1253" s="340"/>
      <c r="E1253" s="340"/>
      <c r="F1253" s="340"/>
      <c r="G1253" s="356"/>
      <c r="H1253" s="356"/>
      <c r="I1253" s="356"/>
      <c r="J1253" s="356"/>
      <c r="K1253" s="356"/>
      <c r="L1253" s="356"/>
      <c r="M1253" s="356"/>
      <c r="N1253" s="356"/>
      <c r="O1253" s="356"/>
      <c r="P1253" s="356"/>
      <c r="Q1253" s="356"/>
      <c r="R1253" s="356"/>
      <c r="S1253" s="356"/>
      <c r="T1253" s="356"/>
      <c r="U1253" s="356"/>
      <c r="V1253" s="356"/>
      <c r="W1253" s="356"/>
      <c r="X1253" s="356"/>
      <c r="Y1253" s="356"/>
      <c r="Z1253" s="356"/>
      <c r="AA1253" s="357"/>
      <c r="AB1253" s="377"/>
      <c r="AC1253" s="377"/>
      <c r="AD1253" s="377"/>
      <c r="AE1253" s="377"/>
      <c r="AF1253" s="377"/>
      <c r="AG1253" s="377"/>
      <c r="AH1253" s="377"/>
      <c r="AI1253" s="377"/>
      <c r="AJ1253" s="377"/>
      <c r="AK1253" s="377"/>
      <c r="AL1253" s="377"/>
      <c r="AM1253" s="377"/>
      <c r="AN1253" s="377"/>
    </row>
    <row r="1254" spans="1:40" s="9" customFormat="1" ht="12" customHeight="1">
      <c r="A1254" s="354"/>
      <c r="B1254" s="340"/>
      <c r="C1254" s="340"/>
      <c r="D1254" s="340"/>
      <c r="E1254" s="340"/>
      <c r="F1254" s="340"/>
      <c r="G1254" s="356"/>
      <c r="H1254" s="356"/>
      <c r="I1254" s="356"/>
      <c r="J1254" s="356"/>
      <c r="K1254" s="356"/>
      <c r="L1254" s="356"/>
      <c r="M1254" s="356"/>
      <c r="N1254" s="356"/>
      <c r="O1254" s="356"/>
      <c r="P1254" s="356"/>
      <c r="Q1254" s="356"/>
      <c r="R1254" s="356"/>
      <c r="S1254" s="356"/>
      <c r="T1254" s="356"/>
      <c r="U1254" s="356"/>
      <c r="V1254" s="356"/>
      <c r="W1254" s="356"/>
      <c r="X1254" s="356"/>
      <c r="Y1254" s="356"/>
      <c r="Z1254" s="356"/>
      <c r="AA1254" s="357"/>
      <c r="AB1254" s="377"/>
      <c r="AC1254" s="377"/>
      <c r="AD1254" s="377"/>
      <c r="AE1254" s="377"/>
      <c r="AF1254" s="377"/>
      <c r="AG1254" s="377"/>
      <c r="AH1254" s="377"/>
      <c r="AI1254" s="377"/>
      <c r="AJ1254" s="377"/>
      <c r="AK1254" s="377"/>
      <c r="AL1254" s="377"/>
      <c r="AM1254" s="377"/>
      <c r="AN1254" s="377"/>
    </row>
    <row r="1255" spans="1:40" s="9" customFormat="1" ht="12" customHeight="1">
      <c r="A1255" s="354" t="s">
        <v>266</v>
      </c>
      <c r="B1255" s="340"/>
      <c r="C1255" s="340"/>
      <c r="D1255" s="340"/>
      <c r="E1255" s="340"/>
      <c r="F1255" s="340"/>
      <c r="G1255" s="356"/>
      <c r="H1255" s="356"/>
      <c r="I1255" s="356"/>
      <c r="J1255" s="356"/>
      <c r="K1255" s="356"/>
      <c r="L1255" s="356"/>
      <c r="M1255" s="356"/>
      <c r="N1255" s="356"/>
      <c r="O1255" s="356"/>
      <c r="P1255" s="356"/>
      <c r="Q1255" s="356"/>
      <c r="R1255" s="356"/>
      <c r="S1255" s="356"/>
      <c r="T1255" s="356"/>
      <c r="U1255" s="356"/>
      <c r="V1255" s="356"/>
      <c r="W1255" s="356"/>
      <c r="X1255" s="356"/>
      <c r="Y1255" s="356"/>
      <c r="Z1255" s="356"/>
      <c r="AA1255" s="357"/>
      <c r="AB1255" s="377">
        <v>38023.5</v>
      </c>
      <c r="AC1255" s="377">
        <v>38023.5</v>
      </c>
      <c r="AD1255" s="377">
        <v>41244.800000000003</v>
      </c>
      <c r="AE1255" s="377">
        <v>44773.599999999999</v>
      </c>
      <c r="AF1255" s="377">
        <v>48619.8</v>
      </c>
      <c r="AG1255" s="377"/>
      <c r="AH1255" s="377"/>
      <c r="AI1255" s="377"/>
      <c r="AJ1255" s="377"/>
      <c r="AK1255" s="377"/>
      <c r="AL1255" s="377"/>
      <c r="AM1255" s="377"/>
      <c r="AN1255" s="377"/>
    </row>
    <row r="1256" spans="1:40" s="9" customFormat="1" ht="12" customHeight="1">
      <c r="A1256" s="367" t="s">
        <v>238</v>
      </c>
      <c r="B1256" s="340"/>
      <c r="C1256" s="340"/>
      <c r="D1256" s="340"/>
      <c r="E1256" s="340"/>
      <c r="F1256" s="340"/>
      <c r="G1256" s="356"/>
      <c r="H1256" s="356"/>
      <c r="I1256" s="356"/>
      <c r="J1256" s="356"/>
      <c r="K1256" s="356"/>
      <c r="L1256" s="356"/>
      <c r="M1256" s="356"/>
      <c r="N1256" s="356"/>
      <c r="O1256" s="356"/>
      <c r="P1256" s="356"/>
      <c r="Q1256" s="356"/>
      <c r="R1256" s="356"/>
      <c r="S1256" s="356"/>
      <c r="T1256" s="356"/>
      <c r="U1256" s="356"/>
      <c r="V1256" s="356"/>
      <c r="W1256" s="356"/>
      <c r="X1256" s="356"/>
      <c r="Y1256" s="356"/>
      <c r="Z1256" s="356"/>
      <c r="AA1256" s="357"/>
      <c r="AB1256" s="377">
        <v>255</v>
      </c>
      <c r="AC1256" s="377">
        <v>255</v>
      </c>
      <c r="AD1256" s="377">
        <v>266.7</v>
      </c>
      <c r="AE1256" s="377">
        <v>278.7</v>
      </c>
      <c r="AF1256" s="377">
        <v>290.7</v>
      </c>
      <c r="AG1256" s="377"/>
      <c r="AH1256" s="377"/>
      <c r="AI1256" s="377"/>
      <c r="AJ1256" s="377"/>
      <c r="AK1256" s="377"/>
      <c r="AL1256" s="377"/>
      <c r="AM1256" s="377"/>
      <c r="AN1256" s="377"/>
    </row>
    <row r="1257" spans="1:40" s="9" customFormat="1" ht="12" customHeight="1">
      <c r="A1257" s="367" t="s">
        <v>239</v>
      </c>
      <c r="B1257" s="340"/>
      <c r="C1257" s="340"/>
      <c r="D1257" s="340"/>
      <c r="E1257" s="340"/>
      <c r="F1257" s="340"/>
      <c r="G1257" s="356"/>
      <c r="H1257" s="356"/>
      <c r="I1257" s="356"/>
      <c r="J1257" s="356"/>
      <c r="K1257" s="356"/>
      <c r="L1257" s="356"/>
      <c r="M1257" s="356"/>
      <c r="N1257" s="356"/>
      <c r="O1257" s="356"/>
      <c r="P1257" s="356"/>
      <c r="Q1257" s="356"/>
      <c r="R1257" s="356"/>
      <c r="S1257" s="356"/>
      <c r="T1257" s="356"/>
      <c r="U1257" s="356"/>
      <c r="V1257" s="356"/>
      <c r="W1257" s="356"/>
      <c r="X1257" s="356"/>
      <c r="Y1257" s="356"/>
      <c r="Z1257" s="356"/>
      <c r="AA1257" s="357"/>
      <c r="AB1257" s="377">
        <v>14912.4</v>
      </c>
      <c r="AC1257" s="377">
        <v>14912.4</v>
      </c>
      <c r="AD1257" s="377">
        <v>15465.3</v>
      </c>
      <c r="AE1257" s="377">
        <v>16062.4</v>
      </c>
      <c r="AF1257" s="377">
        <v>16727.599999999999</v>
      </c>
      <c r="AG1257" s="377"/>
      <c r="AH1257" s="377"/>
      <c r="AI1257" s="377"/>
      <c r="AJ1257" s="377"/>
      <c r="AK1257" s="377"/>
      <c r="AL1257" s="377"/>
      <c r="AM1257" s="377"/>
      <c r="AN1257" s="377"/>
    </row>
    <row r="1258" spans="1:40" s="9" customFormat="1" ht="12" customHeight="1">
      <c r="A1258" s="367" t="s">
        <v>240</v>
      </c>
      <c r="B1258" s="340"/>
      <c r="C1258" s="340"/>
      <c r="D1258" s="340"/>
      <c r="E1258" s="340"/>
      <c r="F1258" s="340"/>
      <c r="G1258" s="356"/>
      <c r="H1258" s="356"/>
      <c r="I1258" s="356"/>
      <c r="J1258" s="356"/>
      <c r="K1258" s="356"/>
      <c r="L1258" s="356"/>
      <c r="M1258" s="356"/>
      <c r="N1258" s="356"/>
      <c r="O1258" s="356"/>
      <c r="P1258" s="356"/>
      <c r="Q1258" s="356"/>
      <c r="R1258" s="356"/>
      <c r="S1258" s="356"/>
      <c r="T1258" s="356"/>
      <c r="U1258" s="356"/>
      <c r="V1258" s="356"/>
      <c r="W1258" s="356"/>
      <c r="X1258" s="356"/>
      <c r="Y1258" s="356"/>
      <c r="Z1258" s="356"/>
      <c r="AA1258" s="357"/>
      <c r="AB1258" s="377">
        <v>3.9</v>
      </c>
      <c r="AC1258" s="377">
        <v>3.9</v>
      </c>
      <c r="AD1258" s="377">
        <v>3.7</v>
      </c>
      <c r="AE1258" s="377">
        <v>3.9</v>
      </c>
      <c r="AF1258" s="377">
        <v>4.0999999999999996</v>
      </c>
      <c r="AG1258" s="377"/>
      <c r="AH1258" s="377"/>
      <c r="AI1258" s="377"/>
      <c r="AJ1258" s="377"/>
      <c r="AK1258" s="377"/>
      <c r="AL1258" s="377"/>
      <c r="AM1258" s="377"/>
      <c r="AN1258" s="377"/>
    </row>
    <row r="1259" spans="1:40" s="9" customFormat="1" ht="12" customHeight="1">
      <c r="A1259" s="367" t="s">
        <v>241</v>
      </c>
      <c r="B1259" s="372"/>
      <c r="C1259" s="372"/>
      <c r="D1259" s="372"/>
      <c r="E1259" s="372"/>
      <c r="F1259" s="372"/>
      <c r="G1259" s="373"/>
      <c r="H1259" s="373"/>
      <c r="I1259" s="373"/>
      <c r="J1259" s="373"/>
      <c r="K1259" s="373"/>
      <c r="L1259" s="373"/>
      <c r="M1259" s="373"/>
      <c r="N1259" s="373"/>
      <c r="O1259" s="373"/>
      <c r="P1259" s="373"/>
      <c r="Q1259" s="373"/>
      <c r="R1259" s="373"/>
      <c r="S1259" s="373"/>
      <c r="T1259" s="373"/>
      <c r="U1259" s="373"/>
      <c r="V1259" s="356"/>
      <c r="W1259" s="356"/>
      <c r="X1259" s="356"/>
      <c r="Y1259" s="356"/>
      <c r="Z1259" s="356"/>
      <c r="AA1259" s="357"/>
      <c r="AB1259" s="377">
        <v>8.9</v>
      </c>
      <c r="AC1259" s="377">
        <v>8.9</v>
      </c>
      <c r="AD1259" s="377">
        <v>8.5</v>
      </c>
      <c r="AE1259" s="377">
        <v>8.6</v>
      </c>
      <c r="AF1259" s="377">
        <v>8.6</v>
      </c>
      <c r="AG1259" s="377"/>
      <c r="AH1259" s="377"/>
      <c r="AI1259" s="377"/>
      <c r="AJ1259" s="377"/>
      <c r="AK1259" s="377"/>
      <c r="AL1259" s="377"/>
      <c r="AM1259" s="377"/>
      <c r="AN1259" s="377"/>
    </row>
    <row r="1260" spans="1:40" s="9" customFormat="1" ht="20.25" customHeight="1">
      <c r="A1260" s="371" t="s">
        <v>279</v>
      </c>
      <c r="B1260" s="340"/>
      <c r="C1260" s="340"/>
      <c r="D1260" s="340"/>
      <c r="E1260" s="340"/>
      <c r="F1260" s="340"/>
      <c r="G1260" s="356"/>
      <c r="H1260" s="356"/>
      <c r="I1260" s="356"/>
      <c r="J1260" s="356"/>
      <c r="K1260" s="356"/>
      <c r="L1260" s="356"/>
      <c r="M1260" s="356"/>
      <c r="N1260" s="356"/>
      <c r="O1260" s="356"/>
      <c r="P1260" s="356"/>
      <c r="Q1260" s="356"/>
      <c r="R1260" s="356"/>
      <c r="S1260" s="356"/>
      <c r="T1260" s="356"/>
      <c r="U1260" s="356"/>
      <c r="V1260" s="373"/>
      <c r="W1260" s="373"/>
      <c r="X1260" s="373"/>
      <c r="Y1260" s="373"/>
      <c r="Z1260" s="373"/>
      <c r="AA1260" s="374"/>
      <c r="AB1260" s="375">
        <v>9.1999999999999993</v>
      </c>
      <c r="AC1260" s="375"/>
      <c r="AD1260" s="375"/>
      <c r="AE1260" s="375"/>
      <c r="AF1260" s="375"/>
      <c r="AG1260" s="375"/>
      <c r="AH1260" s="375"/>
      <c r="AI1260" s="375"/>
      <c r="AJ1260" s="375"/>
      <c r="AK1260" s="375"/>
      <c r="AL1260" s="375"/>
      <c r="AM1260" s="375"/>
      <c r="AN1260" s="375"/>
    </row>
    <row r="1261" spans="1:40" s="9" customFormat="1" ht="17.25" customHeight="1">
      <c r="A1261" s="340"/>
      <c r="B1261" s="340"/>
      <c r="C1261" s="340"/>
      <c r="D1261" s="340"/>
      <c r="E1261" s="340"/>
      <c r="F1261" s="340"/>
      <c r="G1261" s="356"/>
      <c r="H1261" s="356"/>
      <c r="I1261" s="356"/>
      <c r="J1261" s="356"/>
      <c r="K1261" s="356"/>
      <c r="L1261" s="356"/>
      <c r="M1261" s="356"/>
      <c r="N1261" s="356"/>
      <c r="O1261" s="356"/>
      <c r="P1261" s="356"/>
      <c r="Q1261" s="356"/>
      <c r="R1261" s="356"/>
      <c r="S1261" s="356"/>
      <c r="T1261" s="356"/>
      <c r="U1261" s="356"/>
      <c r="V1261" s="356"/>
      <c r="W1261" s="356"/>
      <c r="X1261" s="356"/>
      <c r="Y1261" s="356"/>
      <c r="Z1261" s="356"/>
      <c r="AA1261" s="357"/>
      <c r="AB1261" s="356"/>
      <c r="AC1261" s="356"/>
      <c r="AD1261" s="356"/>
      <c r="AE1261" s="356"/>
      <c r="AF1261" s="356"/>
      <c r="AG1261" s="356"/>
      <c r="AH1261" s="356"/>
      <c r="AI1261" s="356"/>
      <c r="AJ1261" s="356"/>
      <c r="AK1261" s="356"/>
      <c r="AL1261" s="356"/>
      <c r="AM1261" s="356"/>
      <c r="AN1261" s="356"/>
    </row>
    <row r="1262" spans="1:40" s="381" customFormat="1" ht="18" customHeight="1">
      <c r="A1262" s="347" t="s">
        <v>283</v>
      </c>
      <c r="B1262" s="378"/>
      <c r="C1262" s="378"/>
      <c r="D1262" s="378"/>
      <c r="E1262" s="378"/>
      <c r="F1262" s="378"/>
      <c r="G1262" s="379"/>
      <c r="H1262" s="379"/>
      <c r="I1262" s="379"/>
      <c r="J1262" s="379"/>
      <c r="K1262" s="379"/>
      <c r="L1262" s="379"/>
      <c r="M1262" s="379"/>
      <c r="N1262" s="379"/>
      <c r="O1262" s="379"/>
      <c r="P1262" s="379"/>
      <c r="Q1262" s="379"/>
      <c r="R1262" s="379"/>
      <c r="S1262" s="379"/>
      <c r="T1262" s="379"/>
      <c r="U1262" s="379"/>
      <c r="V1262" s="356"/>
      <c r="W1262" s="356"/>
      <c r="X1262" s="356"/>
      <c r="Y1262" s="356"/>
      <c r="Z1262" s="356"/>
      <c r="AA1262" s="357"/>
      <c r="AB1262" s="356"/>
      <c r="AC1262" s="356"/>
      <c r="AD1262" s="356"/>
      <c r="AE1262" s="356"/>
      <c r="AF1262" s="356"/>
      <c r="AG1262" s="356"/>
      <c r="AH1262" s="356"/>
      <c r="AI1262" s="356"/>
      <c r="AJ1262" s="356"/>
      <c r="AK1262" s="356"/>
      <c r="AL1262" s="356"/>
      <c r="AM1262" s="356"/>
      <c r="AN1262" s="356"/>
    </row>
    <row r="1263" spans="1:40" s="9" customFormat="1" ht="13.5" customHeight="1">
      <c r="A1263" s="351" t="s">
        <v>284</v>
      </c>
      <c r="B1263" s="340"/>
      <c r="C1263" s="340"/>
      <c r="D1263" s="340"/>
      <c r="E1263" s="340"/>
      <c r="F1263" s="340"/>
      <c r="G1263" s="356"/>
      <c r="H1263" s="356"/>
      <c r="I1263" s="356"/>
      <c r="J1263" s="356"/>
      <c r="K1263" s="356"/>
      <c r="L1263" s="356"/>
      <c r="M1263" s="356"/>
      <c r="N1263" s="356"/>
      <c r="O1263" s="356"/>
      <c r="P1263" s="356"/>
      <c r="Q1263" s="356"/>
      <c r="R1263" s="356"/>
      <c r="S1263" s="356"/>
      <c r="T1263" s="356"/>
      <c r="U1263" s="356"/>
      <c r="V1263" s="379"/>
      <c r="W1263" s="379"/>
      <c r="X1263" s="379"/>
      <c r="Y1263" s="379"/>
      <c r="Z1263" s="379"/>
      <c r="AA1263" s="380"/>
      <c r="AB1263" s="379"/>
      <c r="AC1263" s="379"/>
      <c r="AD1263" s="379"/>
      <c r="AE1263" s="379"/>
      <c r="AF1263" s="379"/>
      <c r="AG1263" s="379"/>
      <c r="AH1263" s="379"/>
      <c r="AI1263" s="379"/>
      <c r="AJ1263" s="379"/>
      <c r="AK1263" s="379"/>
      <c r="AL1263" s="379"/>
      <c r="AM1263" s="379"/>
      <c r="AN1263" s="379"/>
    </row>
    <row r="1264" spans="1:40" s="9" customFormat="1" ht="13.5" customHeight="1">
      <c r="A1264" s="353" t="s">
        <v>229</v>
      </c>
      <c r="B1264" s="340"/>
      <c r="C1264" s="340"/>
      <c r="D1264" s="340"/>
      <c r="E1264" s="340"/>
      <c r="F1264" s="340"/>
      <c r="G1264" s="356"/>
      <c r="H1264" s="356"/>
      <c r="I1264" s="356"/>
      <c r="J1264" s="356"/>
      <c r="K1264" s="356"/>
      <c r="L1264" s="356"/>
      <c r="M1264" s="356"/>
      <c r="N1264" s="356"/>
      <c r="O1264" s="356"/>
      <c r="P1264" s="356"/>
      <c r="Q1264" s="356"/>
      <c r="R1264" s="356"/>
      <c r="S1264" s="356"/>
      <c r="T1264" s="356"/>
      <c r="U1264" s="356"/>
      <c r="V1264" s="356"/>
      <c r="W1264" s="356"/>
      <c r="X1264" s="356"/>
      <c r="Y1264" s="356"/>
      <c r="Z1264" s="444"/>
      <c r="AA1264" s="358">
        <v>2014</v>
      </c>
      <c r="AB1264" s="358">
        <v>2015</v>
      </c>
      <c r="AC1264" s="358">
        <v>2016</v>
      </c>
      <c r="AD1264" s="358">
        <v>2017</v>
      </c>
      <c r="AE1264" s="358">
        <v>2018</v>
      </c>
      <c r="AF1264" s="358"/>
      <c r="AG1264" s="358"/>
      <c r="AH1264" s="358"/>
      <c r="AI1264" s="358"/>
      <c r="AJ1264" s="358"/>
      <c r="AK1264" s="358"/>
      <c r="AL1264" s="358"/>
      <c r="AM1264" s="358"/>
      <c r="AN1264" s="358"/>
    </row>
    <row r="1265" spans="1:40" s="9" customFormat="1" ht="13.5" customHeight="1">
      <c r="A1265" s="353" t="s">
        <v>230</v>
      </c>
      <c r="B1265" s="340"/>
      <c r="C1265" s="340"/>
      <c r="D1265" s="340"/>
      <c r="E1265" s="340"/>
      <c r="F1265" s="340"/>
      <c r="G1265" s="356"/>
      <c r="H1265" s="356"/>
      <c r="I1265" s="356"/>
      <c r="J1265" s="356"/>
      <c r="K1265" s="356"/>
      <c r="L1265" s="356"/>
      <c r="M1265" s="356"/>
      <c r="N1265" s="356"/>
      <c r="O1265" s="356"/>
      <c r="P1265" s="356"/>
      <c r="Q1265" s="356"/>
      <c r="R1265" s="356"/>
      <c r="S1265" s="356"/>
      <c r="T1265" s="356"/>
      <c r="U1265" s="356"/>
      <c r="V1265" s="356"/>
      <c r="W1265" s="356"/>
      <c r="X1265" s="356"/>
      <c r="Y1265" s="356"/>
      <c r="Z1265" s="132"/>
      <c r="AA1265" s="361" t="s">
        <v>233</v>
      </c>
      <c r="AB1265" s="361" t="s">
        <v>233</v>
      </c>
      <c r="AC1265" s="361" t="s">
        <v>233</v>
      </c>
      <c r="AD1265" s="361" t="s">
        <v>233</v>
      </c>
      <c r="AE1265" s="361" t="s">
        <v>233</v>
      </c>
      <c r="AF1265" s="361"/>
      <c r="AG1265" s="361"/>
      <c r="AH1265" s="361"/>
      <c r="AI1265" s="361"/>
      <c r="AJ1265" s="361"/>
      <c r="AK1265" s="361"/>
      <c r="AL1265" s="361"/>
      <c r="AM1265" s="361"/>
      <c r="AN1265" s="361"/>
    </row>
    <row r="1266" spans="1:40" s="9" customFormat="1" ht="12" customHeight="1">
      <c r="A1266" s="340"/>
      <c r="B1266" s="340"/>
      <c r="C1266" s="340"/>
      <c r="D1266" s="340"/>
      <c r="E1266" s="340"/>
      <c r="F1266" s="340"/>
      <c r="G1266" s="356"/>
      <c r="H1266" s="356"/>
      <c r="I1266" s="356"/>
      <c r="J1266" s="356"/>
      <c r="K1266" s="356"/>
      <c r="L1266" s="356"/>
      <c r="M1266" s="356"/>
      <c r="N1266" s="356"/>
      <c r="O1266" s="356"/>
      <c r="P1266" s="356"/>
      <c r="Q1266" s="356"/>
      <c r="R1266" s="356"/>
      <c r="S1266" s="356"/>
      <c r="T1266" s="356"/>
      <c r="U1266" s="356"/>
      <c r="V1266" s="356"/>
      <c r="W1266" s="356"/>
      <c r="X1266" s="356"/>
      <c r="Y1266" s="356"/>
      <c r="Z1266" s="356"/>
      <c r="AA1266" s="376"/>
      <c r="AB1266" s="377"/>
      <c r="AC1266" s="377"/>
      <c r="AD1266" s="377"/>
      <c r="AE1266" s="377"/>
      <c r="AF1266" s="377"/>
      <c r="AG1266" s="377"/>
      <c r="AH1266" s="377"/>
      <c r="AI1266" s="377"/>
      <c r="AJ1266" s="377"/>
      <c r="AK1266" s="377"/>
      <c r="AL1266" s="377"/>
      <c r="AM1266" s="377"/>
      <c r="AN1266" s="377"/>
    </row>
    <row r="1267" spans="1:40" s="9" customFormat="1" ht="12" customHeight="1">
      <c r="A1267" s="354" t="s">
        <v>237</v>
      </c>
      <c r="B1267" s="340"/>
      <c r="C1267" s="340"/>
      <c r="D1267" s="340"/>
      <c r="E1267" s="340"/>
      <c r="F1267" s="340"/>
      <c r="G1267" s="356"/>
      <c r="H1267" s="356"/>
      <c r="I1267" s="356"/>
      <c r="J1267" s="356"/>
      <c r="K1267" s="356"/>
      <c r="L1267" s="356"/>
      <c r="M1267" s="356"/>
      <c r="N1267" s="356"/>
      <c r="O1267" s="356"/>
      <c r="P1267" s="356"/>
      <c r="Q1267" s="356"/>
      <c r="R1267" s="356"/>
      <c r="S1267" s="356"/>
      <c r="T1267" s="356"/>
      <c r="U1267" s="356"/>
      <c r="V1267" s="356"/>
      <c r="W1267" s="356"/>
      <c r="X1267" s="356"/>
      <c r="Y1267" s="356"/>
      <c r="Z1267" s="447"/>
      <c r="AA1267" s="366">
        <v>10274.700000000001</v>
      </c>
      <c r="AB1267" s="365">
        <v>11216.6</v>
      </c>
      <c r="AC1267" s="365">
        <v>12038.7</v>
      </c>
      <c r="AD1267" s="365">
        <v>13019</v>
      </c>
      <c r="AE1267" s="365">
        <v>14090.1</v>
      </c>
      <c r="AF1267" s="365"/>
      <c r="AG1267" s="365"/>
      <c r="AH1267" s="365"/>
      <c r="AI1267" s="365"/>
      <c r="AJ1267" s="365"/>
      <c r="AK1267" s="365"/>
      <c r="AL1267" s="365"/>
      <c r="AM1267" s="365"/>
      <c r="AN1267" s="365"/>
    </row>
    <row r="1268" spans="1:40" s="9" customFormat="1" ht="12" customHeight="1">
      <c r="A1268" s="367" t="s">
        <v>238</v>
      </c>
      <c r="B1268" s="340"/>
      <c r="C1268" s="340"/>
      <c r="D1268" s="340"/>
      <c r="E1268" s="340"/>
      <c r="F1268" s="340"/>
      <c r="G1268" s="356"/>
      <c r="H1268" s="356"/>
      <c r="I1268" s="356"/>
      <c r="J1268" s="356"/>
      <c r="K1268" s="356"/>
      <c r="L1268" s="356"/>
      <c r="M1268" s="356"/>
      <c r="N1268" s="356"/>
      <c r="O1268" s="356"/>
      <c r="P1268" s="356"/>
      <c r="Q1268" s="356"/>
      <c r="R1268" s="356"/>
      <c r="S1268" s="356"/>
      <c r="T1268" s="356"/>
      <c r="U1268" s="356"/>
      <c r="V1268" s="356"/>
      <c r="W1268" s="356"/>
      <c r="X1268" s="356"/>
      <c r="Y1268" s="356"/>
      <c r="Z1268" s="447"/>
      <c r="AA1268" s="366">
        <v>246.9</v>
      </c>
      <c r="AB1268" s="365">
        <v>257.2</v>
      </c>
      <c r="AC1268" s="365">
        <v>265.7</v>
      </c>
      <c r="AD1268" s="365">
        <v>275.7</v>
      </c>
      <c r="AE1268" s="365">
        <v>286.7</v>
      </c>
      <c r="AF1268" s="365"/>
      <c r="AG1268" s="365"/>
      <c r="AH1268" s="365"/>
      <c r="AI1268" s="365"/>
      <c r="AJ1268" s="365"/>
      <c r="AK1268" s="365"/>
      <c r="AL1268" s="365"/>
      <c r="AM1268" s="365"/>
      <c r="AN1268" s="365"/>
    </row>
    <row r="1269" spans="1:40" s="9" customFormat="1" ht="12" customHeight="1">
      <c r="A1269" s="367" t="s">
        <v>239</v>
      </c>
      <c r="B1269" s="340"/>
      <c r="C1269" s="340"/>
      <c r="D1269" s="340"/>
      <c r="E1269" s="340"/>
      <c r="F1269" s="340"/>
      <c r="G1269" s="356"/>
      <c r="H1269" s="356"/>
      <c r="I1269" s="356"/>
      <c r="J1269" s="356"/>
      <c r="K1269" s="356"/>
      <c r="L1269" s="356"/>
      <c r="M1269" s="356"/>
      <c r="N1269" s="356"/>
      <c r="O1269" s="356"/>
      <c r="P1269" s="356"/>
      <c r="Q1269" s="356"/>
      <c r="R1269" s="356"/>
      <c r="S1269" s="356"/>
      <c r="T1269" s="356"/>
      <c r="U1269" s="356"/>
      <c r="V1269" s="356"/>
      <c r="W1269" s="356"/>
      <c r="X1269" s="356"/>
      <c r="Y1269" s="356"/>
      <c r="Z1269" s="447"/>
      <c r="AA1269" s="366">
        <v>4161.3</v>
      </c>
      <c r="AB1269" s="366">
        <v>4360.8</v>
      </c>
      <c r="AC1269" s="366">
        <v>4530.6000000000004</v>
      </c>
      <c r="AD1269" s="366">
        <v>4722.2</v>
      </c>
      <c r="AE1269" s="366">
        <v>4915.2</v>
      </c>
      <c r="AF1269" s="366"/>
      <c r="AG1269" s="366"/>
      <c r="AH1269" s="366"/>
      <c r="AI1269" s="366"/>
      <c r="AJ1269" s="366"/>
      <c r="AK1269" s="366"/>
      <c r="AL1269" s="366"/>
      <c r="AM1269" s="366"/>
      <c r="AN1269" s="366"/>
    </row>
    <row r="1270" spans="1:40" s="9" customFormat="1" ht="12" customHeight="1">
      <c r="A1270" s="367" t="s">
        <v>240</v>
      </c>
      <c r="B1270" s="340"/>
      <c r="C1270" s="340"/>
      <c r="D1270" s="340"/>
      <c r="E1270" s="340"/>
      <c r="F1270" s="340"/>
      <c r="G1270" s="356"/>
      <c r="H1270" s="356"/>
      <c r="I1270" s="356"/>
      <c r="J1270" s="356"/>
      <c r="K1270" s="356"/>
      <c r="L1270" s="356"/>
      <c r="M1270" s="356"/>
      <c r="N1270" s="356"/>
      <c r="O1270" s="356"/>
      <c r="P1270" s="356"/>
      <c r="Q1270" s="356"/>
      <c r="R1270" s="356"/>
      <c r="S1270" s="356"/>
      <c r="T1270" s="356"/>
      <c r="U1270" s="356"/>
      <c r="V1270" s="356"/>
      <c r="W1270" s="356"/>
      <c r="X1270" s="356"/>
      <c r="Y1270" s="356"/>
      <c r="Z1270" s="447"/>
      <c r="AA1270" s="366">
        <v>4.8</v>
      </c>
      <c r="AB1270" s="365">
        <v>4.8</v>
      </c>
      <c r="AC1270" s="365">
        <v>4.8</v>
      </c>
      <c r="AD1270" s="365">
        <v>3.9</v>
      </c>
      <c r="AE1270" s="365">
        <v>4.0999999999999996</v>
      </c>
      <c r="AF1270" s="365"/>
      <c r="AG1270" s="365"/>
      <c r="AH1270" s="365"/>
      <c r="AI1270" s="365"/>
      <c r="AJ1270" s="365"/>
      <c r="AK1270" s="365"/>
      <c r="AL1270" s="365"/>
      <c r="AM1270" s="365"/>
      <c r="AN1270" s="365"/>
    </row>
    <row r="1271" spans="1:40" s="9" customFormat="1" ht="12" customHeight="1">
      <c r="A1271" s="367" t="s">
        <v>241</v>
      </c>
      <c r="B1271" s="340"/>
      <c r="C1271" s="340"/>
      <c r="D1271" s="340"/>
      <c r="E1271" s="340"/>
      <c r="F1271" s="340"/>
      <c r="G1271" s="356"/>
      <c r="H1271" s="356"/>
      <c r="I1271" s="356"/>
      <c r="J1271" s="356"/>
      <c r="K1271" s="356"/>
      <c r="L1271" s="356"/>
      <c r="M1271" s="356"/>
      <c r="N1271" s="356"/>
      <c r="O1271" s="356"/>
      <c r="P1271" s="356"/>
      <c r="Q1271" s="356"/>
      <c r="R1271" s="356"/>
      <c r="S1271" s="356"/>
      <c r="T1271" s="356"/>
      <c r="U1271" s="356"/>
      <c r="V1271" s="356"/>
      <c r="W1271" s="356"/>
      <c r="X1271" s="356"/>
      <c r="Y1271" s="356"/>
      <c r="Z1271" s="447"/>
      <c r="AA1271" s="366"/>
      <c r="AB1271" s="366"/>
      <c r="AC1271" s="366"/>
      <c r="AD1271" s="366"/>
      <c r="AE1271" s="366"/>
      <c r="AF1271" s="366"/>
      <c r="AG1271" s="366"/>
      <c r="AH1271" s="366"/>
      <c r="AI1271" s="366"/>
      <c r="AJ1271" s="366"/>
      <c r="AK1271" s="366"/>
      <c r="AL1271" s="366"/>
      <c r="AM1271" s="366"/>
      <c r="AN1271" s="366"/>
    </row>
    <row r="1272" spans="1:40" s="9" customFormat="1" ht="12" customHeight="1">
      <c r="A1272" s="367"/>
      <c r="B1272" s="340"/>
      <c r="C1272" s="340"/>
      <c r="D1272" s="340"/>
      <c r="E1272" s="340"/>
      <c r="F1272" s="340"/>
      <c r="G1272" s="356"/>
      <c r="H1272" s="356"/>
      <c r="I1272" s="356"/>
      <c r="J1272" s="356"/>
      <c r="K1272" s="356"/>
      <c r="L1272" s="356"/>
      <c r="M1272" s="356"/>
      <c r="N1272" s="356"/>
      <c r="O1272" s="356"/>
      <c r="P1272" s="356"/>
      <c r="Q1272" s="356"/>
      <c r="R1272" s="356"/>
      <c r="S1272" s="356"/>
      <c r="T1272" s="356"/>
      <c r="U1272" s="356"/>
      <c r="V1272" s="356"/>
      <c r="W1272" s="356"/>
      <c r="X1272" s="356"/>
      <c r="Y1272" s="356"/>
      <c r="Z1272" s="447"/>
      <c r="AA1272" s="366"/>
      <c r="AB1272" s="366"/>
      <c r="AC1272" s="366"/>
      <c r="AD1272" s="366"/>
      <c r="AE1272" s="366"/>
      <c r="AF1272" s="366"/>
      <c r="AG1272" s="366"/>
      <c r="AH1272" s="366"/>
      <c r="AI1272" s="366"/>
      <c r="AJ1272" s="366"/>
      <c r="AK1272" s="366"/>
      <c r="AL1272" s="366"/>
      <c r="AM1272" s="366"/>
      <c r="AN1272" s="366"/>
    </row>
    <row r="1273" spans="1:40" s="9" customFormat="1" ht="12" customHeight="1">
      <c r="A1273" s="354" t="s">
        <v>242</v>
      </c>
      <c r="B1273" s="340"/>
      <c r="C1273" s="340"/>
      <c r="D1273" s="340"/>
      <c r="E1273" s="340"/>
      <c r="F1273" s="340"/>
      <c r="G1273" s="356"/>
      <c r="H1273" s="356"/>
      <c r="I1273" s="356"/>
      <c r="J1273" s="356"/>
      <c r="K1273" s="356"/>
      <c r="L1273" s="356"/>
      <c r="M1273" s="356"/>
      <c r="N1273" s="356"/>
      <c r="O1273" s="356"/>
      <c r="P1273" s="356"/>
      <c r="Q1273" s="356"/>
      <c r="R1273" s="356"/>
      <c r="S1273" s="356"/>
      <c r="T1273" s="356"/>
      <c r="U1273" s="356"/>
      <c r="V1273" s="356"/>
      <c r="W1273" s="356"/>
      <c r="X1273" s="356"/>
      <c r="Y1273" s="356"/>
      <c r="Z1273" s="447"/>
      <c r="AA1273" s="366">
        <v>3444.6</v>
      </c>
      <c r="AB1273" s="366">
        <v>12828.7</v>
      </c>
      <c r="AC1273" s="366">
        <v>13027.8</v>
      </c>
      <c r="AD1273" s="366">
        <v>13136.7</v>
      </c>
      <c r="AE1273" s="366">
        <v>13154.9</v>
      </c>
      <c r="AF1273" s="366"/>
      <c r="AG1273" s="366"/>
      <c r="AH1273" s="366"/>
      <c r="AI1273" s="366"/>
      <c r="AJ1273" s="366"/>
      <c r="AK1273" s="366"/>
      <c r="AL1273" s="366"/>
      <c r="AM1273" s="366"/>
      <c r="AN1273" s="366"/>
    </row>
    <row r="1274" spans="1:40" s="9" customFormat="1" ht="12" customHeight="1">
      <c r="A1274" s="367" t="s">
        <v>238</v>
      </c>
      <c r="B1274" s="340"/>
      <c r="C1274" s="340"/>
      <c r="D1274" s="340"/>
      <c r="E1274" s="340"/>
      <c r="F1274" s="340"/>
      <c r="G1274" s="356"/>
      <c r="H1274" s="356"/>
      <c r="I1274" s="356"/>
      <c r="J1274" s="356"/>
      <c r="K1274" s="356"/>
      <c r="L1274" s="356"/>
      <c r="M1274" s="356"/>
      <c r="N1274" s="356"/>
      <c r="O1274" s="356"/>
      <c r="P1274" s="356"/>
      <c r="Q1274" s="356"/>
      <c r="R1274" s="356"/>
      <c r="S1274" s="356"/>
      <c r="T1274" s="356"/>
      <c r="U1274" s="356"/>
      <c r="V1274" s="356"/>
      <c r="W1274" s="356"/>
      <c r="X1274" s="356"/>
      <c r="Y1274" s="356"/>
      <c r="Z1274" s="447"/>
      <c r="AA1274" s="366">
        <v>461.2</v>
      </c>
      <c r="AB1274" s="366">
        <v>378.7</v>
      </c>
      <c r="AC1274" s="366">
        <v>385.4</v>
      </c>
      <c r="AD1274" s="366">
        <v>390.5</v>
      </c>
      <c r="AE1274" s="366">
        <v>391</v>
      </c>
      <c r="AF1274" s="366"/>
      <c r="AG1274" s="366"/>
      <c r="AH1274" s="366"/>
      <c r="AI1274" s="366"/>
      <c r="AJ1274" s="366"/>
      <c r="AK1274" s="366"/>
      <c r="AL1274" s="366"/>
      <c r="AM1274" s="366"/>
      <c r="AN1274" s="366"/>
    </row>
    <row r="1275" spans="1:40" s="9" customFormat="1" ht="12" customHeight="1">
      <c r="A1275" s="367" t="s">
        <v>239</v>
      </c>
      <c r="B1275" s="340"/>
      <c r="C1275" s="340"/>
      <c r="D1275" s="340"/>
      <c r="E1275" s="340"/>
      <c r="F1275" s="340"/>
      <c r="G1275" s="356"/>
      <c r="H1275" s="356"/>
      <c r="I1275" s="356"/>
      <c r="J1275" s="356"/>
      <c r="K1275" s="356"/>
      <c r="L1275" s="356"/>
      <c r="M1275" s="356"/>
      <c r="N1275" s="356"/>
      <c r="O1275" s="356"/>
      <c r="P1275" s="356"/>
      <c r="Q1275" s="356"/>
      <c r="R1275" s="356"/>
      <c r="S1275" s="356"/>
      <c r="T1275" s="356"/>
      <c r="U1275" s="356"/>
      <c r="V1275" s="356"/>
      <c r="W1275" s="356"/>
      <c r="X1275" s="356"/>
      <c r="Y1275" s="356"/>
      <c r="Z1275" s="447"/>
      <c r="AA1275" s="366">
        <v>746.5</v>
      </c>
      <c r="AB1275" s="366">
        <v>3387.7</v>
      </c>
      <c r="AC1275" s="366">
        <v>3380.7</v>
      </c>
      <c r="AD1275" s="366">
        <v>3364.1</v>
      </c>
      <c r="AE1275" s="366">
        <v>3364.1</v>
      </c>
      <c r="AF1275" s="366"/>
      <c r="AG1275" s="366"/>
      <c r="AH1275" s="366"/>
      <c r="AI1275" s="366"/>
      <c r="AJ1275" s="366"/>
      <c r="AK1275" s="366"/>
      <c r="AL1275" s="366"/>
      <c r="AM1275" s="366"/>
      <c r="AN1275" s="366"/>
    </row>
    <row r="1276" spans="1:40" s="9" customFormat="1" ht="12" customHeight="1">
      <c r="A1276" s="367" t="s">
        <v>240</v>
      </c>
      <c r="B1276" s="340"/>
      <c r="C1276" s="340"/>
      <c r="D1276" s="340"/>
      <c r="E1276" s="340"/>
      <c r="F1276" s="340"/>
      <c r="G1276" s="356"/>
      <c r="H1276" s="356"/>
      <c r="I1276" s="356"/>
      <c r="J1276" s="356"/>
      <c r="K1276" s="356"/>
      <c r="L1276" s="356"/>
      <c r="M1276" s="356"/>
      <c r="N1276" s="356"/>
      <c r="O1276" s="356"/>
      <c r="P1276" s="356"/>
      <c r="Q1276" s="356"/>
      <c r="R1276" s="356"/>
      <c r="S1276" s="356"/>
      <c r="T1276" s="356"/>
      <c r="U1276" s="356"/>
      <c r="V1276" s="356"/>
      <c r="W1276" s="356"/>
      <c r="X1276" s="356"/>
      <c r="Y1276" s="356"/>
      <c r="Z1276" s="447"/>
      <c r="AA1276" s="366">
        <v>354.8</v>
      </c>
      <c r="AB1276" s="366">
        <v>353.8</v>
      </c>
      <c r="AC1276" s="366">
        <v>-0.2</v>
      </c>
      <c r="AD1276" s="366">
        <v>-0.5</v>
      </c>
      <c r="AE1276" s="366">
        <v>0</v>
      </c>
      <c r="AF1276" s="366"/>
      <c r="AG1276" s="366"/>
      <c r="AH1276" s="366"/>
      <c r="AI1276" s="366"/>
      <c r="AJ1276" s="366"/>
      <c r="AK1276" s="366"/>
      <c r="AL1276" s="366"/>
      <c r="AM1276" s="366"/>
      <c r="AN1276" s="366"/>
    </row>
    <row r="1277" spans="1:40" s="9" customFormat="1" ht="12" customHeight="1">
      <c r="A1277" s="367" t="s">
        <v>241</v>
      </c>
      <c r="B1277" s="340"/>
      <c r="C1277" s="340"/>
      <c r="D1277" s="340"/>
      <c r="E1277" s="340"/>
      <c r="F1277" s="340"/>
      <c r="G1277" s="356"/>
      <c r="H1277" s="356"/>
      <c r="I1277" s="356"/>
      <c r="J1277" s="356"/>
      <c r="K1277" s="356"/>
      <c r="L1277" s="356"/>
      <c r="M1277" s="356"/>
      <c r="N1277" s="356"/>
      <c r="O1277" s="356"/>
      <c r="P1277" s="356"/>
      <c r="Q1277" s="356"/>
      <c r="R1277" s="356"/>
      <c r="S1277" s="356"/>
      <c r="T1277" s="356"/>
      <c r="U1277" s="356"/>
      <c r="V1277" s="356"/>
      <c r="W1277" s="356"/>
      <c r="X1277" s="356"/>
      <c r="Y1277" s="356"/>
      <c r="Z1277" s="447"/>
      <c r="AA1277" s="366"/>
      <c r="AB1277" s="366"/>
      <c r="AC1277" s="366"/>
      <c r="AD1277" s="366"/>
      <c r="AE1277" s="366"/>
      <c r="AF1277" s="366"/>
      <c r="AG1277" s="366"/>
      <c r="AH1277" s="366"/>
      <c r="AI1277" s="366"/>
      <c r="AJ1277" s="366"/>
      <c r="AK1277" s="366"/>
      <c r="AL1277" s="366"/>
      <c r="AM1277" s="366"/>
      <c r="AN1277" s="366"/>
    </row>
    <row r="1278" spans="1:40" s="9" customFormat="1" ht="12" customHeight="1">
      <c r="A1278" s="367"/>
      <c r="B1278" s="340"/>
      <c r="C1278" s="340"/>
      <c r="D1278" s="340"/>
      <c r="E1278" s="340"/>
      <c r="F1278" s="340"/>
      <c r="G1278" s="356"/>
      <c r="H1278" s="356"/>
      <c r="I1278" s="356"/>
      <c r="J1278" s="356"/>
      <c r="K1278" s="356"/>
      <c r="L1278" s="356"/>
      <c r="M1278" s="356"/>
      <c r="N1278" s="356"/>
      <c r="O1278" s="356"/>
      <c r="P1278" s="356"/>
      <c r="Q1278" s="356"/>
      <c r="R1278" s="356"/>
      <c r="S1278" s="356"/>
      <c r="T1278" s="356"/>
      <c r="U1278" s="356"/>
      <c r="V1278" s="356"/>
      <c r="W1278" s="356"/>
      <c r="X1278" s="356"/>
      <c r="Y1278" s="356"/>
      <c r="Z1278" s="447"/>
      <c r="AA1278" s="366"/>
      <c r="AB1278" s="366"/>
      <c r="AC1278" s="366"/>
      <c r="AD1278" s="366"/>
      <c r="AE1278" s="366"/>
      <c r="AF1278" s="366"/>
      <c r="AG1278" s="366"/>
      <c r="AH1278" s="366"/>
      <c r="AI1278" s="366"/>
      <c r="AJ1278" s="366"/>
      <c r="AK1278" s="366"/>
      <c r="AL1278" s="366"/>
      <c r="AM1278" s="366"/>
      <c r="AN1278" s="366"/>
    </row>
    <row r="1279" spans="1:40" s="9" customFormat="1" ht="12" customHeight="1">
      <c r="A1279" s="354" t="s">
        <v>243</v>
      </c>
      <c r="B1279" s="340"/>
      <c r="C1279" s="340"/>
      <c r="D1279" s="340"/>
      <c r="E1279" s="340"/>
      <c r="F1279" s="340"/>
      <c r="G1279" s="356"/>
      <c r="H1279" s="356"/>
      <c r="I1279" s="356"/>
      <c r="J1279" s="356"/>
      <c r="K1279" s="356"/>
      <c r="L1279" s="356"/>
      <c r="M1279" s="356"/>
      <c r="N1279" s="356"/>
      <c r="O1279" s="356"/>
      <c r="P1279" s="356"/>
      <c r="Q1279" s="356"/>
      <c r="R1279" s="356"/>
      <c r="S1279" s="356"/>
      <c r="T1279" s="356"/>
      <c r="U1279" s="356"/>
      <c r="V1279" s="356"/>
      <c r="W1279" s="356"/>
      <c r="X1279" s="356"/>
      <c r="Y1279" s="356"/>
      <c r="Z1279" s="447"/>
      <c r="AA1279" s="366">
        <v>3795.4</v>
      </c>
      <c r="AB1279" s="366">
        <v>3878.3</v>
      </c>
      <c r="AC1279" s="366">
        <v>3908.9</v>
      </c>
      <c r="AD1279" s="366">
        <v>4233.8</v>
      </c>
      <c r="AE1279" s="366">
        <v>4396.3</v>
      </c>
      <c r="AF1279" s="366"/>
      <c r="AG1279" s="366"/>
      <c r="AH1279" s="366"/>
      <c r="AI1279" s="366"/>
      <c r="AJ1279" s="366"/>
      <c r="AK1279" s="366"/>
      <c r="AL1279" s="366"/>
      <c r="AM1279" s="366"/>
      <c r="AN1279" s="366"/>
    </row>
    <row r="1280" spans="1:40" s="9" customFormat="1" ht="12" customHeight="1">
      <c r="A1280" s="367" t="s">
        <v>238</v>
      </c>
      <c r="B1280" s="340"/>
      <c r="C1280" s="340"/>
      <c r="D1280" s="340"/>
      <c r="E1280" s="340"/>
      <c r="F1280" s="340"/>
      <c r="G1280" s="356"/>
      <c r="H1280" s="356"/>
      <c r="I1280" s="356"/>
      <c r="J1280" s="356"/>
      <c r="K1280" s="356"/>
      <c r="L1280" s="356"/>
      <c r="M1280" s="356"/>
      <c r="N1280" s="356"/>
      <c r="O1280" s="356"/>
      <c r="P1280" s="356"/>
      <c r="Q1280" s="356"/>
      <c r="R1280" s="356"/>
      <c r="S1280" s="356"/>
      <c r="T1280" s="356"/>
      <c r="U1280" s="356"/>
      <c r="V1280" s="356"/>
      <c r="W1280" s="356"/>
      <c r="X1280" s="356"/>
      <c r="Y1280" s="356"/>
      <c r="Z1280" s="447"/>
      <c r="AA1280" s="366">
        <v>456.4</v>
      </c>
      <c r="AB1280" s="366">
        <v>452.1</v>
      </c>
      <c r="AC1280" s="366">
        <v>459</v>
      </c>
      <c r="AD1280" s="366">
        <v>466.8</v>
      </c>
      <c r="AE1280" s="366">
        <v>472</v>
      </c>
      <c r="AF1280" s="366"/>
      <c r="AG1280" s="366"/>
      <c r="AH1280" s="366"/>
      <c r="AI1280" s="366"/>
      <c r="AJ1280" s="366"/>
      <c r="AK1280" s="366"/>
      <c r="AL1280" s="366"/>
      <c r="AM1280" s="366"/>
      <c r="AN1280" s="366"/>
    </row>
    <row r="1281" spans="1:40" s="9" customFormat="1" ht="12" customHeight="1">
      <c r="A1281" s="367" t="s">
        <v>239</v>
      </c>
      <c r="B1281" s="340"/>
      <c r="C1281" s="340"/>
      <c r="D1281" s="340"/>
      <c r="E1281" s="340"/>
      <c r="F1281" s="340"/>
      <c r="G1281" s="356"/>
      <c r="H1281" s="356"/>
      <c r="I1281" s="356"/>
      <c r="J1281" s="356"/>
      <c r="K1281" s="356"/>
      <c r="L1281" s="356"/>
      <c r="M1281" s="356"/>
      <c r="N1281" s="356"/>
      <c r="O1281" s="356"/>
      <c r="P1281" s="356"/>
      <c r="Q1281" s="356"/>
      <c r="R1281" s="356"/>
      <c r="S1281" s="356"/>
      <c r="T1281" s="356"/>
      <c r="U1281" s="356"/>
      <c r="V1281" s="356"/>
      <c r="W1281" s="356"/>
      <c r="X1281" s="356"/>
      <c r="Y1281" s="356"/>
      <c r="Z1281" s="447"/>
      <c r="AA1281" s="366">
        <v>831.7</v>
      </c>
      <c r="AB1281" s="366">
        <v>857.8</v>
      </c>
      <c r="AC1281" s="366">
        <v>851.6</v>
      </c>
      <c r="AD1281" s="366">
        <v>907</v>
      </c>
      <c r="AE1281" s="366">
        <v>931.4</v>
      </c>
      <c r="AF1281" s="366"/>
      <c r="AG1281" s="366"/>
      <c r="AH1281" s="366"/>
      <c r="AI1281" s="366"/>
      <c r="AJ1281" s="366"/>
      <c r="AK1281" s="366"/>
      <c r="AL1281" s="366"/>
      <c r="AM1281" s="366"/>
      <c r="AN1281" s="366"/>
    </row>
    <row r="1282" spans="1:40" s="9" customFormat="1" ht="12" customHeight="1">
      <c r="A1282" s="367" t="s">
        <v>240</v>
      </c>
      <c r="B1282" s="340"/>
      <c r="C1282" s="340"/>
      <c r="D1282" s="340"/>
      <c r="E1282" s="340"/>
      <c r="F1282" s="340"/>
      <c r="G1282" s="356"/>
      <c r="H1282" s="356"/>
      <c r="I1282" s="356"/>
      <c r="J1282" s="356"/>
      <c r="K1282" s="356"/>
      <c r="L1282" s="356"/>
      <c r="M1282" s="356"/>
      <c r="N1282" s="356"/>
      <c r="O1282" s="356"/>
      <c r="P1282" s="356"/>
      <c r="Q1282" s="356"/>
      <c r="R1282" s="356"/>
      <c r="S1282" s="356"/>
      <c r="T1282" s="356"/>
      <c r="U1282" s="356"/>
      <c r="V1282" s="356"/>
      <c r="W1282" s="356"/>
      <c r="X1282" s="356"/>
      <c r="Y1282" s="356"/>
      <c r="Z1282" s="447"/>
      <c r="AA1282" s="366">
        <v>13.8</v>
      </c>
      <c r="AB1282" s="366">
        <v>3.1</v>
      </c>
      <c r="AC1282" s="366">
        <v>-0.7</v>
      </c>
      <c r="AD1282" s="366">
        <v>6.5</v>
      </c>
      <c r="AE1282" s="366">
        <v>2.7</v>
      </c>
      <c r="AF1282" s="366"/>
      <c r="AG1282" s="366"/>
      <c r="AH1282" s="366"/>
      <c r="AI1282" s="366"/>
      <c r="AJ1282" s="366"/>
      <c r="AK1282" s="366"/>
      <c r="AL1282" s="366"/>
      <c r="AM1282" s="366"/>
      <c r="AN1282" s="366"/>
    </row>
    <row r="1283" spans="1:40" s="9" customFormat="1" ht="12" customHeight="1">
      <c r="A1283" s="367" t="s">
        <v>241</v>
      </c>
      <c r="B1283" s="340"/>
      <c r="C1283" s="340"/>
      <c r="D1283" s="340"/>
      <c r="E1283" s="340"/>
      <c r="F1283" s="340"/>
      <c r="G1283" s="356"/>
      <c r="H1283" s="356"/>
      <c r="I1283" s="356"/>
      <c r="J1283" s="356"/>
      <c r="K1283" s="356"/>
      <c r="L1283" s="356"/>
      <c r="M1283" s="356"/>
      <c r="N1283" s="356"/>
      <c r="O1283" s="356"/>
      <c r="P1283" s="356"/>
      <c r="Q1283" s="356"/>
      <c r="R1283" s="356"/>
      <c r="S1283" s="356"/>
      <c r="T1283" s="356"/>
      <c r="U1283" s="356"/>
      <c r="V1283" s="356"/>
      <c r="W1283" s="356"/>
      <c r="X1283" s="356"/>
      <c r="Y1283" s="356"/>
      <c r="Z1283" s="447"/>
      <c r="AA1283" s="366"/>
      <c r="AB1283" s="366"/>
      <c r="AC1283" s="366"/>
      <c r="AD1283" s="366"/>
      <c r="AE1283" s="366"/>
      <c r="AF1283" s="366"/>
      <c r="AG1283" s="366"/>
      <c r="AH1283" s="366"/>
      <c r="AI1283" s="366"/>
      <c r="AJ1283" s="366"/>
      <c r="AK1283" s="366"/>
      <c r="AL1283" s="366"/>
      <c r="AM1283" s="366"/>
      <c r="AN1283" s="366"/>
    </row>
    <row r="1284" spans="1:40" s="9" customFormat="1" ht="12" customHeight="1">
      <c r="A1284" s="367"/>
      <c r="B1284" s="340"/>
      <c r="C1284" s="340"/>
      <c r="D1284" s="340"/>
      <c r="E1284" s="340"/>
      <c r="F1284" s="340"/>
      <c r="G1284" s="356"/>
      <c r="H1284" s="356"/>
      <c r="I1284" s="356"/>
      <c r="J1284" s="356"/>
      <c r="K1284" s="356"/>
      <c r="L1284" s="356"/>
      <c r="M1284" s="356"/>
      <c r="N1284" s="356"/>
      <c r="O1284" s="356"/>
      <c r="P1284" s="356"/>
      <c r="Q1284" s="356"/>
      <c r="R1284" s="356"/>
      <c r="S1284" s="356"/>
      <c r="T1284" s="356"/>
      <c r="U1284" s="356"/>
      <c r="V1284" s="356"/>
      <c r="W1284" s="356"/>
      <c r="X1284" s="356"/>
      <c r="Y1284" s="356"/>
      <c r="Z1284" s="447"/>
      <c r="AA1284" s="366"/>
      <c r="AB1284" s="366"/>
      <c r="AC1284" s="366"/>
      <c r="AD1284" s="366"/>
      <c r="AE1284" s="366"/>
      <c r="AF1284" s="366"/>
      <c r="AG1284" s="366"/>
      <c r="AH1284" s="366"/>
      <c r="AI1284" s="366"/>
      <c r="AJ1284" s="366"/>
      <c r="AK1284" s="366"/>
      <c r="AL1284" s="366"/>
      <c r="AM1284" s="366"/>
      <c r="AN1284" s="366"/>
    </row>
    <row r="1285" spans="1:40" s="9" customFormat="1" ht="12" customHeight="1">
      <c r="A1285" s="354" t="s">
        <v>244</v>
      </c>
      <c r="B1285" s="340"/>
      <c r="C1285" s="340"/>
      <c r="D1285" s="340"/>
      <c r="E1285" s="340"/>
      <c r="F1285" s="340"/>
      <c r="G1285" s="356"/>
      <c r="H1285" s="356"/>
      <c r="I1285" s="356"/>
      <c r="J1285" s="356"/>
      <c r="K1285" s="356"/>
      <c r="L1285" s="356"/>
      <c r="M1285" s="356"/>
      <c r="N1285" s="356"/>
      <c r="O1285" s="356"/>
      <c r="P1285" s="356"/>
      <c r="Q1285" s="356"/>
      <c r="R1285" s="356"/>
      <c r="S1285" s="356"/>
      <c r="T1285" s="356"/>
      <c r="U1285" s="356"/>
      <c r="V1285" s="356"/>
      <c r="W1285" s="356"/>
      <c r="X1285" s="356"/>
      <c r="Y1285" s="356"/>
      <c r="Z1285" s="447"/>
      <c r="AA1285" s="366">
        <v>2737.6</v>
      </c>
      <c r="AB1285" s="366">
        <v>3018.8</v>
      </c>
      <c r="AC1285" s="366">
        <v>3296.6</v>
      </c>
      <c r="AD1285" s="366">
        <v>3600.6</v>
      </c>
      <c r="AE1285" s="366">
        <v>3931</v>
      </c>
      <c r="AF1285" s="366"/>
      <c r="AG1285" s="366"/>
      <c r="AH1285" s="366"/>
      <c r="AI1285" s="366"/>
      <c r="AJ1285" s="366"/>
      <c r="AK1285" s="366"/>
      <c r="AL1285" s="366"/>
      <c r="AM1285" s="366"/>
      <c r="AN1285" s="366"/>
    </row>
    <row r="1286" spans="1:40" s="9" customFormat="1" ht="12" customHeight="1">
      <c r="A1286" s="367" t="s">
        <v>238</v>
      </c>
      <c r="B1286" s="340"/>
      <c r="C1286" s="340"/>
      <c r="D1286" s="340"/>
      <c r="E1286" s="340"/>
      <c r="F1286" s="340"/>
      <c r="G1286" s="356"/>
      <c r="H1286" s="356"/>
      <c r="I1286" s="356"/>
      <c r="J1286" s="356"/>
      <c r="K1286" s="356"/>
      <c r="L1286" s="356"/>
      <c r="M1286" s="356"/>
      <c r="N1286" s="356"/>
      <c r="O1286" s="356"/>
      <c r="P1286" s="356"/>
      <c r="Q1286" s="356"/>
      <c r="R1286" s="356"/>
      <c r="S1286" s="356"/>
      <c r="T1286" s="356"/>
      <c r="U1286" s="356"/>
      <c r="V1286" s="356"/>
      <c r="W1286" s="356"/>
      <c r="X1286" s="356"/>
      <c r="Y1286" s="356"/>
      <c r="Z1286" s="447"/>
      <c r="AA1286" s="366">
        <v>231.5</v>
      </c>
      <c r="AB1286" s="366">
        <v>243.1</v>
      </c>
      <c r="AC1286" s="366">
        <v>255.3</v>
      </c>
      <c r="AD1286" s="366">
        <v>268.10000000000002</v>
      </c>
      <c r="AE1286" s="366">
        <v>281.39999999999998</v>
      </c>
      <c r="AF1286" s="366"/>
      <c r="AG1286" s="366"/>
      <c r="AH1286" s="366"/>
      <c r="AI1286" s="366"/>
      <c r="AJ1286" s="366"/>
      <c r="AK1286" s="366"/>
      <c r="AL1286" s="366"/>
      <c r="AM1286" s="366"/>
      <c r="AN1286" s="366"/>
    </row>
    <row r="1287" spans="1:40" s="9" customFormat="1" ht="12" customHeight="1">
      <c r="A1287" s="367" t="s">
        <v>239</v>
      </c>
      <c r="B1287" s="340"/>
      <c r="C1287" s="340"/>
      <c r="D1287" s="340"/>
      <c r="E1287" s="340"/>
      <c r="F1287" s="340"/>
      <c r="G1287" s="356"/>
      <c r="H1287" s="356"/>
      <c r="I1287" s="356"/>
      <c r="J1287" s="356"/>
      <c r="K1287" s="356"/>
      <c r="L1287" s="356"/>
      <c r="M1287" s="356"/>
      <c r="N1287" s="356"/>
      <c r="O1287" s="356"/>
      <c r="P1287" s="356"/>
      <c r="Q1287" s="356"/>
      <c r="R1287" s="356"/>
      <c r="S1287" s="356"/>
      <c r="T1287" s="356"/>
      <c r="U1287" s="356"/>
      <c r="V1287" s="356"/>
      <c r="W1287" s="356"/>
      <c r="X1287" s="356"/>
      <c r="Y1287" s="356"/>
      <c r="Z1287" s="447"/>
      <c r="AA1287" s="366">
        <v>1182.7</v>
      </c>
      <c r="AB1287" s="366">
        <v>1241.8</v>
      </c>
      <c r="AC1287" s="366">
        <v>1291.5</v>
      </c>
      <c r="AD1287" s="366">
        <v>1343.1</v>
      </c>
      <c r="AE1287" s="366">
        <v>1396.8</v>
      </c>
      <c r="AF1287" s="366"/>
      <c r="AG1287" s="366"/>
      <c r="AH1287" s="366"/>
      <c r="AI1287" s="366"/>
      <c r="AJ1287" s="366"/>
      <c r="AK1287" s="366"/>
      <c r="AL1287" s="366"/>
      <c r="AM1287" s="366"/>
      <c r="AN1287" s="366"/>
    </row>
    <row r="1288" spans="1:40" s="9" customFormat="1" ht="12" customHeight="1">
      <c r="A1288" s="367" t="s">
        <v>240</v>
      </c>
      <c r="B1288" s="340"/>
      <c r="C1288" s="340"/>
      <c r="D1288" s="340"/>
      <c r="E1288" s="340"/>
      <c r="F1288" s="340"/>
      <c r="G1288" s="356"/>
      <c r="H1288" s="356"/>
      <c r="I1288" s="356"/>
      <c r="J1288" s="356"/>
      <c r="K1288" s="356"/>
      <c r="L1288" s="356"/>
      <c r="M1288" s="356"/>
      <c r="N1288" s="356"/>
      <c r="O1288" s="356"/>
      <c r="P1288" s="356"/>
      <c r="Q1288" s="356"/>
      <c r="R1288" s="356"/>
      <c r="S1288" s="356"/>
      <c r="T1288" s="356"/>
      <c r="U1288" s="356"/>
      <c r="V1288" s="356"/>
      <c r="W1288" s="356"/>
      <c r="X1288" s="356"/>
      <c r="Y1288" s="356"/>
      <c r="Z1288" s="447"/>
      <c r="AA1288" s="366">
        <v>4</v>
      </c>
      <c r="AB1288" s="366">
        <v>5</v>
      </c>
      <c r="AC1288" s="366">
        <v>4</v>
      </c>
      <c r="AD1288" s="366">
        <v>4</v>
      </c>
      <c r="AE1288" s="366">
        <v>4</v>
      </c>
      <c r="AF1288" s="366"/>
      <c r="AG1288" s="366"/>
      <c r="AH1288" s="366"/>
      <c r="AI1288" s="366"/>
      <c r="AJ1288" s="366"/>
      <c r="AK1288" s="366"/>
      <c r="AL1288" s="366"/>
      <c r="AM1288" s="366"/>
      <c r="AN1288" s="366"/>
    </row>
    <row r="1289" spans="1:40" s="9" customFormat="1" ht="12" customHeight="1">
      <c r="A1289" s="367" t="s">
        <v>241</v>
      </c>
      <c r="B1289" s="340"/>
      <c r="C1289" s="340"/>
      <c r="D1289" s="340"/>
      <c r="E1289" s="340"/>
      <c r="F1289" s="340"/>
      <c r="G1289" s="356"/>
      <c r="H1289" s="356"/>
      <c r="I1289" s="356"/>
      <c r="J1289" s="356"/>
      <c r="K1289" s="356"/>
      <c r="L1289" s="356"/>
      <c r="M1289" s="356"/>
      <c r="N1289" s="356"/>
      <c r="O1289" s="356"/>
      <c r="P1289" s="356"/>
      <c r="Q1289" s="356"/>
      <c r="R1289" s="356"/>
      <c r="S1289" s="356"/>
      <c r="T1289" s="356"/>
      <c r="U1289" s="356"/>
      <c r="V1289" s="356"/>
      <c r="W1289" s="356"/>
      <c r="X1289" s="356"/>
      <c r="Y1289" s="356"/>
      <c r="Z1289" s="447"/>
      <c r="AA1289" s="366"/>
      <c r="AB1289" s="366"/>
      <c r="AC1289" s="366"/>
      <c r="AD1289" s="366"/>
      <c r="AE1289" s="366"/>
      <c r="AF1289" s="366"/>
      <c r="AG1289" s="366"/>
      <c r="AH1289" s="366"/>
      <c r="AI1289" s="366"/>
      <c r="AJ1289" s="366"/>
      <c r="AK1289" s="366"/>
      <c r="AL1289" s="366"/>
      <c r="AM1289" s="366"/>
      <c r="AN1289" s="366"/>
    </row>
    <row r="1290" spans="1:40" s="9" customFormat="1" ht="12" customHeight="1">
      <c r="A1290" s="367"/>
      <c r="B1290" s="340"/>
      <c r="C1290" s="340"/>
      <c r="D1290" s="340"/>
      <c r="E1290" s="340"/>
      <c r="F1290" s="340"/>
      <c r="G1290" s="356"/>
      <c r="H1290" s="356"/>
      <c r="I1290" s="356"/>
      <c r="J1290" s="356"/>
      <c r="K1290" s="356"/>
      <c r="L1290" s="356"/>
      <c r="M1290" s="356"/>
      <c r="N1290" s="356"/>
      <c r="O1290" s="356"/>
      <c r="P1290" s="356"/>
      <c r="Q1290" s="356"/>
      <c r="R1290" s="356"/>
      <c r="S1290" s="356"/>
      <c r="T1290" s="356"/>
      <c r="U1290" s="356"/>
      <c r="V1290" s="356"/>
      <c r="W1290" s="356"/>
      <c r="X1290" s="356"/>
      <c r="Y1290" s="356"/>
      <c r="Z1290" s="447"/>
      <c r="AA1290" s="366"/>
      <c r="AB1290" s="366"/>
      <c r="AC1290" s="366"/>
      <c r="AD1290" s="366"/>
      <c r="AE1290" s="366"/>
      <c r="AF1290" s="366"/>
      <c r="AG1290" s="366"/>
      <c r="AH1290" s="366"/>
      <c r="AI1290" s="366"/>
      <c r="AJ1290" s="366"/>
      <c r="AK1290" s="366"/>
      <c r="AL1290" s="366"/>
      <c r="AM1290" s="366"/>
      <c r="AN1290" s="366"/>
    </row>
    <row r="1291" spans="1:40" s="9" customFormat="1" ht="12" customHeight="1">
      <c r="A1291" s="354" t="s">
        <v>245</v>
      </c>
      <c r="B1291" s="340"/>
      <c r="C1291" s="340"/>
      <c r="D1291" s="340"/>
      <c r="E1291" s="340"/>
      <c r="F1291" s="340"/>
      <c r="G1291" s="356"/>
      <c r="H1291" s="356"/>
      <c r="I1291" s="356"/>
      <c r="J1291" s="356"/>
      <c r="K1291" s="356"/>
      <c r="L1291" s="356"/>
      <c r="M1291" s="356"/>
      <c r="N1291" s="356"/>
      <c r="O1291" s="356"/>
      <c r="P1291" s="356"/>
      <c r="Q1291" s="356"/>
      <c r="R1291" s="356"/>
      <c r="S1291" s="356"/>
      <c r="T1291" s="356"/>
      <c r="U1291" s="356"/>
      <c r="V1291" s="356"/>
      <c r="W1291" s="356"/>
      <c r="X1291" s="356"/>
      <c r="Y1291" s="356"/>
      <c r="Z1291" s="447"/>
      <c r="AA1291" s="366">
        <v>915.6</v>
      </c>
      <c r="AB1291" s="366">
        <v>1009.7</v>
      </c>
      <c r="AC1291" s="366">
        <v>1113.2</v>
      </c>
      <c r="AD1291" s="366">
        <v>1227.5</v>
      </c>
      <c r="AE1291" s="366">
        <v>1353</v>
      </c>
      <c r="AF1291" s="366"/>
      <c r="AG1291" s="366"/>
      <c r="AH1291" s="366"/>
      <c r="AI1291" s="366"/>
      <c r="AJ1291" s="366"/>
      <c r="AK1291" s="366"/>
      <c r="AL1291" s="366"/>
      <c r="AM1291" s="366"/>
      <c r="AN1291" s="366"/>
    </row>
    <row r="1292" spans="1:40" s="9" customFormat="1" ht="12" customHeight="1">
      <c r="A1292" s="367" t="s">
        <v>238</v>
      </c>
      <c r="B1292" s="340"/>
      <c r="C1292" s="340"/>
      <c r="D1292" s="340"/>
      <c r="E1292" s="340"/>
      <c r="F1292" s="340"/>
      <c r="G1292" s="356"/>
      <c r="H1292" s="356"/>
      <c r="I1292" s="356"/>
      <c r="J1292" s="356"/>
      <c r="K1292" s="356"/>
      <c r="L1292" s="356"/>
      <c r="M1292" s="356"/>
      <c r="N1292" s="356"/>
      <c r="O1292" s="356"/>
      <c r="P1292" s="356"/>
      <c r="Q1292" s="356"/>
      <c r="R1292" s="356"/>
      <c r="S1292" s="356"/>
      <c r="T1292" s="356"/>
      <c r="U1292" s="356"/>
      <c r="V1292" s="356"/>
      <c r="W1292" s="356"/>
      <c r="X1292" s="356"/>
      <c r="Y1292" s="356"/>
      <c r="Z1292" s="447"/>
      <c r="AA1292" s="366">
        <v>379.4</v>
      </c>
      <c r="AB1292" s="366">
        <v>398.5</v>
      </c>
      <c r="AC1292" s="366">
        <v>418.4</v>
      </c>
      <c r="AD1292" s="366">
        <v>439.4</v>
      </c>
      <c r="AE1292" s="366">
        <v>461.3</v>
      </c>
      <c r="AF1292" s="366"/>
      <c r="AG1292" s="366"/>
      <c r="AH1292" s="366"/>
      <c r="AI1292" s="366"/>
      <c r="AJ1292" s="366"/>
      <c r="AK1292" s="366"/>
      <c r="AL1292" s="366"/>
      <c r="AM1292" s="366"/>
      <c r="AN1292" s="366"/>
    </row>
    <row r="1293" spans="1:40" s="9" customFormat="1" ht="12" customHeight="1">
      <c r="A1293" s="367" t="s">
        <v>239</v>
      </c>
      <c r="B1293" s="340"/>
      <c r="C1293" s="340"/>
      <c r="D1293" s="340"/>
      <c r="E1293" s="340"/>
      <c r="F1293" s="340"/>
      <c r="G1293" s="356"/>
      <c r="H1293" s="356"/>
      <c r="I1293" s="356"/>
      <c r="J1293" s="356"/>
      <c r="K1293" s="356"/>
      <c r="L1293" s="356"/>
      <c r="M1293" s="356"/>
      <c r="N1293" s="356"/>
      <c r="O1293" s="356"/>
      <c r="P1293" s="356"/>
      <c r="Q1293" s="356"/>
      <c r="R1293" s="356"/>
      <c r="S1293" s="356"/>
      <c r="T1293" s="356"/>
      <c r="U1293" s="356"/>
      <c r="V1293" s="356"/>
      <c r="W1293" s="356"/>
      <c r="X1293" s="356"/>
      <c r="Y1293" s="356"/>
      <c r="Z1293" s="447"/>
      <c r="AA1293" s="366">
        <v>241.3</v>
      </c>
      <c r="AB1293" s="366">
        <v>253.4</v>
      </c>
      <c r="AC1293" s="366">
        <v>266</v>
      </c>
      <c r="AD1293" s="366">
        <v>279.3</v>
      </c>
      <c r="AE1293" s="366">
        <v>293.3</v>
      </c>
      <c r="AF1293" s="366"/>
      <c r="AG1293" s="366"/>
      <c r="AH1293" s="366"/>
      <c r="AI1293" s="366"/>
      <c r="AJ1293" s="366"/>
      <c r="AK1293" s="366"/>
      <c r="AL1293" s="366"/>
      <c r="AM1293" s="366"/>
      <c r="AN1293" s="366"/>
    </row>
    <row r="1294" spans="1:40" s="9" customFormat="1" ht="12" customHeight="1">
      <c r="A1294" s="367" t="s">
        <v>240</v>
      </c>
      <c r="B1294" s="340"/>
      <c r="C1294" s="340"/>
      <c r="D1294" s="340"/>
      <c r="E1294" s="340"/>
      <c r="F1294" s="340"/>
      <c r="G1294" s="356"/>
      <c r="H1294" s="356"/>
      <c r="I1294" s="356"/>
      <c r="J1294" s="356"/>
      <c r="K1294" s="356"/>
      <c r="L1294" s="356"/>
      <c r="M1294" s="356"/>
      <c r="N1294" s="356"/>
      <c r="O1294" s="356"/>
      <c r="P1294" s="356"/>
      <c r="Q1294" s="356"/>
      <c r="R1294" s="356"/>
      <c r="S1294" s="356"/>
      <c r="T1294" s="356"/>
      <c r="U1294" s="356"/>
      <c r="V1294" s="356"/>
      <c r="W1294" s="356"/>
      <c r="X1294" s="356"/>
      <c r="Y1294" s="356"/>
      <c r="Z1294" s="447"/>
      <c r="AA1294" s="366">
        <v>6</v>
      </c>
      <c r="AB1294" s="366">
        <v>5</v>
      </c>
      <c r="AC1294" s="366">
        <v>5</v>
      </c>
      <c r="AD1294" s="366">
        <v>5</v>
      </c>
      <c r="AE1294" s="366">
        <v>5</v>
      </c>
      <c r="AF1294" s="366"/>
      <c r="AG1294" s="366"/>
      <c r="AH1294" s="366"/>
      <c r="AI1294" s="366"/>
      <c r="AJ1294" s="366"/>
      <c r="AK1294" s="366"/>
      <c r="AL1294" s="366"/>
      <c r="AM1294" s="366"/>
      <c r="AN1294" s="366"/>
    </row>
    <row r="1295" spans="1:40" s="9" customFormat="1" ht="12" customHeight="1">
      <c r="A1295" s="367" t="s">
        <v>241</v>
      </c>
      <c r="B1295" s="340"/>
      <c r="C1295" s="340"/>
      <c r="D1295" s="340"/>
      <c r="E1295" s="340"/>
      <c r="F1295" s="340"/>
      <c r="G1295" s="356"/>
      <c r="H1295" s="356"/>
      <c r="I1295" s="356"/>
      <c r="J1295" s="356"/>
      <c r="K1295" s="356"/>
      <c r="L1295" s="356"/>
      <c r="M1295" s="356"/>
      <c r="N1295" s="356"/>
      <c r="O1295" s="356"/>
      <c r="P1295" s="356"/>
      <c r="Q1295" s="356"/>
      <c r="R1295" s="356"/>
      <c r="S1295" s="356"/>
      <c r="T1295" s="356"/>
      <c r="U1295" s="356"/>
      <c r="V1295" s="356"/>
      <c r="W1295" s="356"/>
      <c r="X1295" s="356"/>
      <c r="Y1295" s="356"/>
      <c r="Z1295" s="447"/>
      <c r="AA1295" s="366"/>
      <c r="AB1295" s="366"/>
      <c r="AC1295" s="366"/>
      <c r="AD1295" s="366"/>
      <c r="AE1295" s="366"/>
      <c r="AF1295" s="366"/>
      <c r="AG1295" s="366"/>
      <c r="AH1295" s="366"/>
      <c r="AI1295" s="366"/>
      <c r="AJ1295" s="366"/>
      <c r="AK1295" s="366"/>
      <c r="AL1295" s="366"/>
      <c r="AM1295" s="366"/>
      <c r="AN1295" s="366"/>
    </row>
    <row r="1296" spans="1:40" s="9" customFormat="1" ht="12" customHeight="1">
      <c r="A1296" s="367"/>
      <c r="B1296" s="340"/>
      <c r="C1296" s="340"/>
      <c r="D1296" s="340"/>
      <c r="E1296" s="340"/>
      <c r="F1296" s="340"/>
      <c r="G1296" s="356"/>
      <c r="H1296" s="356"/>
      <c r="I1296" s="356"/>
      <c r="J1296" s="356"/>
      <c r="K1296" s="356"/>
      <c r="L1296" s="356"/>
      <c r="M1296" s="356"/>
      <c r="N1296" s="356"/>
      <c r="O1296" s="356"/>
      <c r="P1296" s="356"/>
      <c r="Q1296" s="356"/>
      <c r="R1296" s="356"/>
      <c r="S1296" s="356"/>
      <c r="T1296" s="356"/>
      <c r="U1296" s="356"/>
      <c r="V1296" s="356"/>
      <c r="W1296" s="356"/>
      <c r="X1296" s="356"/>
      <c r="Y1296" s="356"/>
      <c r="Z1296" s="447"/>
      <c r="AA1296" s="366"/>
      <c r="AB1296" s="366"/>
      <c r="AC1296" s="366"/>
      <c r="AD1296" s="366"/>
      <c r="AE1296" s="366"/>
      <c r="AF1296" s="366"/>
      <c r="AG1296" s="366"/>
      <c r="AH1296" s="366"/>
      <c r="AI1296" s="366"/>
      <c r="AJ1296" s="366"/>
      <c r="AK1296" s="366"/>
      <c r="AL1296" s="366"/>
      <c r="AM1296" s="366"/>
      <c r="AN1296" s="366"/>
    </row>
    <row r="1297" spans="1:40" s="9" customFormat="1" ht="12" customHeight="1">
      <c r="A1297" s="354" t="s">
        <v>249</v>
      </c>
      <c r="B1297" s="340"/>
      <c r="C1297" s="340"/>
      <c r="D1297" s="340"/>
      <c r="E1297" s="340"/>
      <c r="F1297" s="340"/>
      <c r="G1297" s="356"/>
      <c r="H1297" s="356"/>
      <c r="I1297" s="356"/>
      <c r="J1297" s="356"/>
      <c r="K1297" s="356"/>
      <c r="L1297" s="356"/>
      <c r="M1297" s="356"/>
      <c r="N1297" s="356"/>
      <c r="O1297" s="356"/>
      <c r="P1297" s="356"/>
      <c r="Q1297" s="356"/>
      <c r="R1297" s="356"/>
      <c r="S1297" s="356"/>
      <c r="T1297" s="356"/>
      <c r="U1297" s="356"/>
      <c r="V1297" s="356"/>
      <c r="W1297" s="356"/>
      <c r="X1297" s="356"/>
      <c r="Y1297" s="356"/>
      <c r="Z1297" s="447"/>
      <c r="AA1297" s="366">
        <v>7405.4</v>
      </c>
      <c r="AB1297" s="366">
        <v>8073.4</v>
      </c>
      <c r="AC1297" s="366">
        <v>8661.7999999999993</v>
      </c>
      <c r="AD1297" s="366">
        <v>9450</v>
      </c>
      <c r="AE1297" s="366">
        <v>10306.1</v>
      </c>
      <c r="AF1297" s="366"/>
      <c r="AG1297" s="366"/>
      <c r="AH1297" s="366"/>
      <c r="AI1297" s="366"/>
      <c r="AJ1297" s="366"/>
      <c r="AK1297" s="366"/>
      <c r="AL1297" s="366"/>
      <c r="AM1297" s="366"/>
      <c r="AN1297" s="366"/>
    </row>
    <row r="1298" spans="1:40" s="9" customFormat="1" ht="12" customHeight="1">
      <c r="A1298" s="367" t="s">
        <v>238</v>
      </c>
      <c r="B1298" s="340"/>
      <c r="C1298" s="340"/>
      <c r="D1298" s="340"/>
      <c r="E1298" s="340"/>
      <c r="F1298" s="340"/>
      <c r="G1298" s="356"/>
      <c r="H1298" s="356"/>
      <c r="I1298" s="356"/>
      <c r="J1298" s="356"/>
      <c r="K1298" s="356"/>
      <c r="L1298" s="356"/>
      <c r="M1298" s="356"/>
      <c r="N1298" s="356"/>
      <c r="O1298" s="356"/>
      <c r="P1298" s="356"/>
      <c r="Q1298" s="356"/>
      <c r="R1298" s="356"/>
      <c r="S1298" s="356"/>
      <c r="T1298" s="356"/>
      <c r="U1298" s="356"/>
      <c r="V1298" s="356"/>
      <c r="W1298" s="356"/>
      <c r="X1298" s="356"/>
      <c r="Y1298" s="356"/>
      <c r="Z1298" s="447"/>
      <c r="AA1298" s="366">
        <v>235.2</v>
      </c>
      <c r="AB1298" s="366">
        <v>247</v>
      </c>
      <c r="AC1298" s="366">
        <v>259.3</v>
      </c>
      <c r="AD1298" s="366">
        <v>272.39999999999998</v>
      </c>
      <c r="AE1298" s="366">
        <v>285.89999999999998</v>
      </c>
      <c r="AF1298" s="366"/>
      <c r="AG1298" s="366"/>
      <c r="AH1298" s="366"/>
      <c r="AI1298" s="366"/>
      <c r="AJ1298" s="366"/>
      <c r="AK1298" s="366"/>
      <c r="AL1298" s="366"/>
      <c r="AM1298" s="366"/>
      <c r="AN1298" s="366"/>
    </row>
    <row r="1299" spans="1:40" s="9" customFormat="1" ht="12" customHeight="1">
      <c r="A1299" s="367" t="s">
        <v>239</v>
      </c>
      <c r="B1299" s="340"/>
      <c r="C1299" s="340"/>
      <c r="D1299" s="340"/>
      <c r="E1299" s="340"/>
      <c r="F1299" s="340"/>
      <c r="G1299" s="356"/>
      <c r="H1299" s="356"/>
      <c r="I1299" s="356"/>
      <c r="J1299" s="356"/>
      <c r="K1299" s="356"/>
      <c r="L1299" s="356"/>
      <c r="M1299" s="356"/>
      <c r="N1299" s="356"/>
      <c r="O1299" s="356"/>
      <c r="P1299" s="356"/>
      <c r="Q1299" s="356"/>
      <c r="R1299" s="356"/>
      <c r="S1299" s="356"/>
      <c r="T1299" s="356"/>
      <c r="U1299" s="356"/>
      <c r="V1299" s="356"/>
      <c r="W1299" s="356"/>
      <c r="X1299" s="356"/>
      <c r="Y1299" s="356"/>
      <c r="Z1299" s="447"/>
      <c r="AA1299" s="366">
        <v>3148.8</v>
      </c>
      <c r="AB1299" s="366">
        <v>3268.8</v>
      </c>
      <c r="AC1299" s="366">
        <v>3339.9</v>
      </c>
      <c r="AD1299" s="366">
        <v>3469.9</v>
      </c>
      <c r="AE1299" s="366">
        <v>3604.6</v>
      </c>
      <c r="AF1299" s="366"/>
      <c r="AG1299" s="366"/>
      <c r="AH1299" s="366"/>
      <c r="AI1299" s="366"/>
      <c r="AJ1299" s="366"/>
      <c r="AK1299" s="366"/>
      <c r="AL1299" s="366"/>
      <c r="AM1299" s="366"/>
      <c r="AN1299" s="366"/>
    </row>
    <row r="1300" spans="1:40" s="9" customFormat="1" ht="12" customHeight="1">
      <c r="A1300" s="367" t="s">
        <v>240</v>
      </c>
      <c r="B1300" s="340"/>
      <c r="C1300" s="340"/>
      <c r="D1300" s="340"/>
      <c r="E1300" s="340"/>
      <c r="F1300" s="340"/>
      <c r="G1300" s="356"/>
      <c r="H1300" s="356"/>
      <c r="I1300" s="356"/>
      <c r="J1300" s="356"/>
      <c r="K1300" s="356"/>
      <c r="L1300" s="356"/>
      <c r="M1300" s="356"/>
      <c r="N1300" s="356"/>
      <c r="O1300" s="356"/>
      <c r="P1300" s="356"/>
      <c r="Q1300" s="356"/>
      <c r="R1300" s="356"/>
      <c r="S1300" s="356"/>
      <c r="T1300" s="356"/>
      <c r="U1300" s="356"/>
      <c r="V1300" s="356"/>
      <c r="W1300" s="356"/>
      <c r="X1300" s="356"/>
      <c r="Y1300" s="356"/>
      <c r="Z1300" s="447"/>
      <c r="AA1300" s="366">
        <v>-6.4</v>
      </c>
      <c r="AB1300" s="366">
        <v>3.8</v>
      </c>
      <c r="AC1300" s="366">
        <v>2.2000000000000002</v>
      </c>
      <c r="AD1300" s="366">
        <v>3.9</v>
      </c>
      <c r="AE1300" s="366">
        <v>3.9</v>
      </c>
      <c r="AF1300" s="366"/>
      <c r="AG1300" s="366"/>
      <c r="AH1300" s="366"/>
      <c r="AI1300" s="366"/>
      <c r="AJ1300" s="366"/>
      <c r="AK1300" s="366"/>
      <c r="AL1300" s="366"/>
      <c r="AM1300" s="366"/>
      <c r="AN1300" s="366"/>
    </row>
    <row r="1301" spans="1:40" s="9" customFormat="1" ht="12" customHeight="1">
      <c r="A1301" s="367" t="s">
        <v>241</v>
      </c>
      <c r="B1301" s="340"/>
      <c r="C1301" s="340"/>
      <c r="D1301" s="340"/>
      <c r="E1301" s="340"/>
      <c r="F1301" s="340"/>
      <c r="G1301" s="356"/>
      <c r="H1301" s="356"/>
      <c r="I1301" s="356"/>
      <c r="J1301" s="356"/>
      <c r="K1301" s="356"/>
      <c r="L1301" s="356"/>
      <c r="M1301" s="356"/>
      <c r="N1301" s="356"/>
      <c r="O1301" s="356"/>
      <c r="P1301" s="356"/>
      <c r="Q1301" s="356"/>
      <c r="R1301" s="356"/>
      <c r="S1301" s="356"/>
      <c r="T1301" s="356"/>
      <c r="U1301" s="356"/>
      <c r="V1301" s="356"/>
      <c r="W1301" s="356"/>
      <c r="X1301" s="356"/>
      <c r="Y1301" s="356"/>
      <c r="Z1301" s="447"/>
      <c r="AA1301" s="366"/>
      <c r="AB1301" s="366"/>
      <c r="AC1301" s="366"/>
      <c r="AD1301" s="366"/>
      <c r="AE1301" s="366"/>
      <c r="AF1301" s="366"/>
      <c r="AG1301" s="366"/>
      <c r="AH1301" s="366"/>
      <c r="AI1301" s="366"/>
      <c r="AJ1301" s="366"/>
      <c r="AK1301" s="366"/>
      <c r="AL1301" s="366"/>
      <c r="AM1301" s="366"/>
      <c r="AN1301" s="366"/>
    </row>
    <row r="1302" spans="1:40" s="9" customFormat="1" ht="12" customHeight="1">
      <c r="A1302" s="367"/>
      <c r="B1302" s="340"/>
      <c r="C1302" s="340"/>
      <c r="D1302" s="340"/>
      <c r="E1302" s="340"/>
      <c r="F1302" s="340"/>
      <c r="G1302" s="356"/>
      <c r="H1302" s="356"/>
      <c r="I1302" s="356"/>
      <c r="J1302" s="356"/>
      <c r="K1302" s="356"/>
      <c r="L1302" s="356"/>
      <c r="M1302" s="356"/>
      <c r="N1302" s="356"/>
      <c r="O1302" s="356"/>
      <c r="P1302" s="356"/>
      <c r="Q1302" s="356"/>
      <c r="R1302" s="356"/>
      <c r="S1302" s="356"/>
      <c r="T1302" s="356"/>
      <c r="U1302" s="356"/>
      <c r="V1302" s="356"/>
      <c r="W1302" s="356"/>
      <c r="X1302" s="356"/>
      <c r="Y1302" s="356"/>
      <c r="Z1302" s="447"/>
      <c r="AA1302" s="366"/>
      <c r="AB1302" s="366"/>
      <c r="AC1302" s="366"/>
      <c r="AD1302" s="366"/>
      <c r="AE1302" s="366"/>
      <c r="AF1302" s="366"/>
      <c r="AG1302" s="366"/>
      <c r="AH1302" s="366"/>
      <c r="AI1302" s="366"/>
      <c r="AJ1302" s="366"/>
      <c r="AK1302" s="366"/>
      <c r="AL1302" s="366"/>
      <c r="AM1302" s="366"/>
      <c r="AN1302" s="366"/>
    </row>
    <row r="1303" spans="1:40" s="9" customFormat="1" ht="12" customHeight="1">
      <c r="A1303" s="354" t="s">
        <v>250</v>
      </c>
      <c r="B1303" s="340"/>
      <c r="C1303" s="340"/>
      <c r="D1303" s="340"/>
      <c r="E1303" s="340"/>
      <c r="F1303" s="340"/>
      <c r="G1303" s="356"/>
      <c r="H1303" s="356"/>
      <c r="I1303" s="356"/>
      <c r="J1303" s="356"/>
      <c r="K1303" s="356"/>
      <c r="L1303" s="356"/>
      <c r="M1303" s="356"/>
      <c r="N1303" s="356"/>
      <c r="O1303" s="356"/>
      <c r="P1303" s="356"/>
      <c r="Q1303" s="356"/>
      <c r="R1303" s="356"/>
      <c r="S1303" s="356"/>
      <c r="T1303" s="356"/>
      <c r="U1303" s="356"/>
      <c r="V1303" s="356"/>
      <c r="W1303" s="356"/>
      <c r="X1303" s="356"/>
      <c r="Y1303" s="356"/>
      <c r="Z1303" s="447"/>
      <c r="AA1303" s="366">
        <v>3745.7</v>
      </c>
      <c r="AB1303" s="366">
        <v>4130.3999999999996</v>
      </c>
      <c r="AC1303" s="366">
        <v>4553.8999999999996</v>
      </c>
      <c r="AD1303" s="366">
        <v>5021.7</v>
      </c>
      <c r="AE1303" s="366">
        <v>5535.2</v>
      </c>
      <c r="AF1303" s="366"/>
      <c r="AG1303" s="366"/>
      <c r="AH1303" s="366"/>
      <c r="AI1303" s="366"/>
      <c r="AJ1303" s="366"/>
      <c r="AK1303" s="366"/>
      <c r="AL1303" s="366"/>
      <c r="AM1303" s="366"/>
      <c r="AN1303" s="366"/>
    </row>
    <row r="1304" spans="1:40" s="9" customFormat="1" ht="12" customHeight="1">
      <c r="A1304" s="367" t="s">
        <v>238</v>
      </c>
      <c r="B1304" s="340"/>
      <c r="C1304" s="340"/>
      <c r="D1304" s="340"/>
      <c r="E1304" s="340"/>
      <c r="F1304" s="340"/>
      <c r="G1304" s="356"/>
      <c r="H1304" s="356"/>
      <c r="I1304" s="356"/>
      <c r="J1304" s="356"/>
      <c r="K1304" s="356"/>
      <c r="L1304" s="356"/>
      <c r="M1304" s="356"/>
      <c r="N1304" s="356"/>
      <c r="O1304" s="356"/>
      <c r="P1304" s="356"/>
      <c r="Q1304" s="356"/>
      <c r="R1304" s="356"/>
      <c r="S1304" s="356"/>
      <c r="T1304" s="356"/>
      <c r="U1304" s="356"/>
      <c r="V1304" s="356"/>
      <c r="W1304" s="356"/>
      <c r="X1304" s="356"/>
      <c r="Y1304" s="356"/>
      <c r="Z1304" s="447"/>
      <c r="AA1304" s="366">
        <v>267.5</v>
      </c>
      <c r="AB1304" s="366">
        <v>280.89999999999998</v>
      </c>
      <c r="AC1304" s="366">
        <v>294.89999999999998</v>
      </c>
      <c r="AD1304" s="366">
        <v>309.8</v>
      </c>
      <c r="AE1304" s="366">
        <v>325.2</v>
      </c>
      <c r="AF1304" s="366"/>
      <c r="AG1304" s="366"/>
      <c r="AH1304" s="366"/>
      <c r="AI1304" s="366"/>
      <c r="AJ1304" s="366"/>
      <c r="AK1304" s="366"/>
      <c r="AL1304" s="366"/>
      <c r="AM1304" s="366"/>
      <c r="AN1304" s="366"/>
    </row>
    <row r="1305" spans="1:40" s="9" customFormat="1" ht="12" customHeight="1">
      <c r="A1305" s="367" t="s">
        <v>239</v>
      </c>
      <c r="B1305" s="340"/>
      <c r="C1305" s="340"/>
      <c r="D1305" s="340"/>
      <c r="E1305" s="340"/>
      <c r="F1305" s="340"/>
      <c r="G1305" s="356"/>
      <c r="H1305" s="356"/>
      <c r="I1305" s="356"/>
      <c r="J1305" s="356"/>
      <c r="K1305" s="356"/>
      <c r="L1305" s="356"/>
      <c r="M1305" s="356"/>
      <c r="N1305" s="356"/>
      <c r="O1305" s="356"/>
      <c r="P1305" s="356"/>
      <c r="Q1305" s="356"/>
      <c r="R1305" s="356"/>
      <c r="S1305" s="356"/>
      <c r="T1305" s="356"/>
      <c r="U1305" s="356"/>
      <c r="V1305" s="356"/>
      <c r="W1305" s="356"/>
      <c r="X1305" s="356"/>
      <c r="Y1305" s="356"/>
      <c r="Z1305" s="447"/>
      <c r="AA1305" s="366">
        <v>1400.5</v>
      </c>
      <c r="AB1305" s="366">
        <v>1470.5</v>
      </c>
      <c r="AC1305" s="366">
        <v>1544</v>
      </c>
      <c r="AD1305" s="366">
        <v>1621.2</v>
      </c>
      <c r="AE1305" s="366">
        <v>1702.3</v>
      </c>
      <c r="AF1305" s="366"/>
      <c r="AG1305" s="366"/>
      <c r="AH1305" s="366"/>
      <c r="AI1305" s="366"/>
      <c r="AJ1305" s="366"/>
      <c r="AK1305" s="366"/>
      <c r="AL1305" s="366"/>
      <c r="AM1305" s="366"/>
      <c r="AN1305" s="366"/>
    </row>
    <row r="1306" spans="1:40" s="9" customFormat="1" ht="12" customHeight="1">
      <c r="A1306" s="367" t="s">
        <v>240</v>
      </c>
      <c r="B1306" s="340"/>
      <c r="C1306" s="340"/>
      <c r="D1306" s="340"/>
      <c r="E1306" s="340"/>
      <c r="F1306" s="340"/>
      <c r="G1306" s="356"/>
      <c r="H1306" s="356"/>
      <c r="I1306" s="356"/>
      <c r="J1306" s="356"/>
      <c r="K1306" s="356"/>
      <c r="L1306" s="356"/>
      <c r="M1306" s="356"/>
      <c r="N1306" s="356"/>
      <c r="O1306" s="356"/>
      <c r="P1306" s="356"/>
      <c r="Q1306" s="356"/>
      <c r="R1306" s="356"/>
      <c r="S1306" s="356"/>
      <c r="T1306" s="356"/>
      <c r="U1306" s="356"/>
      <c r="V1306" s="356"/>
      <c r="W1306" s="356"/>
      <c r="X1306" s="356"/>
      <c r="Y1306" s="356"/>
      <c r="Z1306" s="447"/>
      <c r="AA1306" s="366">
        <v>4</v>
      </c>
      <c r="AB1306" s="366">
        <v>5</v>
      </c>
      <c r="AC1306" s="366">
        <v>5</v>
      </c>
      <c r="AD1306" s="366">
        <v>5</v>
      </c>
      <c r="AE1306" s="366">
        <v>5</v>
      </c>
      <c r="AF1306" s="366"/>
      <c r="AG1306" s="366"/>
      <c r="AH1306" s="366"/>
      <c r="AI1306" s="366"/>
      <c r="AJ1306" s="366"/>
      <c r="AK1306" s="366"/>
      <c r="AL1306" s="366"/>
      <c r="AM1306" s="366"/>
      <c r="AN1306" s="366"/>
    </row>
    <row r="1307" spans="1:40" s="9" customFormat="1" ht="12" customHeight="1">
      <c r="A1307" s="367" t="s">
        <v>241</v>
      </c>
      <c r="B1307" s="340"/>
      <c r="C1307" s="340"/>
      <c r="D1307" s="340"/>
      <c r="E1307" s="340"/>
      <c r="F1307" s="340"/>
      <c r="G1307" s="356"/>
      <c r="H1307" s="356"/>
      <c r="I1307" s="356"/>
      <c r="J1307" s="356"/>
      <c r="K1307" s="356"/>
      <c r="L1307" s="356"/>
      <c r="M1307" s="356"/>
      <c r="N1307" s="356"/>
      <c r="O1307" s="356"/>
      <c r="P1307" s="356"/>
      <c r="Q1307" s="356"/>
      <c r="R1307" s="356"/>
      <c r="S1307" s="356"/>
      <c r="T1307" s="356"/>
      <c r="U1307" s="356"/>
      <c r="V1307" s="356"/>
      <c r="W1307" s="356"/>
      <c r="X1307" s="356"/>
      <c r="Y1307" s="356"/>
      <c r="Z1307" s="447"/>
      <c r="AA1307" s="366"/>
      <c r="AB1307" s="366"/>
      <c r="AC1307" s="366"/>
      <c r="AD1307" s="366"/>
      <c r="AE1307" s="366"/>
      <c r="AF1307" s="366"/>
      <c r="AG1307" s="366"/>
      <c r="AH1307" s="366"/>
      <c r="AI1307" s="366"/>
      <c r="AJ1307" s="366"/>
      <c r="AK1307" s="366"/>
      <c r="AL1307" s="366"/>
      <c r="AM1307" s="366"/>
      <c r="AN1307" s="366"/>
    </row>
    <row r="1308" spans="1:40" s="9" customFormat="1" ht="12" customHeight="1">
      <c r="A1308" s="367"/>
      <c r="B1308" s="340"/>
      <c r="C1308" s="340"/>
      <c r="D1308" s="340"/>
      <c r="E1308" s="340"/>
      <c r="F1308" s="340"/>
      <c r="G1308" s="356"/>
      <c r="H1308" s="356"/>
      <c r="I1308" s="356"/>
      <c r="J1308" s="356"/>
      <c r="K1308" s="356"/>
      <c r="L1308" s="356"/>
      <c r="M1308" s="356"/>
      <c r="N1308" s="356"/>
      <c r="O1308" s="356"/>
      <c r="P1308" s="356"/>
      <c r="Q1308" s="356"/>
      <c r="R1308" s="356"/>
      <c r="S1308" s="356"/>
      <c r="T1308" s="356"/>
      <c r="U1308" s="356"/>
      <c r="V1308" s="356"/>
      <c r="W1308" s="356"/>
      <c r="X1308" s="356"/>
      <c r="Y1308" s="356"/>
      <c r="Z1308" s="447"/>
      <c r="AA1308" s="366"/>
      <c r="AB1308" s="366"/>
      <c r="AC1308" s="366"/>
      <c r="AD1308" s="366"/>
      <c r="AE1308" s="366"/>
      <c r="AF1308" s="366"/>
      <c r="AG1308" s="366"/>
      <c r="AH1308" s="366"/>
      <c r="AI1308" s="366"/>
      <c r="AJ1308" s="366"/>
      <c r="AK1308" s="366"/>
      <c r="AL1308" s="366"/>
      <c r="AM1308" s="366"/>
      <c r="AN1308" s="366"/>
    </row>
    <row r="1309" spans="1:40" s="9" customFormat="1" ht="12" customHeight="1">
      <c r="A1309" s="354" t="s">
        <v>251</v>
      </c>
      <c r="B1309" s="340"/>
      <c r="C1309" s="340"/>
      <c r="D1309" s="340"/>
      <c r="E1309" s="340"/>
      <c r="F1309" s="340"/>
      <c r="G1309" s="356"/>
      <c r="H1309" s="356"/>
      <c r="I1309" s="356"/>
      <c r="J1309" s="356"/>
      <c r="K1309" s="356"/>
      <c r="L1309" s="356"/>
      <c r="M1309" s="356"/>
      <c r="N1309" s="356"/>
      <c r="O1309" s="356"/>
      <c r="P1309" s="356"/>
      <c r="Q1309" s="356"/>
      <c r="R1309" s="356"/>
      <c r="S1309" s="356"/>
      <c r="T1309" s="356"/>
      <c r="U1309" s="356"/>
      <c r="V1309" s="356"/>
      <c r="W1309" s="356"/>
      <c r="X1309" s="356"/>
      <c r="Y1309" s="356"/>
      <c r="Z1309" s="447"/>
      <c r="AA1309" s="366">
        <v>1394.5</v>
      </c>
      <c r="AB1309" s="366">
        <v>1537.7</v>
      </c>
      <c r="AC1309" s="366">
        <v>1695.4</v>
      </c>
      <c r="AD1309" s="366">
        <v>1869.5</v>
      </c>
      <c r="AE1309" s="366">
        <v>2069.6999999999998</v>
      </c>
      <c r="AF1309" s="366"/>
      <c r="AG1309" s="366"/>
      <c r="AH1309" s="366"/>
      <c r="AI1309" s="366"/>
      <c r="AJ1309" s="366"/>
      <c r="AK1309" s="366"/>
      <c r="AL1309" s="366"/>
      <c r="AM1309" s="366"/>
      <c r="AN1309" s="366"/>
    </row>
    <row r="1310" spans="1:40" s="9" customFormat="1" ht="12" customHeight="1">
      <c r="A1310" s="367" t="s">
        <v>238</v>
      </c>
      <c r="B1310" s="340"/>
      <c r="C1310" s="340"/>
      <c r="D1310" s="340"/>
      <c r="E1310" s="340"/>
      <c r="F1310" s="340"/>
      <c r="G1310" s="356"/>
      <c r="H1310" s="356"/>
      <c r="I1310" s="356"/>
      <c r="J1310" s="356"/>
      <c r="K1310" s="356"/>
      <c r="L1310" s="356"/>
      <c r="M1310" s="356"/>
      <c r="N1310" s="356"/>
      <c r="O1310" s="356"/>
      <c r="P1310" s="356"/>
      <c r="Q1310" s="356"/>
      <c r="R1310" s="356"/>
      <c r="S1310" s="356"/>
      <c r="T1310" s="356"/>
      <c r="U1310" s="356"/>
      <c r="V1310" s="356"/>
      <c r="W1310" s="356"/>
      <c r="X1310" s="356"/>
      <c r="Y1310" s="356"/>
      <c r="Z1310" s="447"/>
      <c r="AA1310" s="366">
        <v>135</v>
      </c>
      <c r="AB1310" s="366">
        <v>141.69999999999999</v>
      </c>
      <c r="AC1310" s="366">
        <v>148.80000000000001</v>
      </c>
      <c r="AD1310" s="366">
        <v>156.30000000000001</v>
      </c>
      <c r="AE1310" s="366">
        <v>164.1</v>
      </c>
      <c r="AF1310" s="366"/>
      <c r="AG1310" s="366"/>
      <c r="AH1310" s="366"/>
      <c r="AI1310" s="366"/>
      <c r="AJ1310" s="366"/>
      <c r="AK1310" s="366"/>
      <c r="AL1310" s="366"/>
      <c r="AM1310" s="366"/>
      <c r="AN1310" s="366"/>
    </row>
    <row r="1311" spans="1:40" s="9" customFormat="1" ht="12" customHeight="1">
      <c r="A1311" s="367" t="s">
        <v>239</v>
      </c>
      <c r="B1311" s="340"/>
      <c r="C1311" s="340"/>
      <c r="D1311" s="340"/>
      <c r="E1311" s="340"/>
      <c r="F1311" s="340"/>
      <c r="G1311" s="356"/>
      <c r="H1311" s="356"/>
      <c r="I1311" s="356"/>
      <c r="J1311" s="356"/>
      <c r="K1311" s="356"/>
      <c r="L1311" s="356"/>
      <c r="M1311" s="356"/>
      <c r="N1311" s="356"/>
      <c r="O1311" s="356"/>
      <c r="P1311" s="356"/>
      <c r="Q1311" s="356"/>
      <c r="R1311" s="356"/>
      <c r="S1311" s="356"/>
      <c r="T1311" s="356"/>
      <c r="U1311" s="356"/>
      <c r="V1311" s="356"/>
      <c r="W1311" s="356"/>
      <c r="X1311" s="356"/>
      <c r="Y1311" s="356"/>
      <c r="Z1311" s="447"/>
      <c r="AA1311" s="366">
        <v>1033.2</v>
      </c>
      <c r="AB1311" s="366">
        <v>1084.9000000000001</v>
      </c>
      <c r="AC1311" s="366">
        <v>1139.0999999999999</v>
      </c>
      <c r="AD1311" s="366">
        <v>1196.0999999999999</v>
      </c>
      <c r="AE1311" s="366">
        <v>1255.9000000000001</v>
      </c>
      <c r="AF1311" s="366"/>
      <c r="AG1311" s="366"/>
      <c r="AH1311" s="366"/>
      <c r="AI1311" s="366"/>
      <c r="AJ1311" s="366"/>
      <c r="AK1311" s="366"/>
      <c r="AL1311" s="366"/>
      <c r="AM1311" s="366"/>
      <c r="AN1311" s="366"/>
    </row>
    <row r="1312" spans="1:40" s="9" customFormat="1" ht="12" customHeight="1">
      <c r="A1312" s="367" t="s">
        <v>240</v>
      </c>
      <c r="B1312" s="340"/>
      <c r="C1312" s="340"/>
      <c r="D1312" s="340"/>
      <c r="E1312" s="340"/>
      <c r="F1312" s="340"/>
      <c r="G1312" s="356"/>
      <c r="H1312" s="356"/>
      <c r="I1312" s="356"/>
      <c r="J1312" s="356"/>
      <c r="K1312" s="356"/>
      <c r="L1312" s="356"/>
      <c r="M1312" s="356"/>
      <c r="N1312" s="356"/>
      <c r="O1312" s="356"/>
      <c r="P1312" s="356"/>
      <c r="Q1312" s="356"/>
      <c r="R1312" s="356"/>
      <c r="S1312" s="356"/>
      <c r="T1312" s="356"/>
      <c r="U1312" s="356"/>
      <c r="V1312" s="356"/>
      <c r="W1312" s="356"/>
      <c r="X1312" s="356"/>
      <c r="Y1312" s="356"/>
      <c r="Z1312" s="447"/>
      <c r="AA1312" s="366">
        <v>4</v>
      </c>
      <c r="AB1312" s="366">
        <v>5</v>
      </c>
      <c r="AC1312" s="366">
        <v>5</v>
      </c>
      <c r="AD1312" s="366">
        <v>5</v>
      </c>
      <c r="AE1312" s="366">
        <v>5</v>
      </c>
      <c r="AF1312" s="366"/>
      <c r="AG1312" s="366"/>
      <c r="AH1312" s="366"/>
      <c r="AI1312" s="366"/>
      <c r="AJ1312" s="366"/>
      <c r="AK1312" s="366"/>
      <c r="AL1312" s="366"/>
      <c r="AM1312" s="366"/>
      <c r="AN1312" s="366"/>
    </row>
    <row r="1313" spans="1:40" s="9" customFormat="1" ht="12" customHeight="1">
      <c r="A1313" s="367" t="s">
        <v>241</v>
      </c>
      <c r="B1313" s="340"/>
      <c r="C1313" s="340"/>
      <c r="D1313" s="340"/>
      <c r="E1313" s="340"/>
      <c r="F1313" s="340"/>
      <c r="G1313" s="356"/>
      <c r="H1313" s="356"/>
      <c r="I1313" s="356"/>
      <c r="J1313" s="356"/>
      <c r="K1313" s="356"/>
      <c r="L1313" s="356"/>
      <c r="M1313" s="356"/>
      <c r="N1313" s="356"/>
      <c r="O1313" s="356"/>
      <c r="P1313" s="356"/>
      <c r="Q1313" s="356"/>
      <c r="R1313" s="356"/>
      <c r="S1313" s="356"/>
      <c r="T1313" s="356"/>
      <c r="U1313" s="356"/>
      <c r="V1313" s="356"/>
      <c r="W1313" s="356"/>
      <c r="X1313" s="356"/>
      <c r="Y1313" s="356"/>
      <c r="Z1313" s="447"/>
      <c r="AA1313" s="366"/>
      <c r="AB1313" s="366"/>
      <c r="AC1313" s="366"/>
      <c r="AD1313" s="366"/>
      <c r="AE1313" s="366"/>
      <c r="AF1313" s="366"/>
      <c r="AG1313" s="366"/>
      <c r="AH1313" s="366"/>
      <c r="AI1313" s="366"/>
      <c r="AJ1313" s="366"/>
      <c r="AK1313" s="366"/>
      <c r="AL1313" s="366"/>
      <c r="AM1313" s="366"/>
      <c r="AN1313" s="366"/>
    </row>
    <row r="1314" spans="1:40" s="9" customFormat="1" ht="12" customHeight="1">
      <c r="A1314" s="367"/>
      <c r="B1314" s="340"/>
      <c r="C1314" s="340"/>
      <c r="D1314" s="340"/>
      <c r="E1314" s="340"/>
      <c r="F1314" s="340"/>
      <c r="G1314" s="356"/>
      <c r="H1314" s="356"/>
      <c r="I1314" s="356"/>
      <c r="J1314" s="356"/>
      <c r="K1314" s="356"/>
      <c r="L1314" s="356"/>
      <c r="M1314" s="356"/>
      <c r="N1314" s="356"/>
      <c r="O1314" s="356"/>
      <c r="P1314" s="356"/>
      <c r="Q1314" s="356"/>
      <c r="R1314" s="356"/>
      <c r="S1314" s="356"/>
      <c r="T1314" s="356"/>
      <c r="U1314" s="356"/>
      <c r="V1314" s="356"/>
      <c r="W1314" s="356"/>
      <c r="X1314" s="356"/>
      <c r="Y1314" s="356"/>
      <c r="Z1314" s="447"/>
      <c r="AA1314" s="366"/>
      <c r="AB1314" s="366"/>
      <c r="AC1314" s="366"/>
      <c r="AD1314" s="366"/>
      <c r="AE1314" s="366"/>
      <c r="AF1314" s="366"/>
      <c r="AG1314" s="366"/>
      <c r="AH1314" s="366"/>
      <c r="AI1314" s="366"/>
      <c r="AJ1314" s="366"/>
      <c r="AK1314" s="366"/>
      <c r="AL1314" s="366"/>
      <c r="AM1314" s="366"/>
      <c r="AN1314" s="366"/>
    </row>
    <row r="1315" spans="1:40" s="9" customFormat="1" ht="12" customHeight="1">
      <c r="A1315" s="354" t="s">
        <v>254</v>
      </c>
      <c r="B1315" s="340"/>
      <c r="C1315" s="340"/>
      <c r="D1315" s="340"/>
      <c r="E1315" s="340"/>
      <c r="F1315" s="340"/>
      <c r="G1315" s="356"/>
      <c r="H1315" s="356"/>
      <c r="I1315" s="356"/>
      <c r="J1315" s="356"/>
      <c r="K1315" s="356"/>
      <c r="L1315" s="356"/>
      <c r="M1315" s="356"/>
      <c r="N1315" s="356"/>
      <c r="O1315" s="356"/>
      <c r="P1315" s="356"/>
      <c r="Q1315" s="356"/>
      <c r="R1315" s="356"/>
      <c r="S1315" s="356"/>
      <c r="T1315" s="356"/>
      <c r="U1315" s="356"/>
      <c r="V1315" s="356"/>
      <c r="W1315" s="356"/>
      <c r="X1315" s="356"/>
      <c r="Y1315" s="356"/>
      <c r="Z1315" s="447"/>
      <c r="AA1315" s="366">
        <v>1984</v>
      </c>
      <c r="AB1315" s="366">
        <v>2187.8000000000002</v>
      </c>
      <c r="AC1315" s="366">
        <v>2412.1</v>
      </c>
      <c r="AD1315" s="366">
        <v>2659.9</v>
      </c>
      <c r="AE1315" s="366">
        <v>2931.8</v>
      </c>
      <c r="AF1315" s="366"/>
      <c r="AG1315" s="366"/>
      <c r="AH1315" s="366"/>
      <c r="AI1315" s="366"/>
      <c r="AJ1315" s="366"/>
      <c r="AK1315" s="366"/>
      <c r="AL1315" s="366"/>
      <c r="AM1315" s="366"/>
      <c r="AN1315" s="366"/>
    </row>
    <row r="1316" spans="1:40" s="9" customFormat="1" ht="12" customHeight="1">
      <c r="A1316" s="367" t="s">
        <v>238</v>
      </c>
      <c r="B1316" s="340"/>
      <c r="C1316" s="340"/>
      <c r="D1316" s="340"/>
      <c r="E1316" s="340"/>
      <c r="F1316" s="340"/>
      <c r="G1316" s="356"/>
      <c r="H1316" s="356"/>
      <c r="I1316" s="356"/>
      <c r="J1316" s="356"/>
      <c r="K1316" s="356"/>
      <c r="L1316" s="356"/>
      <c r="M1316" s="356"/>
      <c r="N1316" s="356"/>
      <c r="O1316" s="356"/>
      <c r="P1316" s="356"/>
      <c r="Q1316" s="356"/>
      <c r="R1316" s="356"/>
      <c r="S1316" s="356"/>
      <c r="T1316" s="356"/>
      <c r="U1316" s="356"/>
      <c r="V1316" s="356"/>
      <c r="W1316" s="356"/>
      <c r="X1316" s="356"/>
      <c r="Y1316" s="356"/>
      <c r="Z1316" s="447"/>
      <c r="AA1316" s="366">
        <v>262.3</v>
      </c>
      <c r="AB1316" s="366">
        <v>276.5</v>
      </c>
      <c r="AC1316" s="366">
        <v>290.3</v>
      </c>
      <c r="AD1316" s="366">
        <v>304.89999999999998</v>
      </c>
      <c r="AE1316" s="366">
        <v>320.10000000000002</v>
      </c>
      <c r="AF1316" s="366"/>
      <c r="AG1316" s="366"/>
      <c r="AH1316" s="366"/>
      <c r="AI1316" s="366"/>
      <c r="AJ1316" s="366"/>
      <c r="AK1316" s="366"/>
      <c r="AL1316" s="366"/>
      <c r="AM1316" s="366"/>
      <c r="AN1316" s="366"/>
    </row>
    <row r="1317" spans="1:40" s="9" customFormat="1" ht="12" customHeight="1">
      <c r="A1317" s="367" t="s">
        <v>239</v>
      </c>
      <c r="B1317" s="340"/>
      <c r="C1317" s="340"/>
      <c r="D1317" s="340"/>
      <c r="E1317" s="340"/>
      <c r="F1317" s="340"/>
      <c r="G1317" s="356"/>
      <c r="H1317" s="356"/>
      <c r="I1317" s="356"/>
      <c r="J1317" s="356"/>
      <c r="K1317" s="356"/>
      <c r="L1317" s="356"/>
      <c r="M1317" s="356"/>
      <c r="N1317" s="356"/>
      <c r="O1317" s="356"/>
      <c r="P1317" s="356"/>
      <c r="Q1317" s="356"/>
      <c r="R1317" s="356"/>
      <c r="S1317" s="356"/>
      <c r="T1317" s="356"/>
      <c r="U1317" s="356"/>
      <c r="V1317" s="356"/>
      <c r="W1317" s="356"/>
      <c r="X1317" s="356"/>
      <c r="Y1317" s="356"/>
      <c r="Z1317" s="447"/>
      <c r="AA1317" s="366">
        <v>753.5</v>
      </c>
      <c r="AB1317" s="366">
        <v>791.2</v>
      </c>
      <c r="AC1317" s="366">
        <v>830.8</v>
      </c>
      <c r="AD1317" s="366">
        <v>872.3</v>
      </c>
      <c r="AE1317" s="366">
        <v>915.9</v>
      </c>
      <c r="AF1317" s="366"/>
      <c r="AG1317" s="366"/>
      <c r="AH1317" s="366"/>
      <c r="AI1317" s="366"/>
      <c r="AJ1317" s="366"/>
      <c r="AK1317" s="366"/>
      <c r="AL1317" s="366"/>
      <c r="AM1317" s="366"/>
      <c r="AN1317" s="366"/>
    </row>
    <row r="1318" spans="1:40" s="9" customFormat="1" ht="12" customHeight="1">
      <c r="A1318" s="367" t="s">
        <v>240</v>
      </c>
      <c r="B1318" s="340"/>
      <c r="C1318" s="340"/>
      <c r="D1318" s="340"/>
      <c r="E1318" s="340"/>
      <c r="F1318" s="340"/>
      <c r="G1318" s="356"/>
      <c r="H1318" s="356"/>
      <c r="I1318" s="356"/>
      <c r="J1318" s="356"/>
      <c r="K1318" s="356"/>
      <c r="L1318" s="356"/>
      <c r="M1318" s="356"/>
      <c r="N1318" s="356"/>
      <c r="O1318" s="356"/>
      <c r="P1318" s="356"/>
      <c r="Q1318" s="356"/>
      <c r="R1318" s="356"/>
      <c r="S1318" s="356"/>
      <c r="T1318" s="356"/>
      <c r="U1318" s="356"/>
      <c r="V1318" s="356"/>
      <c r="W1318" s="356"/>
      <c r="X1318" s="356"/>
      <c r="Y1318" s="356"/>
      <c r="Z1318" s="447"/>
      <c r="AA1318" s="366">
        <v>5</v>
      </c>
      <c r="AB1318" s="366">
        <v>5</v>
      </c>
      <c r="AC1318" s="366">
        <v>5</v>
      </c>
      <c r="AD1318" s="366">
        <v>5</v>
      </c>
      <c r="AE1318" s="366">
        <v>5</v>
      </c>
      <c r="AF1318" s="366"/>
      <c r="AG1318" s="366"/>
      <c r="AH1318" s="366"/>
      <c r="AI1318" s="366"/>
      <c r="AJ1318" s="366"/>
      <c r="AK1318" s="366"/>
      <c r="AL1318" s="366"/>
      <c r="AM1318" s="366"/>
      <c r="AN1318" s="366"/>
    </row>
    <row r="1319" spans="1:40" s="9" customFormat="1" ht="12" customHeight="1">
      <c r="A1319" s="367" t="s">
        <v>241</v>
      </c>
      <c r="B1319" s="340"/>
      <c r="C1319" s="340"/>
      <c r="D1319" s="340"/>
      <c r="E1319" s="340"/>
      <c r="F1319" s="340"/>
      <c r="G1319" s="356"/>
      <c r="H1319" s="356"/>
      <c r="I1319" s="356"/>
      <c r="J1319" s="356"/>
      <c r="K1319" s="356"/>
      <c r="L1319" s="356"/>
      <c r="M1319" s="356"/>
      <c r="N1319" s="356"/>
      <c r="O1319" s="356"/>
      <c r="P1319" s="356"/>
      <c r="Q1319" s="356"/>
      <c r="R1319" s="356"/>
      <c r="S1319" s="356"/>
      <c r="T1319" s="356"/>
      <c r="U1319" s="356"/>
      <c r="V1319" s="356"/>
      <c r="W1319" s="356"/>
      <c r="X1319" s="356"/>
      <c r="Y1319" s="356"/>
      <c r="Z1319" s="447"/>
      <c r="AA1319" s="366"/>
      <c r="AB1319" s="366"/>
      <c r="AC1319" s="366"/>
      <c r="AD1319" s="366"/>
      <c r="AE1319" s="366"/>
      <c r="AF1319" s="366"/>
      <c r="AG1319" s="366"/>
      <c r="AH1319" s="366"/>
      <c r="AI1319" s="366"/>
      <c r="AJ1319" s="366"/>
      <c r="AK1319" s="366"/>
      <c r="AL1319" s="366"/>
      <c r="AM1319" s="366"/>
      <c r="AN1319" s="366"/>
    </row>
    <row r="1320" spans="1:40" s="9" customFormat="1" ht="12" customHeight="1">
      <c r="A1320" s="367"/>
      <c r="B1320" s="340"/>
      <c r="C1320" s="340"/>
      <c r="D1320" s="340"/>
      <c r="E1320" s="340"/>
      <c r="F1320" s="340"/>
      <c r="G1320" s="356"/>
      <c r="H1320" s="356"/>
      <c r="I1320" s="356"/>
      <c r="J1320" s="356"/>
      <c r="K1320" s="356"/>
      <c r="L1320" s="356"/>
      <c r="M1320" s="356"/>
      <c r="N1320" s="356"/>
      <c r="O1320" s="356"/>
      <c r="P1320" s="356"/>
      <c r="Q1320" s="356"/>
      <c r="R1320" s="356"/>
      <c r="S1320" s="356"/>
      <c r="T1320" s="356"/>
      <c r="U1320" s="356"/>
      <c r="V1320" s="356"/>
      <c r="W1320" s="356"/>
      <c r="X1320" s="356"/>
      <c r="Y1320" s="356"/>
      <c r="Z1320" s="447"/>
      <c r="AA1320" s="366"/>
      <c r="AB1320" s="366"/>
      <c r="AC1320" s="366"/>
      <c r="AD1320" s="366"/>
      <c r="AE1320" s="366"/>
      <c r="AF1320" s="366"/>
      <c r="AG1320" s="366"/>
      <c r="AH1320" s="366"/>
      <c r="AI1320" s="366"/>
      <c r="AJ1320" s="366"/>
      <c r="AK1320" s="366"/>
      <c r="AL1320" s="366"/>
      <c r="AM1320" s="366"/>
      <c r="AN1320" s="366"/>
    </row>
    <row r="1321" spans="1:40" s="9" customFormat="1" ht="12" customHeight="1">
      <c r="A1321" s="354" t="s">
        <v>260</v>
      </c>
      <c r="B1321" s="340"/>
      <c r="C1321" s="340"/>
      <c r="D1321" s="340"/>
      <c r="E1321" s="340"/>
      <c r="F1321" s="340"/>
      <c r="G1321" s="356"/>
      <c r="H1321" s="356"/>
      <c r="I1321" s="356"/>
      <c r="J1321" s="356"/>
      <c r="K1321" s="356"/>
      <c r="L1321" s="356"/>
      <c r="M1321" s="356"/>
      <c r="N1321" s="356"/>
      <c r="O1321" s="356"/>
      <c r="P1321" s="356"/>
      <c r="Q1321" s="356"/>
      <c r="R1321" s="356"/>
      <c r="S1321" s="356"/>
      <c r="T1321" s="356"/>
      <c r="U1321" s="356"/>
      <c r="V1321" s="356"/>
      <c r="W1321" s="356"/>
      <c r="X1321" s="356"/>
      <c r="Y1321" s="356"/>
      <c r="Z1321" s="447"/>
      <c r="AA1321" s="366">
        <v>3255.3</v>
      </c>
      <c r="AB1321" s="366">
        <v>3521.3</v>
      </c>
      <c r="AC1321" s="366">
        <v>3808.4</v>
      </c>
      <c r="AD1321" s="366">
        <v>4119.6000000000004</v>
      </c>
      <c r="AE1321" s="366">
        <v>4454.3</v>
      </c>
      <c r="AF1321" s="366"/>
      <c r="AG1321" s="366"/>
      <c r="AH1321" s="366"/>
      <c r="AI1321" s="366"/>
      <c r="AJ1321" s="366"/>
      <c r="AK1321" s="366"/>
      <c r="AL1321" s="366"/>
      <c r="AM1321" s="366"/>
      <c r="AN1321" s="366"/>
    </row>
    <row r="1322" spans="1:40" s="9" customFormat="1" ht="12" customHeight="1">
      <c r="A1322" s="367" t="s">
        <v>238</v>
      </c>
      <c r="B1322" s="340"/>
      <c r="C1322" s="340"/>
      <c r="D1322" s="340"/>
      <c r="E1322" s="340"/>
      <c r="F1322" s="340"/>
      <c r="G1322" s="356"/>
      <c r="H1322" s="356"/>
      <c r="I1322" s="356"/>
      <c r="J1322" s="356"/>
      <c r="K1322" s="356"/>
      <c r="L1322" s="356"/>
      <c r="M1322" s="356"/>
      <c r="N1322" s="356"/>
      <c r="O1322" s="356"/>
      <c r="P1322" s="356"/>
      <c r="Q1322" s="356"/>
      <c r="R1322" s="356"/>
      <c r="S1322" s="356"/>
      <c r="T1322" s="356"/>
      <c r="U1322" s="356"/>
      <c r="V1322" s="356"/>
      <c r="W1322" s="356"/>
      <c r="X1322" s="356"/>
      <c r="Y1322" s="356"/>
      <c r="Z1322" s="447"/>
      <c r="AA1322" s="366">
        <v>208.2</v>
      </c>
      <c r="AB1322" s="366">
        <v>218.7</v>
      </c>
      <c r="AC1322" s="366">
        <v>229.6</v>
      </c>
      <c r="AD1322" s="366">
        <v>241.1</v>
      </c>
      <c r="AE1322" s="366">
        <v>253.1</v>
      </c>
      <c r="AF1322" s="366"/>
      <c r="AG1322" s="366"/>
      <c r="AH1322" s="366"/>
      <c r="AI1322" s="366"/>
      <c r="AJ1322" s="366"/>
      <c r="AK1322" s="366"/>
      <c r="AL1322" s="366"/>
      <c r="AM1322" s="366"/>
      <c r="AN1322" s="366"/>
    </row>
    <row r="1323" spans="1:40" s="9" customFormat="1" ht="12" customHeight="1">
      <c r="A1323" s="367" t="s">
        <v>239</v>
      </c>
      <c r="B1323" s="340"/>
      <c r="C1323" s="340"/>
      <c r="D1323" s="340"/>
      <c r="E1323" s="340"/>
      <c r="F1323" s="340"/>
      <c r="G1323" s="356"/>
      <c r="H1323" s="356"/>
      <c r="I1323" s="356"/>
      <c r="J1323" s="356"/>
      <c r="K1323" s="356"/>
      <c r="L1323" s="356"/>
      <c r="M1323" s="356"/>
      <c r="N1323" s="356"/>
      <c r="O1323" s="356"/>
      <c r="P1323" s="356"/>
      <c r="Q1323" s="356"/>
      <c r="R1323" s="356"/>
      <c r="S1323" s="356"/>
      <c r="T1323" s="356"/>
      <c r="U1323" s="356"/>
      <c r="V1323" s="356"/>
      <c r="W1323" s="356"/>
      <c r="X1323" s="356"/>
      <c r="Y1323" s="356"/>
      <c r="Z1323" s="447"/>
      <c r="AA1323" s="366">
        <v>1563.4</v>
      </c>
      <c r="AB1323" s="366">
        <v>1610.3</v>
      </c>
      <c r="AC1323" s="366">
        <v>1658.7</v>
      </c>
      <c r="AD1323" s="366">
        <v>1708.4</v>
      </c>
      <c r="AE1323" s="366">
        <v>1759.7</v>
      </c>
      <c r="AF1323" s="366"/>
      <c r="AG1323" s="366"/>
      <c r="AH1323" s="366"/>
      <c r="AI1323" s="366"/>
      <c r="AJ1323" s="366"/>
      <c r="AK1323" s="366"/>
      <c r="AL1323" s="366"/>
      <c r="AM1323" s="366"/>
      <c r="AN1323" s="366"/>
    </row>
    <row r="1324" spans="1:40" s="9" customFormat="1" ht="12" customHeight="1">
      <c r="A1324" s="367" t="s">
        <v>240</v>
      </c>
      <c r="B1324" s="340"/>
      <c r="C1324" s="340"/>
      <c r="D1324" s="340"/>
      <c r="E1324" s="340"/>
      <c r="F1324" s="340"/>
      <c r="G1324" s="356"/>
      <c r="H1324" s="356"/>
      <c r="I1324" s="356"/>
      <c r="J1324" s="356"/>
      <c r="K1324" s="356"/>
      <c r="L1324" s="356"/>
      <c r="M1324" s="356"/>
      <c r="N1324" s="356"/>
      <c r="O1324" s="356"/>
      <c r="P1324" s="356"/>
      <c r="Q1324" s="356"/>
      <c r="R1324" s="356"/>
      <c r="S1324" s="356"/>
      <c r="T1324" s="356"/>
      <c r="U1324" s="356"/>
      <c r="V1324" s="356"/>
      <c r="W1324" s="356"/>
      <c r="X1324" s="356"/>
      <c r="Y1324" s="356"/>
      <c r="Z1324" s="447"/>
      <c r="AA1324" s="366">
        <v>4</v>
      </c>
      <c r="AB1324" s="366">
        <v>3</v>
      </c>
      <c r="AC1324" s="366">
        <v>3</v>
      </c>
      <c r="AD1324" s="366">
        <v>3</v>
      </c>
      <c r="AE1324" s="366">
        <v>3</v>
      </c>
      <c r="AF1324" s="366"/>
      <c r="AG1324" s="366"/>
      <c r="AH1324" s="366"/>
      <c r="AI1324" s="366"/>
      <c r="AJ1324" s="366"/>
      <c r="AK1324" s="366"/>
      <c r="AL1324" s="366"/>
      <c r="AM1324" s="366"/>
      <c r="AN1324" s="366"/>
    </row>
    <row r="1325" spans="1:40" s="9" customFormat="1" ht="12" customHeight="1">
      <c r="A1325" s="367" t="s">
        <v>241</v>
      </c>
      <c r="B1325" s="340"/>
      <c r="C1325" s="340"/>
      <c r="D1325" s="340"/>
      <c r="E1325" s="340"/>
      <c r="F1325" s="340"/>
      <c r="G1325" s="356"/>
      <c r="H1325" s="356"/>
      <c r="I1325" s="356"/>
      <c r="J1325" s="356"/>
      <c r="K1325" s="356"/>
      <c r="L1325" s="356"/>
      <c r="M1325" s="356"/>
      <c r="N1325" s="356"/>
      <c r="O1325" s="356"/>
      <c r="P1325" s="356"/>
      <c r="Q1325" s="356"/>
      <c r="R1325" s="356"/>
      <c r="S1325" s="356"/>
      <c r="T1325" s="356"/>
      <c r="U1325" s="356"/>
      <c r="V1325" s="356"/>
      <c r="W1325" s="356"/>
      <c r="X1325" s="356"/>
      <c r="Y1325" s="356"/>
      <c r="Z1325" s="447"/>
      <c r="AA1325" s="366"/>
      <c r="AB1325" s="366"/>
      <c r="AC1325" s="366"/>
      <c r="AD1325" s="366"/>
      <c r="AE1325" s="366"/>
      <c r="AF1325" s="366"/>
      <c r="AG1325" s="366"/>
      <c r="AH1325" s="366"/>
      <c r="AI1325" s="366"/>
      <c r="AJ1325" s="366"/>
      <c r="AK1325" s="366"/>
      <c r="AL1325" s="366"/>
      <c r="AM1325" s="366"/>
      <c r="AN1325" s="366"/>
    </row>
    <row r="1326" spans="1:40" s="9" customFormat="1" ht="12" customHeight="1">
      <c r="A1326" s="367"/>
      <c r="B1326" s="340"/>
      <c r="C1326" s="340"/>
      <c r="D1326" s="340"/>
      <c r="E1326" s="340"/>
      <c r="F1326" s="340"/>
      <c r="G1326" s="356"/>
      <c r="H1326" s="356"/>
      <c r="I1326" s="356"/>
      <c r="J1326" s="356"/>
      <c r="K1326" s="356"/>
      <c r="L1326" s="356"/>
      <c r="M1326" s="356"/>
      <c r="N1326" s="356"/>
      <c r="O1326" s="356"/>
      <c r="P1326" s="356"/>
      <c r="Q1326" s="356"/>
      <c r="R1326" s="356"/>
      <c r="S1326" s="356"/>
      <c r="T1326" s="356"/>
      <c r="U1326" s="356"/>
      <c r="V1326" s="356"/>
      <c r="W1326" s="356"/>
      <c r="X1326" s="356"/>
      <c r="Y1326" s="356"/>
      <c r="Z1326" s="447"/>
      <c r="AA1326" s="366"/>
      <c r="AB1326" s="366"/>
      <c r="AC1326" s="366"/>
      <c r="AD1326" s="366"/>
      <c r="AE1326" s="366"/>
      <c r="AF1326" s="366"/>
      <c r="AG1326" s="366"/>
      <c r="AH1326" s="366"/>
      <c r="AI1326" s="366"/>
      <c r="AJ1326" s="366"/>
      <c r="AK1326" s="366"/>
      <c r="AL1326" s="366"/>
      <c r="AM1326" s="366"/>
      <c r="AN1326" s="366"/>
    </row>
    <row r="1327" spans="1:40" s="9" customFormat="1" ht="12" customHeight="1">
      <c r="A1327" s="354" t="s">
        <v>275</v>
      </c>
      <c r="B1327" s="340"/>
      <c r="C1327" s="340"/>
      <c r="D1327" s="340"/>
      <c r="E1327" s="340"/>
      <c r="F1327" s="340"/>
      <c r="G1327" s="356"/>
      <c r="H1327" s="356"/>
      <c r="I1327" s="356"/>
      <c r="J1327" s="356"/>
      <c r="K1327" s="356"/>
      <c r="L1327" s="356"/>
      <c r="M1327" s="356"/>
      <c r="N1327" s="356"/>
      <c r="O1327" s="356"/>
      <c r="P1327" s="356"/>
      <c r="Q1327" s="356"/>
      <c r="R1327" s="356"/>
      <c r="S1327" s="356"/>
      <c r="T1327" s="356"/>
      <c r="U1327" s="356"/>
      <c r="V1327" s="356"/>
      <c r="W1327" s="356"/>
      <c r="X1327" s="356"/>
      <c r="Y1327" s="356"/>
      <c r="Z1327" s="447"/>
      <c r="AA1327" s="366">
        <v>39591.599999999999</v>
      </c>
      <c r="AB1327" s="366">
        <v>52041.4</v>
      </c>
      <c r="AC1327" s="366">
        <v>55155.5</v>
      </c>
      <c r="AD1327" s="366">
        <v>58977.2</v>
      </c>
      <c r="AE1327" s="366">
        <v>62852.2</v>
      </c>
      <c r="AF1327" s="366"/>
      <c r="AG1327" s="366"/>
      <c r="AH1327" s="366"/>
      <c r="AI1327" s="366"/>
      <c r="AJ1327" s="366"/>
      <c r="AK1327" s="366"/>
      <c r="AL1327" s="366"/>
      <c r="AM1327" s="366"/>
      <c r="AN1327" s="366"/>
    </row>
    <row r="1328" spans="1:40" s="9" customFormat="1" ht="12" customHeight="1">
      <c r="A1328" s="367" t="s">
        <v>276</v>
      </c>
      <c r="B1328" s="340"/>
      <c r="C1328" s="340"/>
      <c r="D1328" s="340"/>
      <c r="E1328" s="340"/>
      <c r="F1328" s="340"/>
      <c r="G1328" s="356"/>
      <c r="H1328" s="356"/>
      <c r="I1328" s="356"/>
      <c r="J1328" s="356"/>
      <c r="K1328" s="356"/>
      <c r="L1328" s="356"/>
      <c r="M1328" s="356"/>
      <c r="N1328" s="356"/>
      <c r="O1328" s="356"/>
      <c r="P1328" s="356"/>
      <c r="Q1328" s="356"/>
      <c r="R1328" s="356"/>
      <c r="S1328" s="356"/>
      <c r="T1328" s="356"/>
      <c r="U1328" s="356"/>
      <c r="V1328" s="356"/>
      <c r="W1328" s="356"/>
      <c r="X1328" s="356"/>
      <c r="Y1328" s="356"/>
      <c r="Z1328" s="447"/>
      <c r="AA1328" s="366">
        <v>257.39999999999998</v>
      </c>
      <c r="AB1328" s="366">
        <v>279.10000000000002</v>
      </c>
      <c r="AC1328" s="366">
        <v>288</v>
      </c>
      <c r="AD1328" s="366">
        <v>297.8</v>
      </c>
      <c r="AE1328" s="366">
        <v>307.2</v>
      </c>
      <c r="AF1328" s="366"/>
      <c r="AG1328" s="366"/>
      <c r="AH1328" s="366"/>
      <c r="AI1328" s="366"/>
      <c r="AJ1328" s="366"/>
      <c r="AK1328" s="366"/>
      <c r="AL1328" s="366"/>
      <c r="AM1328" s="366"/>
      <c r="AN1328" s="366"/>
    </row>
    <row r="1329" spans="1:40" s="9" customFormat="1" ht="12" customHeight="1">
      <c r="A1329" s="367" t="s">
        <v>277</v>
      </c>
      <c r="B1329" s="340"/>
      <c r="C1329" s="340"/>
      <c r="D1329" s="340"/>
      <c r="E1329" s="340"/>
      <c r="F1329" s="340"/>
      <c r="G1329" s="356"/>
      <c r="H1329" s="356"/>
      <c r="I1329" s="356"/>
      <c r="J1329" s="356"/>
      <c r="K1329" s="356"/>
      <c r="L1329" s="356"/>
      <c r="M1329" s="356"/>
      <c r="N1329" s="356"/>
      <c r="O1329" s="356"/>
      <c r="P1329" s="356"/>
      <c r="Q1329" s="356"/>
      <c r="R1329" s="356"/>
      <c r="S1329" s="356"/>
      <c r="T1329" s="356"/>
      <c r="U1329" s="356"/>
      <c r="V1329" s="356"/>
      <c r="W1329" s="356"/>
      <c r="X1329" s="356"/>
      <c r="Y1329" s="356"/>
      <c r="Z1329" s="447"/>
      <c r="AA1329" s="366">
        <v>15384.3</v>
      </c>
      <c r="AB1329" s="366">
        <v>18648.5</v>
      </c>
      <c r="AC1329" s="366">
        <v>19154.3</v>
      </c>
      <c r="AD1329" s="366">
        <v>19804.8</v>
      </c>
      <c r="AE1329" s="366">
        <v>20460.599999999999</v>
      </c>
      <c r="AF1329" s="366"/>
      <c r="AG1329" s="366"/>
      <c r="AH1329" s="366"/>
      <c r="AI1329" s="366"/>
      <c r="AJ1329" s="366"/>
      <c r="AK1329" s="366"/>
      <c r="AL1329" s="366"/>
      <c r="AM1329" s="366"/>
      <c r="AN1329" s="366"/>
    </row>
    <row r="1330" spans="1:40" s="9" customFormat="1" ht="12" customHeight="1">
      <c r="A1330" s="367" t="s">
        <v>278</v>
      </c>
      <c r="B1330" s="340"/>
      <c r="C1330" s="340"/>
      <c r="D1330" s="340"/>
      <c r="E1330" s="340"/>
      <c r="F1330" s="340"/>
      <c r="G1330" s="356"/>
      <c r="H1330" s="356"/>
      <c r="I1330" s="356"/>
      <c r="J1330" s="356"/>
      <c r="K1330" s="356"/>
      <c r="L1330" s="356"/>
      <c r="M1330" s="356"/>
      <c r="N1330" s="356"/>
      <c r="O1330" s="356"/>
      <c r="P1330" s="356"/>
      <c r="Q1330" s="356"/>
      <c r="R1330" s="356"/>
      <c r="S1330" s="356"/>
      <c r="T1330" s="356"/>
      <c r="U1330" s="356"/>
      <c r="V1330" s="356"/>
      <c r="W1330" s="356"/>
      <c r="X1330" s="356"/>
      <c r="Y1330" s="356"/>
      <c r="Z1330" s="447"/>
      <c r="AA1330" s="366">
        <v>6.2</v>
      </c>
      <c r="AB1330" s="366">
        <v>21.2</v>
      </c>
      <c r="AC1330" s="366">
        <v>2.7</v>
      </c>
      <c r="AD1330" s="366">
        <v>3.4</v>
      </c>
      <c r="AE1330" s="366">
        <v>3.3</v>
      </c>
      <c r="AF1330" s="366"/>
      <c r="AG1330" s="366"/>
      <c r="AH1330" s="366"/>
      <c r="AI1330" s="366"/>
      <c r="AJ1330" s="366"/>
      <c r="AK1330" s="366"/>
      <c r="AL1330" s="366"/>
      <c r="AM1330" s="366"/>
      <c r="AN1330" s="366"/>
    </row>
    <row r="1331" spans="1:40" s="9" customFormat="1" ht="12" customHeight="1">
      <c r="A1331" s="367" t="s">
        <v>241</v>
      </c>
      <c r="B1331" s="340"/>
      <c r="C1331" s="340"/>
      <c r="D1331" s="340"/>
      <c r="E1331" s="340"/>
      <c r="F1331" s="340"/>
      <c r="G1331" s="356"/>
      <c r="H1331" s="356"/>
      <c r="I1331" s="356"/>
      <c r="J1331" s="356"/>
      <c r="K1331" s="356"/>
      <c r="L1331" s="356"/>
      <c r="M1331" s="356"/>
      <c r="N1331" s="356"/>
      <c r="O1331" s="356"/>
      <c r="P1331" s="356"/>
      <c r="Q1331" s="356"/>
      <c r="R1331" s="356"/>
      <c r="S1331" s="356"/>
      <c r="T1331" s="356"/>
      <c r="U1331" s="356"/>
      <c r="V1331" s="356"/>
      <c r="W1331" s="356"/>
      <c r="X1331" s="356"/>
      <c r="Y1331" s="356"/>
      <c r="Z1331" s="447"/>
      <c r="AA1331" s="366">
        <v>14.4</v>
      </c>
      <c r="AB1331" s="366">
        <v>31.4</v>
      </c>
      <c r="AC1331" s="366">
        <v>6</v>
      </c>
      <c r="AD1331" s="366">
        <v>6.9</v>
      </c>
      <c r="AE1331" s="366">
        <v>6.6</v>
      </c>
      <c r="AF1331" s="366"/>
      <c r="AG1331" s="366"/>
      <c r="AH1331" s="366"/>
      <c r="AI1331" s="366"/>
      <c r="AJ1331" s="366"/>
      <c r="AK1331" s="366"/>
      <c r="AL1331" s="366"/>
      <c r="AM1331" s="366"/>
      <c r="AN1331" s="366"/>
    </row>
    <row r="1332" spans="1:40" s="9" customFormat="1" ht="12" customHeight="1">
      <c r="A1332" s="367" t="s">
        <v>279</v>
      </c>
      <c r="B1332" s="340"/>
      <c r="C1332" s="340"/>
      <c r="D1332" s="340"/>
      <c r="E1332" s="340"/>
      <c r="F1332" s="340"/>
      <c r="G1332" s="356"/>
      <c r="H1332" s="356"/>
      <c r="I1332" s="356"/>
      <c r="J1332" s="356"/>
      <c r="K1332" s="356"/>
      <c r="L1332" s="356"/>
      <c r="M1332" s="356"/>
      <c r="N1332" s="356"/>
      <c r="O1332" s="356"/>
      <c r="P1332" s="356"/>
      <c r="Q1332" s="356"/>
      <c r="R1332" s="356"/>
      <c r="S1332" s="356"/>
      <c r="T1332" s="356"/>
      <c r="U1332" s="356"/>
      <c r="V1332" s="356"/>
      <c r="W1332" s="356"/>
      <c r="X1332" s="356"/>
      <c r="Y1332" s="356"/>
      <c r="Z1332" s="447"/>
      <c r="AA1332" s="366"/>
      <c r="AB1332" s="366"/>
      <c r="AC1332" s="366"/>
      <c r="AD1332" s="366"/>
      <c r="AE1332" s="366"/>
      <c r="AF1332" s="366"/>
      <c r="AG1332" s="366"/>
      <c r="AH1332" s="366"/>
      <c r="AI1332" s="366"/>
      <c r="AJ1332" s="366"/>
      <c r="AK1332" s="366"/>
      <c r="AL1332" s="366"/>
      <c r="AM1332" s="366"/>
      <c r="AN1332" s="366"/>
    </row>
    <row r="1333" spans="1:40" s="9" customFormat="1" ht="12" customHeight="1">
      <c r="A1333" s="367"/>
      <c r="B1333" s="340"/>
      <c r="C1333" s="340"/>
      <c r="D1333" s="340"/>
      <c r="E1333" s="340"/>
      <c r="F1333" s="340"/>
      <c r="G1333" s="356"/>
      <c r="H1333" s="356"/>
      <c r="I1333" s="356"/>
      <c r="J1333" s="356"/>
      <c r="K1333" s="356"/>
      <c r="L1333" s="356"/>
      <c r="M1333" s="356"/>
      <c r="N1333" s="356"/>
      <c r="O1333" s="356"/>
      <c r="P1333" s="356"/>
      <c r="Q1333" s="356"/>
      <c r="R1333" s="356"/>
      <c r="S1333" s="356"/>
      <c r="T1333" s="356"/>
      <c r="U1333" s="356"/>
      <c r="V1333" s="356"/>
      <c r="W1333" s="356"/>
      <c r="X1333" s="356"/>
      <c r="Y1333" s="356"/>
      <c r="Z1333" s="447"/>
      <c r="AA1333" s="366"/>
      <c r="AB1333" s="366"/>
      <c r="AC1333" s="366"/>
      <c r="AD1333" s="366"/>
      <c r="AE1333" s="366"/>
      <c r="AF1333" s="366"/>
      <c r="AG1333" s="366"/>
      <c r="AH1333" s="366"/>
      <c r="AI1333" s="366"/>
      <c r="AJ1333" s="366"/>
      <c r="AK1333" s="366"/>
      <c r="AL1333" s="366"/>
      <c r="AM1333" s="366"/>
      <c r="AN1333" s="366"/>
    </row>
    <row r="1334" spans="1:40" s="9" customFormat="1" ht="12" customHeight="1">
      <c r="A1334" s="354" t="s">
        <v>266</v>
      </c>
      <c r="B1334" s="340"/>
      <c r="C1334" s="340"/>
      <c r="D1334" s="340"/>
      <c r="E1334" s="340"/>
      <c r="F1334" s="340"/>
      <c r="G1334" s="356"/>
      <c r="H1334" s="356"/>
      <c r="I1334" s="356"/>
      <c r="J1334" s="356"/>
      <c r="K1334" s="356"/>
      <c r="L1334" s="356"/>
      <c r="M1334" s="356"/>
      <c r="N1334" s="356"/>
      <c r="O1334" s="356"/>
      <c r="P1334" s="356"/>
      <c r="Q1334" s="356"/>
      <c r="R1334" s="356"/>
      <c r="S1334" s="356"/>
      <c r="T1334" s="356"/>
      <c r="U1334" s="356"/>
      <c r="V1334" s="356"/>
      <c r="W1334" s="356"/>
      <c r="X1334" s="356"/>
      <c r="Y1334" s="356"/>
      <c r="Z1334" s="447"/>
      <c r="AA1334" s="366">
        <v>32351.599999999999</v>
      </c>
      <c r="AB1334" s="366">
        <v>35334.400000000001</v>
      </c>
      <c r="AC1334" s="366">
        <v>38218.800000000003</v>
      </c>
      <c r="AD1334" s="366">
        <v>41606.699999999997</v>
      </c>
      <c r="AE1334" s="366">
        <v>45301</v>
      </c>
      <c r="AF1334" s="366"/>
      <c r="AG1334" s="366"/>
      <c r="AH1334" s="366"/>
      <c r="AI1334" s="366"/>
      <c r="AJ1334" s="366"/>
      <c r="AK1334" s="366"/>
      <c r="AL1334" s="366"/>
      <c r="AM1334" s="366"/>
      <c r="AN1334" s="366"/>
    </row>
    <row r="1335" spans="1:40" s="9" customFormat="1" ht="12" customHeight="1">
      <c r="A1335" s="367" t="s">
        <v>238</v>
      </c>
      <c r="B1335" s="340"/>
      <c r="C1335" s="340"/>
      <c r="D1335" s="340"/>
      <c r="E1335" s="340"/>
      <c r="F1335" s="340"/>
      <c r="G1335" s="356"/>
      <c r="H1335" s="356"/>
      <c r="I1335" s="356"/>
      <c r="J1335" s="356"/>
      <c r="K1335" s="356"/>
      <c r="L1335" s="356"/>
      <c r="M1335" s="356"/>
      <c r="N1335" s="356"/>
      <c r="O1335" s="356"/>
      <c r="P1335" s="356"/>
      <c r="Q1335" s="356"/>
      <c r="R1335" s="356"/>
      <c r="S1335" s="356"/>
      <c r="T1335" s="356"/>
      <c r="U1335" s="356"/>
      <c r="V1335" s="356"/>
      <c r="W1335" s="356"/>
      <c r="X1335" s="356"/>
      <c r="Y1335" s="356"/>
      <c r="Z1335" s="447"/>
      <c r="AA1335" s="366">
        <v>234.3</v>
      </c>
      <c r="AB1335" s="366">
        <v>245.3</v>
      </c>
      <c r="AC1335" s="366">
        <v>256.10000000000002</v>
      </c>
      <c r="AD1335" s="366">
        <v>267.8</v>
      </c>
      <c r="AE1335" s="366">
        <v>280.2</v>
      </c>
      <c r="AF1335" s="366"/>
      <c r="AG1335" s="366"/>
      <c r="AH1335" s="366"/>
      <c r="AI1335" s="366"/>
      <c r="AJ1335" s="366"/>
      <c r="AK1335" s="366"/>
      <c r="AL1335" s="366"/>
      <c r="AM1335" s="366"/>
      <c r="AN1335" s="366"/>
    </row>
    <row r="1336" spans="1:40" s="9" customFormat="1" ht="12" customHeight="1">
      <c r="A1336" s="367" t="s">
        <v>239</v>
      </c>
      <c r="B1336" s="340"/>
      <c r="C1336" s="340"/>
      <c r="D1336" s="340"/>
      <c r="E1336" s="340"/>
      <c r="F1336" s="340"/>
      <c r="G1336" s="356"/>
      <c r="H1336" s="356"/>
      <c r="I1336" s="356"/>
      <c r="J1336" s="356"/>
      <c r="K1336" s="356"/>
      <c r="L1336" s="356"/>
      <c r="M1336" s="356"/>
      <c r="N1336" s="356"/>
      <c r="O1336" s="356"/>
      <c r="P1336" s="356"/>
      <c r="Q1336" s="356"/>
      <c r="R1336" s="356"/>
      <c r="S1336" s="356"/>
      <c r="T1336" s="356"/>
      <c r="U1336" s="356"/>
      <c r="V1336" s="356"/>
      <c r="W1336" s="356"/>
      <c r="X1336" s="356"/>
      <c r="Y1336" s="356"/>
      <c r="Z1336" s="447"/>
      <c r="AA1336" s="366">
        <v>13806.2</v>
      </c>
      <c r="AB1336" s="366">
        <v>14403.1</v>
      </c>
      <c r="AC1336" s="366">
        <v>14922</v>
      </c>
      <c r="AD1336" s="366">
        <v>15533.7</v>
      </c>
      <c r="AE1336" s="366">
        <v>16165.1</v>
      </c>
      <c r="AF1336" s="366"/>
      <c r="AG1336" s="366"/>
      <c r="AH1336" s="366"/>
      <c r="AI1336" s="366"/>
      <c r="AJ1336" s="366"/>
      <c r="AK1336" s="366"/>
      <c r="AL1336" s="366"/>
      <c r="AM1336" s="366"/>
      <c r="AN1336" s="366"/>
    </row>
    <row r="1337" spans="1:40" s="9" customFormat="1" ht="12" customHeight="1">
      <c r="A1337" s="367" t="s">
        <v>240</v>
      </c>
      <c r="B1337" s="340"/>
      <c r="C1337" s="340"/>
      <c r="D1337" s="340"/>
      <c r="E1337" s="340"/>
      <c r="F1337" s="340"/>
      <c r="G1337" s="356"/>
      <c r="H1337" s="356"/>
      <c r="I1337" s="356"/>
      <c r="J1337" s="356"/>
      <c r="K1337" s="356"/>
      <c r="L1337" s="356"/>
      <c r="M1337" s="356"/>
      <c r="N1337" s="356"/>
      <c r="O1337" s="356"/>
      <c r="P1337" s="356"/>
      <c r="Q1337" s="356"/>
      <c r="R1337" s="356"/>
      <c r="S1337" s="356"/>
      <c r="T1337" s="356"/>
      <c r="U1337" s="356"/>
      <c r="V1337" s="356"/>
      <c r="W1337" s="356"/>
      <c r="X1337" s="356"/>
      <c r="Y1337" s="356"/>
      <c r="Z1337" s="447"/>
      <c r="AA1337" s="366">
        <v>1.6</v>
      </c>
      <c r="AB1337" s="366">
        <v>4.3</v>
      </c>
      <c r="AC1337" s="366">
        <v>3.6</v>
      </c>
      <c r="AD1337" s="366">
        <v>4.0999999999999996</v>
      </c>
      <c r="AE1337" s="366">
        <v>4.0999999999999996</v>
      </c>
      <c r="AF1337" s="366"/>
      <c r="AG1337" s="366"/>
      <c r="AH1337" s="366"/>
      <c r="AI1337" s="366"/>
      <c r="AJ1337" s="366"/>
      <c r="AK1337" s="366"/>
      <c r="AL1337" s="366"/>
      <c r="AM1337" s="366"/>
      <c r="AN1337" s="366"/>
    </row>
    <row r="1338" spans="1:40" s="9" customFormat="1" ht="13.5" customHeight="1">
      <c r="A1338" s="367" t="s">
        <v>241</v>
      </c>
      <c r="B1338" s="372"/>
      <c r="C1338" s="372"/>
      <c r="D1338" s="372"/>
      <c r="E1338" s="372"/>
      <c r="F1338" s="372"/>
      <c r="G1338" s="373"/>
      <c r="H1338" s="373"/>
      <c r="I1338" s="373"/>
      <c r="J1338" s="373"/>
      <c r="K1338" s="373"/>
      <c r="L1338" s="373"/>
      <c r="M1338" s="373"/>
      <c r="N1338" s="373"/>
      <c r="O1338" s="373"/>
      <c r="P1338" s="382"/>
      <c r="Q1338" s="382"/>
      <c r="R1338" s="382"/>
      <c r="S1338" s="382"/>
      <c r="T1338" s="382"/>
      <c r="U1338" s="382"/>
      <c r="V1338" s="356"/>
      <c r="W1338" s="356"/>
      <c r="X1338" s="356"/>
      <c r="Y1338" s="356"/>
      <c r="Z1338" s="447"/>
      <c r="AA1338" s="366">
        <v>8.1</v>
      </c>
      <c r="AB1338" s="366">
        <v>9.1999999999999993</v>
      </c>
      <c r="AC1338" s="366">
        <v>8.1999999999999993</v>
      </c>
      <c r="AD1338" s="366">
        <v>8.9</v>
      </c>
      <c r="AE1338" s="366">
        <v>8.9</v>
      </c>
      <c r="AF1338" s="366"/>
      <c r="AG1338" s="366"/>
      <c r="AH1338" s="366"/>
      <c r="AI1338" s="366"/>
      <c r="AJ1338" s="366"/>
      <c r="AK1338" s="366"/>
      <c r="AL1338" s="366"/>
      <c r="AM1338" s="366"/>
      <c r="AN1338" s="366"/>
    </row>
    <row r="1339" spans="1:40" ht="20.25" customHeight="1">
      <c r="A1339" s="372"/>
      <c r="V1339" s="382"/>
      <c r="W1339" s="382"/>
      <c r="X1339" s="382"/>
      <c r="Y1339" s="382"/>
      <c r="Z1339" s="448"/>
      <c r="AA1339" s="383"/>
      <c r="AB1339" s="383"/>
      <c r="AC1339" s="383"/>
      <c r="AD1339" s="383"/>
      <c r="AE1339" s="383"/>
      <c r="AF1339" s="383"/>
      <c r="AG1339" s="383"/>
      <c r="AH1339" s="383"/>
      <c r="AI1339" s="383"/>
      <c r="AJ1339" s="383"/>
      <c r="AK1339" s="383"/>
      <c r="AL1339" s="383"/>
      <c r="AM1339" s="383"/>
      <c r="AN1339" s="383"/>
    </row>
  </sheetData>
  <phoneticPr fontId="95" type="noConversion"/>
  <pageMargins left="0.7" right="0.7" top="0.75" bottom="0.75" header="0.3" footer="0.3"/>
  <pageSetup paperSize="9"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tabColor theme="6" tint="0.79998168889431442"/>
  </sheetPr>
  <dimension ref="A1:T1159"/>
  <sheetViews>
    <sheetView showGridLines="0" zoomScale="85" zoomScaleNormal="85" workbookViewId="0">
      <pane xSplit="1" ySplit="1" topLeftCell="B42" activePane="bottomRight" state="frozen"/>
      <selection pane="topRight" activeCell="AA10" sqref="AA10"/>
      <selection pane="bottomLeft" activeCell="AA10" sqref="AA10"/>
      <selection pane="bottomRight" activeCell="A90" sqref="A90:XFD90"/>
    </sheetView>
  </sheetViews>
  <sheetFormatPr defaultColWidth="8.85546875" defaultRowHeight="12.75"/>
  <cols>
    <col min="1" max="1" width="63.28515625" style="3" customWidth="1"/>
    <col min="2" max="4" width="11.42578125" style="26" bestFit="1" customWidth="1"/>
    <col min="5" max="5" width="12.140625" style="26" customWidth="1"/>
    <col min="6" max="8" width="11.5703125" style="26" bestFit="1" customWidth="1"/>
    <col min="9" max="10" width="12.5703125" style="26" bestFit="1" customWidth="1"/>
    <col min="11" max="11" width="12.5703125" style="663" bestFit="1" customWidth="1"/>
    <col min="12" max="13" width="12.5703125" style="26" bestFit="1" customWidth="1"/>
    <col min="14" max="14" width="12.5703125" style="34" bestFit="1" customWidth="1"/>
    <col min="15" max="18" width="12.5703125" style="26" bestFit="1" customWidth="1"/>
    <col min="19" max="20" width="12.5703125" style="3" bestFit="1" customWidth="1"/>
    <col min="21" max="16384" width="8.85546875" style="3"/>
  </cols>
  <sheetData>
    <row r="1" spans="1:20" s="11" customFormat="1" ht="15.75">
      <c r="A1" s="119" t="s">
        <v>919</v>
      </c>
      <c r="B1" s="1091">
        <v>2012</v>
      </c>
      <c r="C1" s="1091">
        <v>2013</v>
      </c>
      <c r="D1" s="1091">
        <v>2014</v>
      </c>
      <c r="E1" s="1091">
        <v>2015</v>
      </c>
      <c r="F1" s="1091">
        <v>2016</v>
      </c>
      <c r="G1" s="1091">
        <v>2017</v>
      </c>
      <c r="H1" s="1091">
        <v>2018</v>
      </c>
      <c r="I1" s="1091">
        <v>2019</v>
      </c>
      <c r="J1" s="1091">
        <v>2020</v>
      </c>
      <c r="K1" s="1091">
        <v>2021</v>
      </c>
      <c r="L1" s="1091">
        <v>2022</v>
      </c>
      <c r="M1" s="1091">
        <v>2023</v>
      </c>
      <c r="N1" s="1092">
        <v>2024</v>
      </c>
      <c r="O1" s="1175">
        <v>2025</v>
      </c>
      <c r="P1" s="1093" t="s">
        <v>902</v>
      </c>
      <c r="Q1" s="1093">
        <v>2027</v>
      </c>
      <c r="R1" s="1093">
        <v>2028</v>
      </c>
      <c r="S1" s="1093">
        <v>2029</v>
      </c>
      <c r="T1" s="1094">
        <v>2030</v>
      </c>
    </row>
    <row r="2" spans="1:20" s="11" customFormat="1" ht="15" customHeight="1">
      <c r="A2" s="120" t="s">
        <v>286</v>
      </c>
      <c r="B2" s="33" t="s">
        <v>231</v>
      </c>
      <c r="C2" s="33" t="s">
        <v>231</v>
      </c>
      <c r="D2" s="33" t="s">
        <v>231</v>
      </c>
      <c r="E2" s="33" t="s">
        <v>231</v>
      </c>
      <c r="F2" s="33" t="s">
        <v>231</v>
      </c>
      <c r="G2" s="33" t="s">
        <v>231</v>
      </c>
      <c r="H2" s="33" t="s">
        <v>231</v>
      </c>
      <c r="I2" s="33" t="s">
        <v>231</v>
      </c>
      <c r="J2" s="33" t="s">
        <v>231</v>
      </c>
      <c r="K2" s="33" t="s">
        <v>231</v>
      </c>
      <c r="L2" s="33" t="s">
        <v>231</v>
      </c>
      <c r="M2" s="33" t="s">
        <v>231</v>
      </c>
      <c r="N2" s="835" t="s">
        <v>231</v>
      </c>
      <c r="O2" s="1176" t="s">
        <v>231</v>
      </c>
      <c r="P2" s="775" t="s">
        <v>233</v>
      </c>
      <c r="Q2" s="775" t="s">
        <v>233</v>
      </c>
      <c r="R2" s="775" t="s">
        <v>233</v>
      </c>
      <c r="S2" s="775" t="s">
        <v>233</v>
      </c>
      <c r="T2" s="779" t="s">
        <v>233</v>
      </c>
    </row>
    <row r="3" spans="1:20" s="11" customFormat="1">
      <c r="A3" s="56" t="s">
        <v>287</v>
      </c>
      <c r="B3" s="34" t="s">
        <v>288</v>
      </c>
      <c r="C3" s="34" t="s">
        <v>288</v>
      </c>
      <c r="D3" s="34" t="s">
        <v>288</v>
      </c>
      <c r="E3" s="34" t="s">
        <v>289</v>
      </c>
      <c r="F3" s="34" t="s">
        <v>170</v>
      </c>
      <c r="G3" s="34" t="s">
        <v>160</v>
      </c>
      <c r="H3" s="34" t="s">
        <v>152</v>
      </c>
      <c r="I3" s="34" t="s">
        <v>149</v>
      </c>
      <c r="J3" s="34" t="s">
        <v>142</v>
      </c>
      <c r="K3" s="34" t="s">
        <v>133</v>
      </c>
      <c r="L3" s="34" t="s">
        <v>3</v>
      </c>
      <c r="M3" s="34" t="s">
        <v>892</v>
      </c>
      <c r="N3" s="836" t="s">
        <v>898</v>
      </c>
      <c r="O3" s="1177" t="s">
        <v>963</v>
      </c>
      <c r="P3" s="776" t="s">
        <v>902</v>
      </c>
      <c r="Q3" s="776" t="s">
        <v>902</v>
      </c>
      <c r="R3" s="776" t="s">
        <v>902</v>
      </c>
      <c r="S3" s="776" t="s">
        <v>902</v>
      </c>
      <c r="T3" s="776" t="s">
        <v>902</v>
      </c>
    </row>
    <row r="4" spans="1:20">
      <c r="A4" s="56"/>
      <c r="B4" s="34"/>
      <c r="C4" s="34"/>
      <c r="D4" s="34"/>
      <c r="E4" s="34"/>
      <c r="F4" s="34"/>
      <c r="G4" s="621"/>
      <c r="H4" s="621"/>
      <c r="I4" s="621"/>
      <c r="J4" s="621"/>
      <c r="K4" s="681"/>
      <c r="L4" s="621"/>
      <c r="M4" s="621"/>
      <c r="N4" s="837"/>
      <c r="O4" s="1178"/>
      <c r="P4" s="777"/>
      <c r="Q4" s="777"/>
      <c r="R4" s="777"/>
      <c r="S4" s="777"/>
      <c r="T4" s="946"/>
    </row>
    <row r="5" spans="1:20" s="5" customFormat="1" ht="15">
      <c r="A5" s="121" t="s">
        <v>290</v>
      </c>
      <c r="B5" s="39">
        <v>9418.9</v>
      </c>
      <c r="C5" s="39">
        <v>9897.5</v>
      </c>
      <c r="D5" s="39">
        <v>11874.9</v>
      </c>
      <c r="E5" s="39">
        <v>11003.1</v>
      </c>
      <c r="F5" s="39">
        <v>10485.5</v>
      </c>
      <c r="G5" s="39">
        <v>11525.1</v>
      </c>
      <c r="H5" s="39">
        <v>14085.1</v>
      </c>
      <c r="I5" s="39">
        <v>13680.5</v>
      </c>
      <c r="J5" s="39">
        <v>12093.3</v>
      </c>
      <c r="K5" s="676">
        <v>13860.4</v>
      </c>
      <c r="L5" s="676">
        <v>18538.2</v>
      </c>
      <c r="M5" s="676">
        <v>19810.099999999999</v>
      </c>
      <c r="N5" s="786">
        <v>20826.2</v>
      </c>
      <c r="O5" s="1179">
        <v>23234.6</v>
      </c>
      <c r="P5" s="984">
        <v>28657.1</v>
      </c>
      <c r="Q5" s="984">
        <v>31463.5</v>
      </c>
      <c r="R5" s="984">
        <v>34347.9</v>
      </c>
      <c r="S5" s="984">
        <v>39240.1</v>
      </c>
      <c r="T5" s="984">
        <v>43080.9</v>
      </c>
    </row>
    <row r="6" spans="1:20" ht="15">
      <c r="A6" s="56"/>
      <c r="B6" s="40"/>
      <c r="C6" s="40"/>
      <c r="D6" s="40"/>
      <c r="E6" s="311"/>
      <c r="F6" s="311"/>
      <c r="G6" s="311"/>
      <c r="H6" s="311"/>
      <c r="I6" s="311"/>
      <c r="J6" s="39"/>
      <c r="K6" s="39"/>
      <c r="L6" s="39"/>
      <c r="M6" s="39"/>
      <c r="N6" s="840"/>
      <c r="O6" s="488"/>
      <c r="P6" s="985"/>
      <c r="Q6" s="985"/>
      <c r="R6" s="985"/>
      <c r="S6" s="985"/>
      <c r="T6" s="985"/>
    </row>
    <row r="7" spans="1:20" s="5" customFormat="1" ht="15">
      <c r="A7" s="121" t="s">
        <v>291</v>
      </c>
      <c r="B7" s="39">
        <v>8219</v>
      </c>
      <c r="C7" s="39">
        <v>8879.6</v>
      </c>
      <c r="D7" s="39">
        <v>10232.1</v>
      </c>
      <c r="E7" s="39">
        <v>9157.6</v>
      </c>
      <c r="F7" s="39">
        <v>8421.6</v>
      </c>
      <c r="G7" s="39">
        <v>9141.4</v>
      </c>
      <c r="H7" s="39">
        <v>10475.9</v>
      </c>
      <c r="I7" s="39">
        <v>10918.1</v>
      </c>
      <c r="J7" s="39">
        <v>9802.1</v>
      </c>
      <c r="K7" s="676">
        <v>11129.4</v>
      </c>
      <c r="L7" s="676">
        <v>16453.599999999999</v>
      </c>
      <c r="M7" s="676">
        <v>17627</v>
      </c>
      <c r="N7" s="786">
        <v>18447</v>
      </c>
      <c r="O7" s="1179">
        <v>19901.3</v>
      </c>
      <c r="P7" s="984">
        <v>22140.5</v>
      </c>
      <c r="Q7" s="984">
        <v>24715.3</v>
      </c>
      <c r="R7" s="984">
        <v>27341.7</v>
      </c>
      <c r="S7" s="984">
        <v>31766.2</v>
      </c>
      <c r="T7" s="984">
        <v>35098.800000000003</v>
      </c>
    </row>
    <row r="8" spans="1:20" ht="15">
      <c r="A8" s="56"/>
      <c r="B8" s="40"/>
      <c r="C8" s="40"/>
      <c r="D8" s="40"/>
      <c r="E8" s="311"/>
      <c r="F8" s="311"/>
      <c r="G8" s="311"/>
      <c r="H8" s="311"/>
      <c r="I8" s="311"/>
      <c r="J8" s="39"/>
      <c r="K8" s="41"/>
      <c r="L8" s="41"/>
      <c r="M8" s="41"/>
      <c r="N8" s="840"/>
      <c r="O8" s="488"/>
      <c r="P8" s="985"/>
      <c r="Q8" s="985"/>
      <c r="R8" s="985"/>
      <c r="S8" s="985"/>
      <c r="T8" s="985"/>
    </row>
    <row r="9" spans="1:20" s="5" customFormat="1" ht="15">
      <c r="A9" s="122" t="s">
        <v>292</v>
      </c>
      <c r="B9" s="622">
        <v>5629.2</v>
      </c>
      <c r="C9" s="622">
        <v>5848.5</v>
      </c>
      <c r="D9" s="622">
        <v>6778.9</v>
      </c>
      <c r="E9" s="39">
        <v>5894.2</v>
      </c>
      <c r="F9" s="39">
        <v>5286.2</v>
      </c>
      <c r="G9" s="39">
        <v>5317.4</v>
      </c>
      <c r="H9" s="39">
        <v>6119.2</v>
      </c>
      <c r="I9" s="39">
        <v>6070.4</v>
      </c>
      <c r="J9" s="39">
        <f>J10+J12+J17</f>
        <v>5668.6</v>
      </c>
      <c r="K9" s="676">
        <v>6356.1</v>
      </c>
      <c r="L9" s="676">
        <v>11252.6</v>
      </c>
      <c r="M9" s="676">
        <v>11730.4</v>
      </c>
      <c r="N9" s="786">
        <v>12364.8</v>
      </c>
      <c r="O9" s="1179">
        <v>13124.8</v>
      </c>
      <c r="P9" s="984">
        <v>14879.3</v>
      </c>
      <c r="Q9" s="984">
        <v>16053.6</v>
      </c>
      <c r="R9" s="984">
        <v>17473</v>
      </c>
      <c r="S9" s="984">
        <v>20613.5</v>
      </c>
      <c r="T9" s="984">
        <v>22439.9</v>
      </c>
    </row>
    <row r="10" spans="1:20" s="5" customFormat="1" ht="15">
      <c r="A10" s="299" t="s">
        <v>293</v>
      </c>
      <c r="B10" s="107">
        <v>2645.1</v>
      </c>
      <c r="C10" s="107">
        <v>2808.4</v>
      </c>
      <c r="D10" s="107">
        <v>3195.1</v>
      </c>
      <c r="E10" s="546">
        <v>3037.1</v>
      </c>
      <c r="F10" s="546">
        <v>2844.3</v>
      </c>
      <c r="G10" s="546">
        <v>3093.8</v>
      </c>
      <c r="H10" s="546">
        <v>3101.9</v>
      </c>
      <c r="I10" s="546">
        <v>3211.6</v>
      </c>
      <c r="J10" s="546">
        <v>3517.3</v>
      </c>
      <c r="K10" s="674">
        <v>3467.9</v>
      </c>
      <c r="L10" s="674">
        <v>3652.1</v>
      </c>
      <c r="M10" s="674">
        <v>4149.8</v>
      </c>
      <c r="N10" s="788">
        <v>4396.6000000000004</v>
      </c>
      <c r="O10" s="488">
        <v>4750.3999999999996</v>
      </c>
      <c r="P10" s="985">
        <v>4955</v>
      </c>
      <c r="Q10" s="985">
        <v>5452.3</v>
      </c>
      <c r="R10" s="985">
        <v>5879.4</v>
      </c>
      <c r="S10" s="985">
        <v>6432.2</v>
      </c>
      <c r="T10" s="985">
        <v>7018.1</v>
      </c>
    </row>
    <row r="11" spans="1:20" ht="15">
      <c r="A11" s="208" t="s">
        <v>294</v>
      </c>
      <c r="B11" s="40">
        <v>2645.1</v>
      </c>
      <c r="C11" s="40">
        <v>2808.4</v>
      </c>
      <c r="D11" s="40">
        <v>3195.1</v>
      </c>
      <c r="E11" s="40">
        <v>3037.1</v>
      </c>
      <c r="F11" s="40">
        <v>2844.3</v>
      </c>
      <c r="G11" s="40">
        <v>3093.8</v>
      </c>
      <c r="H11" s="40">
        <v>3101.9</v>
      </c>
      <c r="I11" s="40">
        <v>3211.6</v>
      </c>
      <c r="J11" s="40">
        <v>3517.3</v>
      </c>
      <c r="K11" s="674">
        <v>3467.9</v>
      </c>
      <c r="L11" s="674">
        <v>3652.1</v>
      </c>
      <c r="M11" s="674">
        <v>4149.8</v>
      </c>
      <c r="N11" s="788">
        <v>4396.6000000000004</v>
      </c>
      <c r="O11" s="488">
        <v>4750.3999999999996</v>
      </c>
      <c r="P11" s="985">
        <v>4955</v>
      </c>
      <c r="Q11" s="985">
        <v>5452.3</v>
      </c>
      <c r="R11" s="985">
        <v>5879.4</v>
      </c>
      <c r="S11" s="985">
        <v>6432.2</v>
      </c>
      <c r="T11" s="985">
        <v>7018.1</v>
      </c>
    </row>
    <row r="12" spans="1:20" s="5" customFormat="1" ht="15">
      <c r="A12" s="56" t="s">
        <v>295</v>
      </c>
      <c r="B12" s="40">
        <v>2739.3</v>
      </c>
      <c r="C12" s="40">
        <v>2755.1</v>
      </c>
      <c r="D12" s="40">
        <v>3353.9</v>
      </c>
      <c r="E12" s="40">
        <v>2621.6</v>
      </c>
      <c r="F12" s="40">
        <v>2230.1</v>
      </c>
      <c r="G12" s="40">
        <v>1950.4</v>
      </c>
      <c r="H12" s="40">
        <v>2751.9</v>
      </c>
      <c r="I12" s="40">
        <v>2500.6</v>
      </c>
      <c r="J12" s="40">
        <v>1787.9</v>
      </c>
      <c r="K12" s="674">
        <v>2374.9</v>
      </c>
      <c r="L12" s="674">
        <v>6844</v>
      </c>
      <c r="M12" s="674">
        <v>7002.2</v>
      </c>
      <c r="N12" s="788">
        <v>7212.7</v>
      </c>
      <c r="O12" s="488">
        <v>7584.2</v>
      </c>
      <c r="P12" s="985">
        <v>9014.2999999999993</v>
      </c>
      <c r="Q12" s="985">
        <v>9605.7000000000007</v>
      </c>
      <c r="R12" s="985">
        <v>10485.6</v>
      </c>
      <c r="S12" s="985">
        <v>12965.5</v>
      </c>
      <c r="T12" s="985">
        <v>14090.3</v>
      </c>
    </row>
    <row r="13" spans="1:20" ht="15">
      <c r="A13" s="208" t="s">
        <v>296</v>
      </c>
      <c r="B13" s="40">
        <v>1740.5</v>
      </c>
      <c r="C13" s="40">
        <v>2060.5</v>
      </c>
      <c r="D13" s="40">
        <v>2522.4</v>
      </c>
      <c r="E13" s="40">
        <v>2374.8000000000002</v>
      </c>
      <c r="F13" s="40">
        <v>2093.8000000000002</v>
      </c>
      <c r="G13" s="40">
        <v>1794.1</v>
      </c>
      <c r="H13" s="40">
        <v>1933</v>
      </c>
      <c r="I13" s="40">
        <v>1696.9</v>
      </c>
      <c r="J13" s="40">
        <v>1554.2</v>
      </c>
      <c r="K13" s="674">
        <v>1690.3</v>
      </c>
      <c r="L13" s="674">
        <v>2756.9</v>
      </c>
      <c r="M13" s="674">
        <v>3031.6</v>
      </c>
      <c r="N13" s="788">
        <v>3418.7</v>
      </c>
      <c r="O13" s="488">
        <v>3613.3</v>
      </c>
      <c r="P13" s="985">
        <v>4023.4</v>
      </c>
      <c r="Q13" s="985">
        <v>4601.6000000000004</v>
      </c>
      <c r="R13" s="985">
        <v>5221.6000000000004</v>
      </c>
      <c r="S13" s="985">
        <v>5930.2</v>
      </c>
      <c r="T13" s="985">
        <v>6694.7</v>
      </c>
    </row>
    <row r="14" spans="1:20" ht="15">
      <c r="A14" s="208" t="s">
        <v>297</v>
      </c>
      <c r="B14" s="40">
        <v>981.1</v>
      </c>
      <c r="C14" s="40">
        <v>666.7</v>
      </c>
      <c r="D14" s="40">
        <v>794.2</v>
      </c>
      <c r="E14" s="40">
        <v>195.4</v>
      </c>
      <c r="F14" s="40">
        <v>92</v>
      </c>
      <c r="G14" s="40">
        <v>113.6</v>
      </c>
      <c r="H14" s="40">
        <v>775</v>
      </c>
      <c r="I14" s="40">
        <v>760.7</v>
      </c>
      <c r="J14" s="40">
        <v>183.4</v>
      </c>
      <c r="K14" s="674">
        <v>635.4</v>
      </c>
      <c r="L14" s="674">
        <v>4036.1</v>
      </c>
      <c r="M14" s="674">
        <v>3906.5</v>
      </c>
      <c r="N14" s="788">
        <v>3707.1</v>
      </c>
      <c r="O14" s="488">
        <v>3883</v>
      </c>
      <c r="P14" s="985">
        <v>4850</v>
      </c>
      <c r="Q14" s="985">
        <v>4850</v>
      </c>
      <c r="R14" s="985">
        <v>5092.5</v>
      </c>
      <c r="S14" s="985">
        <v>6847.1</v>
      </c>
      <c r="T14" s="985">
        <v>7189.4</v>
      </c>
    </row>
    <row r="15" spans="1:20" ht="15">
      <c r="A15" s="208" t="s">
        <v>298</v>
      </c>
      <c r="B15" s="40">
        <v>11.4</v>
      </c>
      <c r="C15" s="40">
        <v>18.600000000000001</v>
      </c>
      <c r="D15" s="40">
        <v>22.4</v>
      </c>
      <c r="E15" s="40">
        <v>30.8</v>
      </c>
      <c r="F15" s="40">
        <v>26.6</v>
      </c>
      <c r="G15" s="40">
        <v>25.6</v>
      </c>
      <c r="H15" s="40">
        <v>26.3</v>
      </c>
      <c r="I15" s="40">
        <v>25.8</v>
      </c>
      <c r="J15" s="40">
        <v>30.1</v>
      </c>
      <c r="K15" s="674">
        <v>29.6</v>
      </c>
      <c r="L15" s="674">
        <v>30.6</v>
      </c>
      <c r="M15" s="674">
        <v>38.4</v>
      </c>
      <c r="N15" s="788">
        <v>52.1</v>
      </c>
      <c r="O15" s="488">
        <v>52.7</v>
      </c>
      <c r="P15" s="985">
        <v>83.6</v>
      </c>
      <c r="Q15" s="985">
        <v>91.4</v>
      </c>
      <c r="R15" s="985">
        <v>101.8</v>
      </c>
      <c r="S15" s="985">
        <v>111.7</v>
      </c>
      <c r="T15" s="985">
        <v>122.3</v>
      </c>
    </row>
    <row r="16" spans="1:20" ht="15">
      <c r="A16" s="208" t="s">
        <v>299</v>
      </c>
      <c r="B16" s="40">
        <v>6.3</v>
      </c>
      <c r="C16" s="40">
        <v>9.1999999999999993</v>
      </c>
      <c r="D16" s="40">
        <v>14.9</v>
      </c>
      <c r="E16" s="40">
        <v>20.5</v>
      </c>
      <c r="F16" s="40">
        <v>17.7</v>
      </c>
      <c r="G16" s="40">
        <v>17.100000000000001</v>
      </c>
      <c r="H16" s="40">
        <v>17.600000000000001</v>
      </c>
      <c r="I16" s="40">
        <v>17.2</v>
      </c>
      <c r="J16" s="40">
        <v>20.100000000000001</v>
      </c>
      <c r="K16" s="674">
        <v>19.7</v>
      </c>
      <c r="L16" s="674">
        <v>20.399999999999999</v>
      </c>
      <c r="M16" s="674">
        <v>25.6</v>
      </c>
      <c r="N16" s="788">
        <v>34.700000000000003</v>
      </c>
      <c r="O16" s="488">
        <v>35.200000000000003</v>
      </c>
      <c r="P16" s="985">
        <v>57.3</v>
      </c>
      <c r="Q16" s="985">
        <v>62.7</v>
      </c>
      <c r="R16" s="985">
        <v>69.8</v>
      </c>
      <c r="S16" s="985">
        <v>76.599999999999994</v>
      </c>
      <c r="T16" s="985">
        <v>83.9</v>
      </c>
    </row>
    <row r="17" spans="1:20" s="5" customFormat="1" ht="15">
      <c r="A17" s="56" t="s">
        <v>300</v>
      </c>
      <c r="B17" s="40">
        <v>244.8</v>
      </c>
      <c r="C17" s="40">
        <v>285</v>
      </c>
      <c r="D17" s="40">
        <v>229.9</v>
      </c>
      <c r="E17" s="40">
        <v>235.6</v>
      </c>
      <c r="F17" s="40">
        <v>211.8</v>
      </c>
      <c r="G17" s="40">
        <v>273.10000000000002</v>
      </c>
      <c r="H17" s="40">
        <v>265.39999999999998</v>
      </c>
      <c r="I17" s="40">
        <v>358.2</v>
      </c>
      <c r="J17" s="40">
        <v>363.4</v>
      </c>
      <c r="K17" s="674">
        <v>513.29999999999995</v>
      </c>
      <c r="L17" s="674">
        <v>756.5</v>
      </c>
      <c r="M17" s="674">
        <v>578.29999999999995</v>
      </c>
      <c r="N17" s="789">
        <v>755.5</v>
      </c>
      <c r="O17" s="488">
        <v>790.2</v>
      </c>
      <c r="P17" s="985">
        <v>910</v>
      </c>
      <c r="Q17" s="985">
        <v>995.5</v>
      </c>
      <c r="R17" s="985">
        <v>1107.9000000000001</v>
      </c>
      <c r="S17" s="985">
        <v>1215.8</v>
      </c>
      <c r="T17" s="985">
        <v>1331.5</v>
      </c>
    </row>
    <row r="18" spans="1:20" ht="15">
      <c r="A18" s="208" t="s">
        <v>301</v>
      </c>
      <c r="B18" s="40">
        <v>13.3</v>
      </c>
      <c r="C18" s="40"/>
      <c r="D18" s="40"/>
      <c r="E18" s="54" t="s">
        <v>302</v>
      </c>
      <c r="F18" s="40"/>
      <c r="G18" s="40">
        <v>0</v>
      </c>
      <c r="H18" s="40">
        <v>0</v>
      </c>
      <c r="I18" s="40">
        <v>0</v>
      </c>
      <c r="J18" s="40">
        <v>0</v>
      </c>
      <c r="K18" s="40">
        <v>0</v>
      </c>
      <c r="L18" s="40">
        <v>0</v>
      </c>
      <c r="M18" s="40">
        <v>0</v>
      </c>
      <c r="N18" s="788">
        <v>0</v>
      </c>
      <c r="O18" s="488">
        <v>0</v>
      </c>
      <c r="P18" s="985">
        <v>0</v>
      </c>
      <c r="Q18" s="985">
        <v>0</v>
      </c>
      <c r="R18" s="985">
        <v>0</v>
      </c>
      <c r="S18" s="985">
        <v>0</v>
      </c>
      <c r="T18" s="985">
        <v>0</v>
      </c>
    </row>
    <row r="19" spans="1:20" ht="15">
      <c r="A19" s="208" t="s">
        <v>303</v>
      </c>
      <c r="B19" s="40">
        <v>163.19999999999999</v>
      </c>
      <c r="C19" s="40">
        <v>244.5</v>
      </c>
      <c r="D19" s="40">
        <v>186.1</v>
      </c>
      <c r="E19" s="40">
        <v>168.9</v>
      </c>
      <c r="F19" s="54">
        <v>132.6</v>
      </c>
      <c r="G19" s="54">
        <v>181.7</v>
      </c>
      <c r="H19" s="54">
        <v>154.6</v>
      </c>
      <c r="I19" s="54">
        <v>215</v>
      </c>
      <c r="J19" s="54">
        <v>215.9</v>
      </c>
      <c r="K19" s="674">
        <v>366</v>
      </c>
      <c r="L19" s="674">
        <v>680.6</v>
      </c>
      <c r="M19" s="674">
        <v>375.2</v>
      </c>
      <c r="N19" s="788">
        <v>535.79999999999995</v>
      </c>
      <c r="O19" s="488">
        <v>548.5</v>
      </c>
      <c r="P19" s="985">
        <v>633.70000000000005</v>
      </c>
      <c r="Q19" s="985">
        <v>693.3</v>
      </c>
      <c r="R19" s="985">
        <v>771.6</v>
      </c>
      <c r="S19" s="985">
        <v>846.8</v>
      </c>
      <c r="T19" s="985">
        <v>927.4</v>
      </c>
    </row>
    <row r="20" spans="1:20" ht="15">
      <c r="A20" s="208" t="s">
        <v>304</v>
      </c>
      <c r="B20" s="40"/>
      <c r="C20" s="40"/>
      <c r="D20" s="40"/>
      <c r="E20" s="40"/>
      <c r="F20" s="54"/>
      <c r="G20" s="54"/>
      <c r="H20" s="54"/>
      <c r="I20" s="54"/>
      <c r="J20" s="54"/>
      <c r="K20" s="674">
        <v>20.2</v>
      </c>
      <c r="L20" s="674">
        <v>20.3</v>
      </c>
      <c r="M20" s="674">
        <v>11.6</v>
      </c>
      <c r="N20" s="788">
        <v>14.2</v>
      </c>
      <c r="O20" s="488">
        <v>15.1</v>
      </c>
      <c r="P20" s="985">
        <v>15.1</v>
      </c>
      <c r="Q20" s="985">
        <v>16.5</v>
      </c>
      <c r="R20" s="985">
        <v>18.399999999999999</v>
      </c>
      <c r="S20" s="985">
        <v>20.2</v>
      </c>
      <c r="T20" s="985">
        <v>22.1</v>
      </c>
    </row>
    <row r="21" spans="1:20" ht="15">
      <c r="A21" s="208" t="s">
        <v>305</v>
      </c>
      <c r="B21" s="40">
        <v>67.400000000000006</v>
      </c>
      <c r="C21" s="40">
        <v>38.5</v>
      </c>
      <c r="D21" s="40">
        <v>43.1</v>
      </c>
      <c r="E21" s="40">
        <v>66</v>
      </c>
      <c r="F21" s="40">
        <v>78.7</v>
      </c>
      <c r="G21" s="40">
        <v>91.4</v>
      </c>
      <c r="H21" s="40">
        <v>110.8</v>
      </c>
      <c r="I21" s="40">
        <v>128</v>
      </c>
      <c r="J21" s="40">
        <v>134.9</v>
      </c>
      <c r="K21" s="674">
        <v>127</v>
      </c>
      <c r="L21" s="674">
        <v>55.3</v>
      </c>
      <c r="M21" s="674">
        <v>189.3</v>
      </c>
      <c r="N21" s="788">
        <v>204.7</v>
      </c>
      <c r="O21" s="488">
        <v>221.9</v>
      </c>
      <c r="P21" s="985">
        <v>260.5</v>
      </c>
      <c r="Q21" s="985">
        <v>285</v>
      </c>
      <c r="R21" s="985">
        <v>317.2</v>
      </c>
      <c r="S21" s="985">
        <v>348.1</v>
      </c>
      <c r="T21" s="985">
        <v>381.2</v>
      </c>
    </row>
    <row r="22" spans="1:20" ht="15">
      <c r="A22" s="208" t="s">
        <v>306</v>
      </c>
      <c r="B22" s="40"/>
      <c r="C22" s="40"/>
      <c r="D22" s="40"/>
      <c r="E22" s="40"/>
      <c r="F22" s="40"/>
      <c r="G22" s="40">
        <v>0</v>
      </c>
      <c r="H22" s="40">
        <v>0</v>
      </c>
      <c r="I22" s="40">
        <v>14.6</v>
      </c>
      <c r="J22" s="40">
        <v>12.6</v>
      </c>
      <c r="K22" s="674">
        <v>0</v>
      </c>
      <c r="L22" s="674">
        <v>0</v>
      </c>
      <c r="M22" s="674">
        <v>0</v>
      </c>
      <c r="N22" s="788">
        <v>0</v>
      </c>
      <c r="O22" s="488">
        <v>0</v>
      </c>
      <c r="P22" s="985">
        <v>0</v>
      </c>
      <c r="Q22" s="985">
        <v>0</v>
      </c>
      <c r="R22" s="985">
        <v>0</v>
      </c>
      <c r="S22" s="985">
        <v>0</v>
      </c>
      <c r="T22" s="985">
        <v>0</v>
      </c>
    </row>
    <row r="23" spans="1:20" ht="15">
      <c r="A23" s="208" t="s">
        <v>307</v>
      </c>
      <c r="B23" s="40">
        <v>0.9</v>
      </c>
      <c r="C23" s="40">
        <v>2</v>
      </c>
      <c r="D23" s="40">
        <v>0.7</v>
      </c>
      <c r="E23" s="40">
        <v>0.6</v>
      </c>
      <c r="F23" s="40">
        <v>0.5</v>
      </c>
      <c r="G23" s="40">
        <v>0.02</v>
      </c>
      <c r="H23" s="40">
        <v>0</v>
      </c>
      <c r="I23" s="40"/>
      <c r="J23" s="40">
        <v>0</v>
      </c>
      <c r="K23" s="674">
        <v>0</v>
      </c>
      <c r="L23" s="674">
        <v>0.3</v>
      </c>
      <c r="M23" s="674">
        <v>2.2000000000000002</v>
      </c>
      <c r="N23" s="788">
        <v>0.9</v>
      </c>
      <c r="O23" s="488">
        <v>4.7</v>
      </c>
      <c r="P23" s="985">
        <v>0.7</v>
      </c>
      <c r="Q23" s="985">
        <v>0.7</v>
      </c>
      <c r="R23" s="985">
        <v>0.7</v>
      </c>
      <c r="S23" s="985">
        <v>0.7</v>
      </c>
      <c r="T23" s="985">
        <v>0.7</v>
      </c>
    </row>
    <row r="24" spans="1:20">
      <c r="A24" s="56"/>
      <c r="B24" s="40"/>
      <c r="C24" s="40"/>
      <c r="D24" s="40"/>
      <c r="E24" s="623"/>
      <c r="F24" s="623"/>
      <c r="G24" s="623"/>
      <c r="H24" s="623"/>
      <c r="I24" s="623"/>
      <c r="J24" s="623"/>
      <c r="K24" s="54"/>
      <c r="L24" s="54"/>
      <c r="M24" s="54"/>
      <c r="N24" s="789"/>
      <c r="O24" s="1180"/>
      <c r="P24" s="986"/>
      <c r="Q24" s="986"/>
      <c r="R24" s="986"/>
      <c r="S24" s="986"/>
      <c r="T24" s="986"/>
    </row>
    <row r="25" spans="1:20" s="5" customFormat="1" ht="15">
      <c r="A25" s="121" t="s">
        <v>308</v>
      </c>
      <c r="B25" s="39">
        <v>3.7</v>
      </c>
      <c r="C25" s="39">
        <v>6.4</v>
      </c>
      <c r="D25" s="39">
        <v>14.6</v>
      </c>
      <c r="E25" s="39">
        <v>18</v>
      </c>
      <c r="F25" s="39">
        <v>14.4</v>
      </c>
      <c r="G25" s="39">
        <v>11.2</v>
      </c>
      <c r="H25" s="39">
        <v>8.6</v>
      </c>
      <c r="I25" s="39">
        <v>1.9</v>
      </c>
      <c r="J25" s="39">
        <v>0.4</v>
      </c>
      <c r="K25" s="676">
        <v>0.8</v>
      </c>
      <c r="L25" s="676">
        <v>1.4</v>
      </c>
      <c r="M25" s="676">
        <v>2</v>
      </c>
      <c r="N25" s="786">
        <v>0.3</v>
      </c>
      <c r="O25" s="1179">
        <v>2.1</v>
      </c>
      <c r="P25" s="984">
        <v>2.2999999999999998</v>
      </c>
      <c r="Q25" s="984">
        <v>2.5</v>
      </c>
      <c r="R25" s="984">
        <v>2.8</v>
      </c>
      <c r="S25" s="984">
        <v>3.1</v>
      </c>
      <c r="T25" s="984">
        <v>3.3</v>
      </c>
    </row>
    <row r="26" spans="1:20" ht="15">
      <c r="A26" s="208" t="s">
        <v>309</v>
      </c>
      <c r="B26" s="40"/>
      <c r="C26" s="40"/>
      <c r="D26" s="40"/>
      <c r="E26" s="40"/>
      <c r="F26" s="40"/>
      <c r="G26" s="40">
        <v>11.2</v>
      </c>
      <c r="H26" s="40">
        <v>8.6</v>
      </c>
      <c r="I26" s="40">
        <v>1.9</v>
      </c>
      <c r="J26" s="546">
        <v>0.4</v>
      </c>
      <c r="K26" s="987">
        <v>0.8</v>
      </c>
      <c r="L26" s="987">
        <v>1.4</v>
      </c>
      <c r="M26" s="987">
        <v>2</v>
      </c>
      <c r="N26" s="788">
        <v>0.3</v>
      </c>
      <c r="O26" s="488">
        <v>2.1</v>
      </c>
      <c r="P26" s="985">
        <v>2.2999999999999998</v>
      </c>
      <c r="Q26" s="985">
        <v>2.5</v>
      </c>
      <c r="R26" s="985">
        <v>2.8</v>
      </c>
      <c r="S26" s="985">
        <v>3.1</v>
      </c>
      <c r="T26" s="985">
        <v>3.3</v>
      </c>
    </row>
    <row r="27" spans="1:20">
      <c r="A27" s="208"/>
      <c r="B27" s="40"/>
      <c r="C27" s="40"/>
      <c r="D27" s="40"/>
      <c r="E27" s="40"/>
      <c r="F27" s="40"/>
      <c r="G27" s="40"/>
      <c r="H27" s="40"/>
      <c r="I27" s="40"/>
      <c r="J27" s="673"/>
      <c r="K27" s="673"/>
      <c r="L27" s="673"/>
      <c r="M27" s="784"/>
      <c r="N27" s="788"/>
      <c r="O27" s="1181"/>
      <c r="P27" s="833"/>
      <c r="Q27" s="833"/>
      <c r="R27" s="833"/>
      <c r="S27" s="833"/>
      <c r="T27" s="986"/>
    </row>
    <row r="28" spans="1:20" s="5" customFormat="1" ht="15">
      <c r="A28" s="121" t="s">
        <v>310</v>
      </c>
      <c r="B28" s="39">
        <v>2183.1</v>
      </c>
      <c r="C28" s="39">
        <v>2549.1999999999998</v>
      </c>
      <c r="D28" s="39">
        <v>2883.6</v>
      </c>
      <c r="E28" s="39">
        <v>2680.2</v>
      </c>
      <c r="F28" s="39">
        <v>2584.1</v>
      </c>
      <c r="G28" s="39">
        <v>3255.1</v>
      </c>
      <c r="H28" s="39">
        <v>3537.3</v>
      </c>
      <c r="I28" s="39">
        <v>3936.6</v>
      </c>
      <c r="J28" s="664">
        <f>J29+J38+J41+J42+J46+J59</f>
        <v>3372.7</v>
      </c>
      <c r="K28" s="676">
        <v>3993.7</v>
      </c>
      <c r="L28" s="676">
        <v>4293.5</v>
      </c>
      <c r="M28" s="676">
        <v>5227</v>
      </c>
      <c r="N28" s="786">
        <v>5320.2</v>
      </c>
      <c r="O28" s="1179">
        <v>5989.6</v>
      </c>
      <c r="P28" s="984">
        <v>6358</v>
      </c>
      <c r="Q28" s="984">
        <v>7579.1</v>
      </c>
      <c r="R28" s="984">
        <v>8575.2000000000007</v>
      </c>
      <c r="S28" s="984">
        <v>9669.7999999999993</v>
      </c>
      <c r="T28" s="984">
        <v>10935</v>
      </c>
    </row>
    <row r="29" spans="1:20" s="1321" customFormat="1" ht="15">
      <c r="A29" s="123" t="s">
        <v>311</v>
      </c>
      <c r="B29" s="41">
        <v>1162.2</v>
      </c>
      <c r="C29" s="41">
        <v>1563.4</v>
      </c>
      <c r="D29" s="41">
        <v>1806</v>
      </c>
      <c r="E29" s="543">
        <v>1693.2</v>
      </c>
      <c r="F29" s="543">
        <v>1521.8</v>
      </c>
      <c r="G29" s="543">
        <v>1911.3</v>
      </c>
      <c r="H29" s="543">
        <v>2167.4</v>
      </c>
      <c r="I29" s="543">
        <v>2299.1999999999998</v>
      </c>
      <c r="J29" s="41">
        <f>J30+J36</f>
        <v>2122.5</v>
      </c>
      <c r="K29" s="675">
        <v>2458.6</v>
      </c>
      <c r="L29" s="675">
        <v>2505.3000000000002</v>
      </c>
      <c r="M29" s="675">
        <v>3617.5</v>
      </c>
      <c r="N29" s="787">
        <v>3151.5</v>
      </c>
      <c r="O29" s="1182">
        <v>3657.2</v>
      </c>
      <c r="P29" s="988">
        <v>3860.5</v>
      </c>
      <c r="Q29" s="988">
        <v>4610.8</v>
      </c>
      <c r="R29" s="988">
        <v>5156.3999999999996</v>
      </c>
      <c r="S29" s="988">
        <v>5719.1</v>
      </c>
      <c r="T29" s="988">
        <v>6321.4</v>
      </c>
    </row>
    <row r="30" spans="1:20" s="5" customFormat="1" ht="12.75" customHeight="1">
      <c r="A30" s="123" t="s">
        <v>312</v>
      </c>
      <c r="B30" s="40"/>
      <c r="C30" s="40"/>
      <c r="D30" s="40"/>
      <c r="E30" s="40"/>
      <c r="F30" s="40"/>
      <c r="G30" s="40">
        <v>1868.8</v>
      </c>
      <c r="H30" s="40">
        <v>2067.1</v>
      </c>
      <c r="I30" s="40">
        <v>2252.5</v>
      </c>
      <c r="J30" s="40">
        <v>2079.1999999999998</v>
      </c>
      <c r="K30" s="674">
        <v>2457.1999999999998</v>
      </c>
      <c r="L30" s="674">
        <v>2475.1</v>
      </c>
      <c r="M30" s="674">
        <v>3598.6</v>
      </c>
      <c r="N30" s="788">
        <v>3077.6</v>
      </c>
      <c r="O30" s="488">
        <v>3557.8</v>
      </c>
      <c r="P30" s="985">
        <v>3767.1</v>
      </c>
      <c r="Q30" s="985">
        <v>4508.7</v>
      </c>
      <c r="R30" s="985">
        <v>5042.7</v>
      </c>
      <c r="S30" s="985">
        <v>5594.3</v>
      </c>
      <c r="T30" s="985">
        <v>6184.8</v>
      </c>
    </row>
    <row r="31" spans="1:20" ht="15">
      <c r="A31" s="208" t="s">
        <v>313</v>
      </c>
      <c r="B31" s="40">
        <v>1092.0999999999999</v>
      </c>
      <c r="C31" s="40">
        <v>1496.1</v>
      </c>
      <c r="D31" s="40">
        <v>1668.8</v>
      </c>
      <c r="E31" s="40">
        <v>1567</v>
      </c>
      <c r="F31" s="40">
        <v>1442.6</v>
      </c>
      <c r="G31" s="40">
        <v>1868.8</v>
      </c>
      <c r="H31" s="40">
        <v>2067.1</v>
      </c>
      <c r="I31" s="40">
        <v>2252.5</v>
      </c>
      <c r="J31" s="40">
        <v>2079.1999999999998</v>
      </c>
      <c r="K31" s="674">
        <v>2457.1999999999998</v>
      </c>
      <c r="L31" s="674">
        <v>2475.1</v>
      </c>
      <c r="M31" s="674">
        <v>3598.6</v>
      </c>
      <c r="N31" s="788">
        <v>3077.6</v>
      </c>
      <c r="O31" s="488">
        <v>3557.8</v>
      </c>
      <c r="P31" s="985">
        <v>3767.1</v>
      </c>
      <c r="Q31" s="985">
        <v>4508.7</v>
      </c>
      <c r="R31" s="985">
        <v>5042.7</v>
      </c>
      <c r="S31" s="985">
        <v>5594.3</v>
      </c>
      <c r="T31" s="985">
        <v>6184.8</v>
      </c>
    </row>
    <row r="32" spans="1:20" ht="15">
      <c r="A32" s="208" t="s">
        <v>314</v>
      </c>
      <c r="B32" s="40"/>
      <c r="C32" s="40"/>
      <c r="D32" s="40"/>
      <c r="E32" s="40"/>
      <c r="F32" s="40"/>
      <c r="G32" s="40">
        <v>1131.0999999999999</v>
      </c>
      <c r="H32" s="40">
        <v>1120.3</v>
      </c>
      <c r="I32" s="40">
        <v>1368.2</v>
      </c>
      <c r="J32" s="40">
        <v>1325</v>
      </c>
      <c r="K32" s="40">
        <v>1450.6</v>
      </c>
      <c r="L32" s="40">
        <v>1693.6</v>
      </c>
      <c r="M32" s="40">
        <v>2937.8</v>
      </c>
      <c r="N32" s="788">
        <v>2304.1999999999998</v>
      </c>
      <c r="O32" s="488">
        <v>2892.8</v>
      </c>
      <c r="P32" s="985">
        <v>2997.6</v>
      </c>
      <c r="Q32" s="985">
        <v>3629.4</v>
      </c>
      <c r="R32" s="985">
        <v>3970.6</v>
      </c>
      <c r="S32" s="985">
        <v>4343.8</v>
      </c>
      <c r="T32" s="985">
        <v>4752.2</v>
      </c>
    </row>
    <row r="33" spans="1:20" ht="15">
      <c r="A33" s="208" t="s">
        <v>315</v>
      </c>
      <c r="B33" s="40"/>
      <c r="C33" s="40"/>
      <c r="D33" s="40"/>
      <c r="E33" s="40"/>
      <c r="F33" s="40"/>
      <c r="G33" s="40">
        <v>1299</v>
      </c>
      <c r="H33" s="40">
        <v>1089</v>
      </c>
      <c r="I33" s="40">
        <v>1106.4000000000001</v>
      </c>
      <c r="J33" s="40">
        <v>982.1</v>
      </c>
      <c r="K33" s="40">
        <v>1104.3</v>
      </c>
      <c r="L33" s="40">
        <v>1112.4000000000001</v>
      </c>
      <c r="M33" s="40">
        <v>1499.8</v>
      </c>
      <c r="N33" s="788">
        <v>1564.7</v>
      </c>
      <c r="O33" s="488">
        <v>1634</v>
      </c>
      <c r="P33" s="985">
        <v>1783.6</v>
      </c>
      <c r="Q33" s="985">
        <v>1995.1</v>
      </c>
      <c r="R33" s="985">
        <v>2220.5</v>
      </c>
      <c r="S33" s="985">
        <v>2436.8000000000002</v>
      </c>
      <c r="T33" s="985">
        <v>2668.7</v>
      </c>
    </row>
    <row r="34" spans="1:20" ht="15">
      <c r="A34" s="208" t="s">
        <v>316</v>
      </c>
      <c r="B34" s="40"/>
      <c r="C34" s="40"/>
      <c r="D34" s="40"/>
      <c r="E34" s="40"/>
      <c r="F34" s="40"/>
      <c r="G34" s="40">
        <v>267.2</v>
      </c>
      <c r="H34" s="40">
        <v>288.3</v>
      </c>
      <c r="I34" s="40">
        <v>276.5</v>
      </c>
      <c r="J34" s="40">
        <v>228</v>
      </c>
      <c r="K34" s="40">
        <v>97.6</v>
      </c>
      <c r="L34" s="40">
        <v>330.9</v>
      </c>
      <c r="M34" s="40">
        <v>839</v>
      </c>
      <c r="N34" s="788">
        <v>791.3</v>
      </c>
      <c r="O34" s="488">
        <v>969</v>
      </c>
      <c r="P34" s="985">
        <v>1014.1</v>
      </c>
      <c r="Q34" s="985">
        <v>1115.8</v>
      </c>
      <c r="R34" s="985">
        <v>1148.4000000000001</v>
      </c>
      <c r="S34" s="985">
        <v>1186.3</v>
      </c>
      <c r="T34" s="985">
        <v>1236.0999999999999</v>
      </c>
    </row>
    <row r="35" spans="1:20" ht="15">
      <c r="A35" s="208" t="s">
        <v>317</v>
      </c>
      <c r="B35" s="40"/>
      <c r="C35" s="40"/>
      <c r="D35" s="40"/>
      <c r="E35" s="40"/>
      <c r="F35" s="40"/>
      <c r="G35" s="40">
        <v>-294.10000000000002</v>
      </c>
      <c r="H35" s="40">
        <v>146</v>
      </c>
      <c r="I35" s="40">
        <v>54.4</v>
      </c>
      <c r="J35" s="40">
        <v>0</v>
      </c>
      <c r="K35" s="40">
        <v>0</v>
      </c>
      <c r="L35" s="40">
        <v>0</v>
      </c>
      <c r="M35" s="40">
        <v>0</v>
      </c>
      <c r="N35" s="788">
        <v>0</v>
      </c>
      <c r="O35" s="488">
        <v>0</v>
      </c>
      <c r="P35" s="985">
        <v>0</v>
      </c>
      <c r="Q35" s="985">
        <v>0</v>
      </c>
      <c r="R35" s="985">
        <v>0</v>
      </c>
      <c r="S35" s="985">
        <v>0</v>
      </c>
      <c r="T35" s="985">
        <v>0</v>
      </c>
    </row>
    <row r="36" spans="1:20" s="1322" customFormat="1" ht="15">
      <c r="A36" s="123" t="s">
        <v>318</v>
      </c>
      <c r="B36" s="40"/>
      <c r="C36" s="40"/>
      <c r="D36" s="40"/>
      <c r="E36" s="40"/>
      <c r="F36" s="40"/>
      <c r="G36" s="40">
        <v>42.4</v>
      </c>
      <c r="H36" s="40">
        <v>100.3</v>
      </c>
      <c r="I36" s="40">
        <v>46.6</v>
      </c>
      <c r="J36" s="40">
        <v>43.3</v>
      </c>
      <c r="K36" s="674">
        <v>1.4</v>
      </c>
      <c r="L36" s="674">
        <v>30.3</v>
      </c>
      <c r="M36" s="674">
        <v>18.899999999999999</v>
      </c>
      <c r="N36" s="788">
        <v>73.900000000000006</v>
      </c>
      <c r="O36" s="1183">
        <v>99.5</v>
      </c>
      <c r="P36" s="989">
        <v>93.4</v>
      </c>
      <c r="Q36" s="989">
        <v>102.1</v>
      </c>
      <c r="R36" s="989">
        <v>113.7</v>
      </c>
      <c r="S36" s="989">
        <v>124.8</v>
      </c>
      <c r="T36" s="989">
        <v>136.6</v>
      </c>
    </row>
    <row r="37" spans="1:20" ht="15">
      <c r="A37" s="208" t="s">
        <v>319</v>
      </c>
      <c r="B37" s="40">
        <v>70.2</v>
      </c>
      <c r="C37" s="40">
        <v>67.3</v>
      </c>
      <c r="D37" s="40">
        <v>137.30000000000001</v>
      </c>
      <c r="E37" s="40">
        <v>126.1</v>
      </c>
      <c r="F37" s="40">
        <v>79.2</v>
      </c>
      <c r="G37" s="40">
        <v>42.4</v>
      </c>
      <c r="H37" s="40">
        <v>100.3</v>
      </c>
      <c r="I37" s="40">
        <v>46.6</v>
      </c>
      <c r="J37" s="40">
        <v>43.3</v>
      </c>
      <c r="K37" s="674">
        <v>1.4</v>
      </c>
      <c r="L37" s="674">
        <v>30.3</v>
      </c>
      <c r="M37" s="674">
        <v>18.899999999999999</v>
      </c>
      <c r="N37" s="788">
        <v>73.900000000000006</v>
      </c>
      <c r="O37" s="488">
        <v>99.5</v>
      </c>
      <c r="P37" s="985">
        <v>93.4</v>
      </c>
      <c r="Q37" s="985">
        <v>102.1</v>
      </c>
      <c r="R37" s="985">
        <v>113.7</v>
      </c>
      <c r="S37" s="985">
        <v>124.8</v>
      </c>
      <c r="T37" s="985">
        <v>136.6</v>
      </c>
    </row>
    <row r="38" spans="1:20" s="5" customFormat="1" ht="15">
      <c r="A38" s="123" t="s">
        <v>320</v>
      </c>
      <c r="B38" s="41">
        <v>855.3</v>
      </c>
      <c r="C38" s="41">
        <v>814.4</v>
      </c>
      <c r="D38" s="41">
        <v>889.1</v>
      </c>
      <c r="E38" s="41">
        <v>802</v>
      </c>
      <c r="F38" s="41">
        <v>875.9</v>
      </c>
      <c r="G38" s="41">
        <v>1105</v>
      </c>
      <c r="H38" s="41">
        <v>1074.8</v>
      </c>
      <c r="I38" s="41">
        <v>1360.7</v>
      </c>
      <c r="J38" s="41">
        <f>J39+J40</f>
        <v>1074.5999999999999</v>
      </c>
      <c r="K38" s="675">
        <v>1281.2</v>
      </c>
      <c r="L38" s="675">
        <v>1404.4</v>
      </c>
      <c r="M38" s="675">
        <v>1224.0999999999999</v>
      </c>
      <c r="N38" s="706">
        <v>1711.3</v>
      </c>
      <c r="O38" s="1182">
        <v>1900.8</v>
      </c>
      <c r="P38" s="988">
        <v>2075.6999999999998</v>
      </c>
      <c r="Q38" s="988">
        <v>2492.1</v>
      </c>
      <c r="R38" s="988">
        <v>2873.7</v>
      </c>
      <c r="S38" s="988">
        <v>3353.6</v>
      </c>
      <c r="T38" s="988">
        <v>3872.8</v>
      </c>
    </row>
    <row r="39" spans="1:20" ht="15">
      <c r="A39" s="208" t="s">
        <v>321</v>
      </c>
      <c r="B39" s="40">
        <v>560.5</v>
      </c>
      <c r="C39" s="40">
        <v>541.9</v>
      </c>
      <c r="D39" s="40">
        <v>638.6</v>
      </c>
      <c r="E39" s="40">
        <v>503.3</v>
      </c>
      <c r="F39" s="40">
        <v>603.70000000000005</v>
      </c>
      <c r="G39" s="40">
        <v>757.3</v>
      </c>
      <c r="H39" s="40">
        <v>774</v>
      </c>
      <c r="I39" s="40">
        <v>1061</v>
      </c>
      <c r="J39" s="40">
        <v>817</v>
      </c>
      <c r="K39" s="674">
        <v>998.3</v>
      </c>
      <c r="L39" s="674">
        <v>1157.2</v>
      </c>
      <c r="M39" s="674">
        <v>896.5</v>
      </c>
      <c r="N39" s="788">
        <v>1205.2</v>
      </c>
      <c r="O39" s="488">
        <v>1328.7</v>
      </c>
      <c r="P39" s="985">
        <v>1467.4</v>
      </c>
      <c r="Q39" s="985">
        <v>1726.6</v>
      </c>
      <c r="R39" s="985">
        <v>2021.7</v>
      </c>
      <c r="S39" s="985">
        <v>2318.6</v>
      </c>
      <c r="T39" s="985">
        <v>2639.3</v>
      </c>
    </row>
    <row r="40" spans="1:20" ht="15">
      <c r="A40" s="208" t="s">
        <v>322</v>
      </c>
      <c r="B40" s="40">
        <v>294.8</v>
      </c>
      <c r="C40" s="40">
        <v>272.5</v>
      </c>
      <c r="D40" s="40">
        <v>250.6</v>
      </c>
      <c r="E40" s="40">
        <v>298.7</v>
      </c>
      <c r="F40" s="40">
        <v>272.2</v>
      </c>
      <c r="G40" s="40">
        <v>347.8</v>
      </c>
      <c r="H40" s="40">
        <v>300.8</v>
      </c>
      <c r="I40" s="40">
        <v>299.7</v>
      </c>
      <c r="J40" s="40">
        <v>257.60000000000002</v>
      </c>
      <c r="K40" s="674">
        <v>282.8</v>
      </c>
      <c r="L40" s="674">
        <v>247.2</v>
      </c>
      <c r="M40" s="674">
        <v>327.60000000000002</v>
      </c>
      <c r="N40" s="788">
        <v>506.1</v>
      </c>
      <c r="O40" s="488">
        <v>572.1</v>
      </c>
      <c r="P40" s="985">
        <v>608.29999999999995</v>
      </c>
      <c r="Q40" s="985">
        <v>765.5</v>
      </c>
      <c r="R40" s="985">
        <v>852</v>
      </c>
      <c r="S40" s="985">
        <v>1034.9000000000001</v>
      </c>
      <c r="T40" s="985">
        <v>1233.4000000000001</v>
      </c>
    </row>
    <row r="41" spans="1:20" s="5" customFormat="1" ht="15">
      <c r="A41" s="123" t="s">
        <v>323</v>
      </c>
      <c r="B41" s="41"/>
      <c r="C41" s="41"/>
      <c r="D41" s="41"/>
      <c r="E41" s="41"/>
      <c r="F41" s="41"/>
      <c r="G41" s="41">
        <v>0</v>
      </c>
      <c r="H41" s="41">
        <v>0</v>
      </c>
      <c r="I41" s="41">
        <v>0</v>
      </c>
      <c r="J41" s="41"/>
      <c r="K41" s="41">
        <v>0</v>
      </c>
      <c r="L41" s="41">
        <v>0</v>
      </c>
      <c r="M41" s="41">
        <v>0</v>
      </c>
      <c r="N41" s="706">
        <v>0</v>
      </c>
      <c r="O41" s="1182">
        <v>0</v>
      </c>
      <c r="P41" s="988">
        <v>0</v>
      </c>
      <c r="Q41" s="988">
        <v>0</v>
      </c>
      <c r="R41" s="988">
        <v>0</v>
      </c>
      <c r="S41" s="988">
        <v>0</v>
      </c>
      <c r="T41" s="988">
        <v>0</v>
      </c>
    </row>
    <row r="42" spans="1:20" s="5" customFormat="1" ht="15">
      <c r="A42" s="123" t="s">
        <v>324</v>
      </c>
      <c r="B42" s="41">
        <v>149.9</v>
      </c>
      <c r="C42" s="41">
        <v>159.19999999999999</v>
      </c>
      <c r="D42" s="41">
        <v>176.7</v>
      </c>
      <c r="E42" s="41">
        <v>177.7</v>
      </c>
      <c r="F42" s="41">
        <v>175.7</v>
      </c>
      <c r="G42" s="41">
        <v>228.9</v>
      </c>
      <c r="H42" s="41">
        <v>248.1</v>
      </c>
      <c r="I42" s="41">
        <v>273</v>
      </c>
      <c r="J42" s="41">
        <v>172</v>
      </c>
      <c r="K42" s="675">
        <v>235.9</v>
      </c>
      <c r="L42" s="675">
        <v>371.5</v>
      </c>
      <c r="M42" s="675">
        <v>364.6</v>
      </c>
      <c r="N42" s="706">
        <v>402.3</v>
      </c>
      <c r="O42" s="1182">
        <v>422.2</v>
      </c>
      <c r="P42" s="988">
        <v>402.9</v>
      </c>
      <c r="Q42" s="988">
        <v>454.5</v>
      </c>
      <c r="R42" s="988">
        <v>521.5</v>
      </c>
      <c r="S42" s="988">
        <v>572.29999999999995</v>
      </c>
      <c r="T42" s="988">
        <v>713.7</v>
      </c>
    </row>
    <row r="43" spans="1:20" ht="15">
      <c r="A43" s="208" t="s">
        <v>325</v>
      </c>
      <c r="B43" s="40">
        <v>9.5</v>
      </c>
      <c r="C43" s="40">
        <v>8.8000000000000007</v>
      </c>
      <c r="D43" s="40">
        <v>12.8</v>
      </c>
      <c r="E43" s="40">
        <v>9.4</v>
      </c>
      <c r="F43" s="40">
        <v>7.8</v>
      </c>
      <c r="G43" s="40">
        <v>36</v>
      </c>
      <c r="H43" s="40">
        <v>20.399999999999999</v>
      </c>
      <c r="I43" s="40">
        <v>17.2</v>
      </c>
      <c r="J43" s="40">
        <v>8.9</v>
      </c>
      <c r="K43" s="674">
        <v>6.6</v>
      </c>
      <c r="L43" s="674">
        <v>35.4</v>
      </c>
      <c r="M43" s="674">
        <v>15.9</v>
      </c>
      <c r="N43" s="788">
        <v>50.3</v>
      </c>
      <c r="O43" s="488">
        <v>62.1</v>
      </c>
      <c r="P43" s="985">
        <v>56.5</v>
      </c>
      <c r="Q43" s="985">
        <v>61.8</v>
      </c>
      <c r="R43" s="985">
        <v>68.7</v>
      </c>
      <c r="S43" s="985">
        <v>75.400000000000006</v>
      </c>
      <c r="T43" s="985">
        <v>82.6</v>
      </c>
    </row>
    <row r="44" spans="1:20" ht="15">
      <c r="A44" s="208" t="s">
        <v>326</v>
      </c>
      <c r="B44" s="40">
        <v>133.9</v>
      </c>
      <c r="C44" s="40">
        <v>144.6</v>
      </c>
      <c r="D44" s="40">
        <v>158.1</v>
      </c>
      <c r="E44" s="40">
        <v>162.1</v>
      </c>
      <c r="F44" s="40">
        <v>163.5</v>
      </c>
      <c r="G44" s="40">
        <v>178.7</v>
      </c>
      <c r="H44" s="40">
        <v>205.1</v>
      </c>
      <c r="I44" s="40">
        <v>227.2</v>
      </c>
      <c r="J44" s="40">
        <v>157.69999999999999</v>
      </c>
      <c r="K44" s="674">
        <v>228.1</v>
      </c>
      <c r="L44" s="674">
        <v>328.1</v>
      </c>
      <c r="M44" s="674">
        <v>341.5</v>
      </c>
      <c r="N44" s="788">
        <v>348.4</v>
      </c>
      <c r="O44" s="488">
        <v>349</v>
      </c>
      <c r="P44" s="985">
        <v>343.9</v>
      </c>
      <c r="Q44" s="985">
        <v>390</v>
      </c>
      <c r="R44" s="985">
        <v>449.7</v>
      </c>
      <c r="S44" s="985">
        <v>493.5</v>
      </c>
      <c r="T44" s="985">
        <v>627.5</v>
      </c>
    </row>
    <row r="45" spans="1:20" ht="15">
      <c r="A45" s="208" t="s">
        <v>327</v>
      </c>
      <c r="B45" s="40">
        <v>6.5</v>
      </c>
      <c r="C45" s="40">
        <v>5.9</v>
      </c>
      <c r="D45" s="40">
        <v>5.8</v>
      </c>
      <c r="E45" s="40">
        <v>6.2</v>
      </c>
      <c r="F45" s="40">
        <v>4.4000000000000004</v>
      </c>
      <c r="G45" s="40">
        <v>14.2</v>
      </c>
      <c r="H45" s="40">
        <v>22.6</v>
      </c>
      <c r="I45" s="40">
        <v>28.6</v>
      </c>
      <c r="J45" s="40">
        <v>5.4</v>
      </c>
      <c r="K45" s="674">
        <v>1.3</v>
      </c>
      <c r="L45" s="674">
        <v>8</v>
      </c>
      <c r="M45" s="674">
        <v>7.1</v>
      </c>
      <c r="N45" s="788">
        <v>3.7</v>
      </c>
      <c r="O45" s="488">
        <v>11.2</v>
      </c>
      <c r="P45" s="985">
        <v>2.5</v>
      </c>
      <c r="Q45" s="985">
        <v>2.7</v>
      </c>
      <c r="R45" s="985">
        <v>3</v>
      </c>
      <c r="S45" s="985">
        <v>3.3</v>
      </c>
      <c r="T45" s="985">
        <v>3.6</v>
      </c>
    </row>
    <row r="46" spans="1:20" s="5" customFormat="1" ht="15">
      <c r="A46" s="123" t="s">
        <v>328</v>
      </c>
      <c r="B46" s="41">
        <v>10.7</v>
      </c>
      <c r="C46" s="41">
        <v>12.3</v>
      </c>
      <c r="D46" s="41">
        <v>9.1999999999999993</v>
      </c>
      <c r="E46" s="41">
        <v>6.9</v>
      </c>
      <c r="F46" s="41">
        <v>7.5</v>
      </c>
      <c r="G46" s="41">
        <v>7.1</v>
      </c>
      <c r="H46" s="41">
        <v>2.8</v>
      </c>
      <c r="I46" s="41">
        <v>2.5</v>
      </c>
      <c r="J46" s="41">
        <v>0.4</v>
      </c>
      <c r="K46" s="675">
        <v>11.6</v>
      </c>
      <c r="L46" s="675">
        <v>1.9</v>
      </c>
      <c r="M46" s="675">
        <v>3.9</v>
      </c>
      <c r="N46" s="706">
        <v>45.9</v>
      </c>
      <c r="O46" s="1182">
        <v>5.7</v>
      </c>
      <c r="P46" s="988">
        <v>8</v>
      </c>
      <c r="Q46" s="988">
        <v>9.6999999999999993</v>
      </c>
      <c r="R46" s="988">
        <v>10.3</v>
      </c>
      <c r="S46" s="988">
        <v>10.3</v>
      </c>
      <c r="T46" s="988">
        <v>11</v>
      </c>
    </row>
    <row r="47" spans="1:20">
      <c r="A47" s="208" t="s">
        <v>329</v>
      </c>
      <c r="B47" s="40">
        <v>6.7</v>
      </c>
      <c r="C47" s="40">
        <v>7.3</v>
      </c>
      <c r="D47" s="40">
        <v>8.1999999999999993</v>
      </c>
      <c r="E47" s="40">
        <v>5.7</v>
      </c>
      <c r="F47" s="40">
        <v>6.8</v>
      </c>
      <c r="G47" s="40">
        <v>6.4</v>
      </c>
      <c r="H47" s="40">
        <v>2.2000000000000002</v>
      </c>
      <c r="I47" s="40"/>
      <c r="J47" s="40">
        <v>0</v>
      </c>
      <c r="K47" s="40">
        <v>11.4</v>
      </c>
      <c r="L47" s="40">
        <v>1.7</v>
      </c>
      <c r="M47" s="40">
        <v>3.8</v>
      </c>
      <c r="N47" s="788">
        <v>45.6</v>
      </c>
      <c r="O47" s="1181">
        <v>5.5</v>
      </c>
      <c r="P47" s="779">
        <v>5.4</v>
      </c>
      <c r="Q47" s="833">
        <v>7</v>
      </c>
      <c r="R47" s="833">
        <v>7.6</v>
      </c>
      <c r="S47" s="833">
        <v>8.1999999999999993</v>
      </c>
      <c r="T47" s="833">
        <v>8.9</v>
      </c>
    </row>
    <row r="48" spans="1:20" ht="11.25" customHeight="1">
      <c r="A48" s="208" t="s">
        <v>330</v>
      </c>
      <c r="B48" s="40">
        <v>3.9</v>
      </c>
      <c r="C48" s="40">
        <v>5</v>
      </c>
      <c r="D48" s="40">
        <v>1</v>
      </c>
      <c r="E48" s="40">
        <v>1.1000000000000001</v>
      </c>
      <c r="F48" s="40">
        <v>0.8</v>
      </c>
      <c r="G48" s="40">
        <v>5.8</v>
      </c>
      <c r="H48" s="40">
        <v>1.8</v>
      </c>
      <c r="I48" s="40">
        <v>0</v>
      </c>
      <c r="J48" s="40">
        <v>0.4</v>
      </c>
      <c r="K48" s="40">
        <v>0.2</v>
      </c>
      <c r="L48" s="40">
        <v>0.2</v>
      </c>
      <c r="M48" s="40">
        <v>0.1</v>
      </c>
      <c r="N48" s="788">
        <v>0.3</v>
      </c>
      <c r="O48" s="1181">
        <v>0.2</v>
      </c>
      <c r="P48" s="833">
        <v>2.4</v>
      </c>
      <c r="Q48" s="833">
        <v>2.7</v>
      </c>
      <c r="R48" s="833">
        <v>2.7</v>
      </c>
      <c r="S48" s="994">
        <v>2.1</v>
      </c>
      <c r="T48" s="994">
        <v>2.1</v>
      </c>
    </row>
    <row r="49" spans="1:20" s="5" customFormat="1" ht="15">
      <c r="A49" s="123" t="s">
        <v>331</v>
      </c>
      <c r="B49" s="41"/>
      <c r="C49" s="41"/>
      <c r="D49" s="41"/>
      <c r="E49" s="41"/>
      <c r="F49" s="41"/>
      <c r="G49" s="41">
        <v>0.6</v>
      </c>
      <c r="H49" s="41">
        <v>0.4</v>
      </c>
      <c r="I49" s="41">
        <v>2</v>
      </c>
      <c r="J49" s="41">
        <v>0</v>
      </c>
      <c r="K49" s="41">
        <v>11.4</v>
      </c>
      <c r="L49" s="41">
        <v>1.7</v>
      </c>
      <c r="M49" s="41">
        <v>3.8</v>
      </c>
      <c r="N49" s="948">
        <v>45.6</v>
      </c>
      <c r="O49" s="488">
        <v>5.5</v>
      </c>
      <c r="P49" s="985">
        <v>5.4</v>
      </c>
      <c r="Q49" s="985">
        <v>7</v>
      </c>
      <c r="R49" s="985">
        <v>7.6</v>
      </c>
      <c r="S49" s="985">
        <v>8.1999999999999993</v>
      </c>
      <c r="T49" s="985">
        <v>8.9</v>
      </c>
    </row>
    <row r="50" spans="1:20" ht="15">
      <c r="A50" s="208" t="s">
        <v>332</v>
      </c>
      <c r="B50" s="40"/>
      <c r="C50" s="40"/>
      <c r="D50" s="40"/>
      <c r="E50" s="40"/>
      <c r="F50" s="40"/>
      <c r="G50" s="40"/>
      <c r="H50" s="40"/>
      <c r="I50" s="40">
        <v>2</v>
      </c>
      <c r="J50" s="40">
        <v>0</v>
      </c>
      <c r="K50" s="40">
        <v>11.4</v>
      </c>
      <c r="L50" s="40">
        <v>1.7</v>
      </c>
      <c r="M50" s="40">
        <v>3.8</v>
      </c>
      <c r="N50" s="788">
        <v>45.6</v>
      </c>
      <c r="O50" s="488">
        <v>5.5</v>
      </c>
      <c r="P50" s="985">
        <v>5.4</v>
      </c>
      <c r="Q50" s="985">
        <v>6</v>
      </c>
      <c r="R50" s="985">
        <v>6.6</v>
      </c>
      <c r="S50" s="985">
        <v>7.2</v>
      </c>
      <c r="T50" s="985">
        <v>7.9</v>
      </c>
    </row>
    <row r="51" spans="1:20" ht="15">
      <c r="A51" s="208" t="s">
        <v>333</v>
      </c>
      <c r="B51" s="40"/>
      <c r="C51" s="40"/>
      <c r="D51" s="40"/>
      <c r="E51" s="40"/>
      <c r="F51" s="40"/>
      <c r="G51" s="40"/>
      <c r="H51" s="40"/>
      <c r="I51" s="40">
        <v>0</v>
      </c>
      <c r="J51" s="40">
        <v>0</v>
      </c>
      <c r="K51" s="40">
        <v>0</v>
      </c>
      <c r="L51" s="40">
        <v>0</v>
      </c>
      <c r="M51" s="40">
        <v>0</v>
      </c>
      <c r="N51" s="788">
        <v>0</v>
      </c>
      <c r="O51" s="488">
        <v>0</v>
      </c>
      <c r="P51" s="985">
        <v>0</v>
      </c>
      <c r="Q51" s="985">
        <v>1</v>
      </c>
      <c r="R51" s="985">
        <v>1</v>
      </c>
      <c r="S51" s="985">
        <v>1</v>
      </c>
      <c r="T51" s="985">
        <v>1</v>
      </c>
    </row>
    <row r="52" spans="1:20" s="5" customFormat="1" ht="15">
      <c r="A52" s="123" t="s">
        <v>334</v>
      </c>
      <c r="B52" s="41"/>
      <c r="C52" s="41"/>
      <c r="D52" s="41"/>
      <c r="E52" s="41"/>
      <c r="F52" s="41"/>
      <c r="G52" s="41">
        <v>0.8</v>
      </c>
      <c r="H52" s="41">
        <v>0.6</v>
      </c>
      <c r="I52" s="41">
        <v>0.5</v>
      </c>
      <c r="J52" s="41">
        <v>0.4</v>
      </c>
      <c r="K52" s="675">
        <v>0.2</v>
      </c>
      <c r="L52" s="675">
        <v>0.2</v>
      </c>
      <c r="M52" s="675">
        <v>0.1</v>
      </c>
      <c r="N52" s="706">
        <v>0.3</v>
      </c>
      <c r="O52" s="1182">
        <v>0.2</v>
      </c>
      <c r="P52" s="988">
        <v>2.6</v>
      </c>
      <c r="Q52" s="988">
        <v>2.7</v>
      </c>
      <c r="R52" s="988">
        <v>2.7</v>
      </c>
      <c r="S52" s="988">
        <v>2.1</v>
      </c>
      <c r="T52" s="988">
        <v>2.1</v>
      </c>
    </row>
    <row r="53" spans="1:20" s="5" customFormat="1" ht="15">
      <c r="A53" s="652" t="s">
        <v>335</v>
      </c>
      <c r="B53" s="41"/>
      <c r="C53" s="41"/>
      <c r="D53" s="41"/>
      <c r="E53" s="41"/>
      <c r="F53" s="41"/>
      <c r="G53" s="41"/>
      <c r="H53" s="41"/>
      <c r="I53" s="40">
        <v>0</v>
      </c>
      <c r="J53" s="40">
        <v>0</v>
      </c>
      <c r="K53" s="40">
        <v>0</v>
      </c>
      <c r="L53" s="40">
        <v>0</v>
      </c>
      <c r="M53" s="40">
        <v>0</v>
      </c>
      <c r="N53" s="788">
        <v>0</v>
      </c>
      <c r="O53" s="488">
        <v>0</v>
      </c>
      <c r="P53" s="985">
        <v>0</v>
      </c>
      <c r="Q53" s="985">
        <v>0</v>
      </c>
      <c r="R53" s="985">
        <v>0</v>
      </c>
      <c r="S53" s="985">
        <v>0</v>
      </c>
      <c r="T53" s="985">
        <v>0</v>
      </c>
    </row>
    <row r="54" spans="1:20" s="5" customFormat="1" ht="15">
      <c r="A54" s="652" t="s">
        <v>336</v>
      </c>
      <c r="B54" s="41"/>
      <c r="C54" s="41"/>
      <c r="D54" s="41"/>
      <c r="E54" s="41"/>
      <c r="F54" s="41"/>
      <c r="G54" s="41"/>
      <c r="H54" s="41"/>
      <c r="I54" s="40">
        <v>0.2</v>
      </c>
      <c r="J54" s="40">
        <v>0.3</v>
      </c>
      <c r="K54" s="40">
        <v>0.2</v>
      </c>
      <c r="L54" s="40">
        <v>0.1</v>
      </c>
      <c r="M54" s="40">
        <v>0.1</v>
      </c>
      <c r="N54" s="788">
        <v>0.3</v>
      </c>
      <c r="O54" s="488">
        <v>0.2</v>
      </c>
      <c r="P54" s="985">
        <v>0.5</v>
      </c>
      <c r="Q54" s="985">
        <v>0.6</v>
      </c>
      <c r="R54" s="985">
        <v>0.7</v>
      </c>
      <c r="S54" s="985">
        <v>0</v>
      </c>
      <c r="T54" s="985">
        <v>0</v>
      </c>
    </row>
    <row r="55" spans="1:20" s="5" customFormat="1" ht="15">
      <c r="A55" s="652" t="s">
        <v>337</v>
      </c>
      <c r="B55" s="41"/>
      <c r="C55" s="41"/>
      <c r="D55" s="41"/>
      <c r="E55" s="41"/>
      <c r="F55" s="41"/>
      <c r="G55" s="41"/>
      <c r="H55" s="41"/>
      <c r="I55" s="40">
        <v>0.2</v>
      </c>
      <c r="J55" s="40">
        <v>0</v>
      </c>
      <c r="K55" s="40">
        <v>0</v>
      </c>
      <c r="L55" s="40">
        <v>0</v>
      </c>
      <c r="M55" s="40">
        <v>0</v>
      </c>
      <c r="N55" s="788">
        <v>0</v>
      </c>
      <c r="O55" s="488">
        <v>0</v>
      </c>
      <c r="P55" s="985">
        <v>1.6</v>
      </c>
      <c r="Q55" s="985">
        <v>1.6</v>
      </c>
      <c r="R55" s="985">
        <v>1.6</v>
      </c>
      <c r="S55" s="985">
        <v>1.6</v>
      </c>
      <c r="T55" s="985">
        <v>1.6</v>
      </c>
    </row>
    <row r="56" spans="1:20" s="5" customFormat="1" ht="15">
      <c r="A56" s="652" t="s">
        <v>338</v>
      </c>
      <c r="B56" s="41"/>
      <c r="C56" s="41"/>
      <c r="D56" s="41"/>
      <c r="E56" s="41"/>
      <c r="F56" s="41"/>
      <c r="G56" s="41"/>
      <c r="H56" s="41"/>
      <c r="I56" s="40">
        <v>0</v>
      </c>
      <c r="J56" s="40">
        <v>0</v>
      </c>
      <c r="K56" s="40">
        <v>0</v>
      </c>
      <c r="L56" s="40">
        <v>0</v>
      </c>
      <c r="M56" s="40">
        <v>0</v>
      </c>
      <c r="N56" s="788">
        <v>0</v>
      </c>
      <c r="O56" s="488">
        <v>0</v>
      </c>
      <c r="P56" s="985">
        <v>0.2</v>
      </c>
      <c r="Q56" s="985">
        <v>0.2</v>
      </c>
      <c r="R56" s="985">
        <v>0.2</v>
      </c>
      <c r="S56" s="985">
        <v>0.2</v>
      </c>
      <c r="T56" s="985">
        <v>0.2</v>
      </c>
    </row>
    <row r="57" spans="1:20" s="5" customFormat="1" ht="15">
      <c r="A57" s="652" t="s">
        <v>339</v>
      </c>
      <c r="B57" s="41"/>
      <c r="C57" s="41"/>
      <c r="D57" s="41"/>
      <c r="E57" s="41"/>
      <c r="F57" s="41"/>
      <c r="G57" s="41"/>
      <c r="H57" s="41"/>
      <c r="I57" s="40">
        <v>0</v>
      </c>
      <c r="J57" s="40">
        <v>0</v>
      </c>
      <c r="K57" s="40">
        <v>0</v>
      </c>
      <c r="L57" s="40">
        <v>0.1</v>
      </c>
      <c r="M57" s="40">
        <v>0</v>
      </c>
      <c r="N57" s="788">
        <v>0</v>
      </c>
      <c r="O57" s="488">
        <v>0</v>
      </c>
      <c r="P57" s="985">
        <v>0.2</v>
      </c>
      <c r="Q57" s="985">
        <v>0.2</v>
      </c>
      <c r="R57" s="985">
        <v>0.2</v>
      </c>
      <c r="S57" s="985">
        <v>0.2</v>
      </c>
      <c r="T57" s="985">
        <v>0.2</v>
      </c>
    </row>
    <row r="58" spans="1:20" s="5" customFormat="1" ht="15">
      <c r="A58" s="652" t="s">
        <v>340</v>
      </c>
      <c r="B58" s="41"/>
      <c r="C58" s="41"/>
      <c r="D58" s="41"/>
      <c r="E58" s="41"/>
      <c r="F58" s="41"/>
      <c r="G58" s="41"/>
      <c r="H58" s="41"/>
      <c r="I58" s="40">
        <v>0</v>
      </c>
      <c r="J58" s="40">
        <v>0</v>
      </c>
      <c r="K58" s="40">
        <v>0</v>
      </c>
      <c r="L58" s="40">
        <v>0</v>
      </c>
      <c r="M58" s="40">
        <v>0</v>
      </c>
      <c r="N58" s="788">
        <v>0</v>
      </c>
      <c r="O58" s="488">
        <v>0</v>
      </c>
      <c r="P58" s="985">
        <v>0</v>
      </c>
      <c r="Q58" s="985">
        <v>0</v>
      </c>
      <c r="R58" s="985">
        <v>0</v>
      </c>
      <c r="S58" s="985">
        <v>0</v>
      </c>
      <c r="T58" s="985">
        <v>0</v>
      </c>
    </row>
    <row r="59" spans="1:20" s="5" customFormat="1" ht="15">
      <c r="A59" s="123" t="s">
        <v>341</v>
      </c>
      <c r="B59" s="41">
        <v>5</v>
      </c>
      <c r="C59" s="682" t="s">
        <v>302</v>
      </c>
      <c r="D59" s="41">
        <v>2.5</v>
      </c>
      <c r="E59" s="41">
        <v>0.4</v>
      </c>
      <c r="F59" s="41">
        <v>3.1</v>
      </c>
      <c r="G59" s="41">
        <v>2.7</v>
      </c>
      <c r="H59" s="41">
        <v>44.3</v>
      </c>
      <c r="I59" s="41">
        <v>1.2</v>
      </c>
      <c r="J59" s="41">
        <v>3.2</v>
      </c>
      <c r="K59" s="675">
        <v>6.5</v>
      </c>
      <c r="L59" s="675">
        <v>10.4</v>
      </c>
      <c r="M59" s="675">
        <v>16.899999999999999</v>
      </c>
      <c r="N59" s="706">
        <v>9.3000000000000007</v>
      </c>
      <c r="O59" s="1182">
        <v>3.6</v>
      </c>
      <c r="P59" s="988">
        <v>10.9</v>
      </c>
      <c r="Q59" s="988">
        <v>12</v>
      </c>
      <c r="R59" s="988">
        <v>13.3</v>
      </c>
      <c r="S59" s="988">
        <v>14.6</v>
      </c>
      <c r="T59" s="988">
        <v>16</v>
      </c>
    </row>
    <row r="60" spans="1:20" ht="15">
      <c r="A60" s="208" t="s">
        <v>342</v>
      </c>
      <c r="B60" s="40">
        <v>5</v>
      </c>
      <c r="C60" s="54" t="s">
        <v>302</v>
      </c>
      <c r="D60" s="40">
        <v>2.5</v>
      </c>
      <c r="E60" s="40">
        <v>0.4</v>
      </c>
      <c r="F60" s="40">
        <v>3.1</v>
      </c>
      <c r="G60" s="40">
        <v>2.7</v>
      </c>
      <c r="H60" s="40">
        <v>44.3</v>
      </c>
      <c r="I60" s="40">
        <v>1.2</v>
      </c>
      <c r="J60" s="40">
        <v>3.2</v>
      </c>
      <c r="K60" s="674">
        <v>6.5</v>
      </c>
      <c r="L60" s="674">
        <v>10.4</v>
      </c>
      <c r="M60" s="674">
        <v>16.899999999999999</v>
      </c>
      <c r="N60" s="788">
        <v>9.3000000000000007</v>
      </c>
      <c r="O60" s="488">
        <v>3.6</v>
      </c>
      <c r="P60" s="985">
        <v>10.9</v>
      </c>
      <c r="Q60" s="985">
        <v>12</v>
      </c>
      <c r="R60" s="985">
        <v>13.3</v>
      </c>
      <c r="S60" s="985">
        <v>14.6</v>
      </c>
      <c r="T60" s="985">
        <v>16</v>
      </c>
    </row>
    <row r="61" spans="1:20">
      <c r="A61" s="56"/>
      <c r="B61" s="40"/>
      <c r="C61" s="40"/>
      <c r="D61" s="40"/>
      <c r="E61" s="40"/>
      <c r="F61" s="40"/>
      <c r="G61" s="40"/>
      <c r="H61" s="40"/>
      <c r="I61" s="40"/>
      <c r="J61" s="40"/>
      <c r="K61" s="40"/>
      <c r="L61" s="40"/>
      <c r="M61" s="40"/>
      <c r="N61" s="788"/>
      <c r="O61" s="1181"/>
      <c r="P61" s="833"/>
      <c r="Q61" s="833"/>
      <c r="R61" s="833"/>
      <c r="S61" s="833"/>
      <c r="T61" s="986"/>
    </row>
    <row r="62" spans="1:20" s="5" customFormat="1" ht="15">
      <c r="A62" s="121" t="s">
        <v>343</v>
      </c>
      <c r="B62" s="39">
        <v>402.9</v>
      </c>
      <c r="C62" s="39">
        <v>475.5</v>
      </c>
      <c r="D62" s="39">
        <v>555</v>
      </c>
      <c r="E62" s="39">
        <v>565.20000000000005</v>
      </c>
      <c r="F62" s="39">
        <v>536.79999999999995</v>
      </c>
      <c r="G62" s="39">
        <v>557.70000000000005</v>
      </c>
      <c r="H62" s="39">
        <v>810.7</v>
      </c>
      <c r="I62" s="39">
        <v>909.3</v>
      </c>
      <c r="J62" s="39">
        <v>760.4</v>
      </c>
      <c r="K62" s="676">
        <v>778.8</v>
      </c>
      <c r="L62" s="676">
        <v>906</v>
      </c>
      <c r="M62" s="676">
        <v>667.6</v>
      </c>
      <c r="N62" s="786">
        <v>761.8</v>
      </c>
      <c r="O62" s="1179">
        <v>784.8</v>
      </c>
      <c r="P62" s="984">
        <v>901</v>
      </c>
      <c r="Q62" s="984">
        <v>1080.2</v>
      </c>
      <c r="R62" s="984">
        <v>1290.7</v>
      </c>
      <c r="S62" s="984">
        <v>1479.8</v>
      </c>
      <c r="T62" s="984">
        <v>1720.7</v>
      </c>
    </row>
    <row r="63" spans="1:20" s="5" customFormat="1" ht="15">
      <c r="A63" s="123" t="s">
        <v>344</v>
      </c>
      <c r="B63" s="41">
        <v>223</v>
      </c>
      <c r="C63" s="41">
        <v>263.89999999999998</v>
      </c>
      <c r="D63" s="41">
        <v>280.5</v>
      </c>
      <c r="E63" s="543">
        <v>249.1</v>
      </c>
      <c r="F63" s="543">
        <v>242.9</v>
      </c>
      <c r="G63" s="543">
        <v>260.3</v>
      </c>
      <c r="H63" s="543">
        <v>418.3</v>
      </c>
      <c r="I63" s="543">
        <v>511.2</v>
      </c>
      <c r="J63" s="543">
        <v>359.5</v>
      </c>
      <c r="K63" s="675">
        <v>379.7</v>
      </c>
      <c r="L63" s="675">
        <v>469.9</v>
      </c>
      <c r="M63" s="675">
        <v>386.2</v>
      </c>
      <c r="N63" s="706">
        <v>462</v>
      </c>
      <c r="O63" s="1182">
        <v>504.8</v>
      </c>
      <c r="P63" s="988">
        <v>546.4</v>
      </c>
      <c r="Q63" s="988">
        <v>692.3</v>
      </c>
      <c r="R63" s="988">
        <v>859</v>
      </c>
      <c r="S63" s="988">
        <v>1006.1</v>
      </c>
      <c r="T63" s="988">
        <v>1201.8</v>
      </c>
    </row>
    <row r="64" spans="1:20" ht="15">
      <c r="A64" s="208" t="s">
        <v>345</v>
      </c>
      <c r="B64" s="40">
        <v>223</v>
      </c>
      <c r="C64" s="40">
        <v>257.2</v>
      </c>
      <c r="D64" s="40">
        <v>273.2</v>
      </c>
      <c r="E64" s="40">
        <v>243.4</v>
      </c>
      <c r="F64" s="40">
        <v>242.9</v>
      </c>
      <c r="G64" s="40">
        <v>246.4</v>
      </c>
      <c r="H64" s="40">
        <v>325.3</v>
      </c>
      <c r="I64" s="40">
        <v>409.4</v>
      </c>
      <c r="J64" s="40">
        <v>359.5</v>
      </c>
      <c r="K64" s="674">
        <v>379.7</v>
      </c>
      <c r="L64" s="674">
        <v>469.9</v>
      </c>
      <c r="M64" s="674">
        <v>386.2</v>
      </c>
      <c r="N64" s="788">
        <v>462</v>
      </c>
      <c r="O64" s="488">
        <v>504.8</v>
      </c>
      <c r="P64" s="985">
        <v>546.4</v>
      </c>
      <c r="Q64" s="985">
        <v>692.3</v>
      </c>
      <c r="R64" s="985">
        <v>859</v>
      </c>
      <c r="S64" s="985">
        <v>1006.1</v>
      </c>
      <c r="T64" s="985">
        <v>1201.8</v>
      </c>
    </row>
    <row r="65" spans="1:20" ht="15">
      <c r="A65" s="56" t="s">
        <v>346</v>
      </c>
      <c r="B65" s="40" t="s">
        <v>302</v>
      </c>
      <c r="C65" s="40">
        <v>6.7</v>
      </c>
      <c r="D65" s="40">
        <v>7.3</v>
      </c>
      <c r="E65" s="40">
        <v>5.7</v>
      </c>
      <c r="F65" s="40"/>
      <c r="G65" s="40">
        <v>14</v>
      </c>
      <c r="H65" s="40">
        <v>93</v>
      </c>
      <c r="I65" s="40">
        <v>101.8</v>
      </c>
      <c r="J65" s="40"/>
      <c r="K65" s="40"/>
      <c r="L65" s="40"/>
      <c r="M65" s="40"/>
      <c r="N65" s="788"/>
      <c r="O65" s="488">
        <v>0</v>
      </c>
      <c r="P65" s="985"/>
      <c r="Q65" s="985"/>
      <c r="R65" s="985"/>
      <c r="S65" s="985"/>
      <c r="T65" s="985"/>
    </row>
    <row r="66" spans="1:20" ht="15">
      <c r="A66" s="208" t="s">
        <v>347</v>
      </c>
      <c r="B66" s="40"/>
      <c r="C66" s="40"/>
      <c r="D66" s="40"/>
      <c r="E66" s="40"/>
      <c r="F66" s="40"/>
      <c r="G66" s="40">
        <v>14</v>
      </c>
      <c r="H66" s="40">
        <v>93</v>
      </c>
      <c r="I66" s="40">
        <v>101.8</v>
      </c>
      <c r="J66" s="40"/>
      <c r="K66" s="40"/>
      <c r="L66" s="40"/>
      <c r="M66" s="40"/>
      <c r="N66" s="788"/>
      <c r="O66" s="488"/>
      <c r="P66" s="985"/>
      <c r="Q66" s="985"/>
      <c r="R66" s="985"/>
      <c r="S66" s="985"/>
      <c r="T66" s="985"/>
    </row>
    <row r="67" spans="1:20" s="5" customFormat="1" ht="15">
      <c r="A67" s="123" t="s">
        <v>348</v>
      </c>
      <c r="B67" s="41">
        <v>179.9</v>
      </c>
      <c r="C67" s="41">
        <v>211.7</v>
      </c>
      <c r="D67" s="41">
        <v>274.5</v>
      </c>
      <c r="E67" s="41">
        <v>316.2</v>
      </c>
      <c r="F67" s="41">
        <v>294</v>
      </c>
      <c r="G67" s="41">
        <v>297.3</v>
      </c>
      <c r="H67" s="41">
        <v>392.4</v>
      </c>
      <c r="I67" s="41">
        <v>398.1</v>
      </c>
      <c r="J67" s="41">
        <v>400.9</v>
      </c>
      <c r="K67" s="675">
        <v>399.1</v>
      </c>
      <c r="L67" s="675">
        <v>436.2</v>
      </c>
      <c r="M67" s="675">
        <v>281.39999999999998</v>
      </c>
      <c r="N67" s="706">
        <v>299.8</v>
      </c>
      <c r="O67" s="1182">
        <v>280</v>
      </c>
      <c r="P67" s="988">
        <v>354.5</v>
      </c>
      <c r="Q67" s="988">
        <v>387.8</v>
      </c>
      <c r="R67" s="988">
        <v>431.7</v>
      </c>
      <c r="S67" s="988">
        <v>473.7</v>
      </c>
      <c r="T67" s="988">
        <v>518.79999999999995</v>
      </c>
    </row>
    <row r="68" spans="1:20" ht="15">
      <c r="A68" s="208" t="s">
        <v>349</v>
      </c>
      <c r="B68" s="40">
        <v>179.9</v>
      </c>
      <c r="C68" s="40">
        <v>211.7</v>
      </c>
      <c r="D68" s="40">
        <v>274.5</v>
      </c>
      <c r="E68" s="40">
        <v>316.2</v>
      </c>
      <c r="F68" s="40">
        <v>294</v>
      </c>
      <c r="G68" s="40">
        <v>297.3</v>
      </c>
      <c r="H68" s="40">
        <v>392.4</v>
      </c>
      <c r="I68" s="40">
        <v>398.1</v>
      </c>
      <c r="J68" s="40">
        <v>400.9</v>
      </c>
      <c r="K68" s="674">
        <v>399.1</v>
      </c>
      <c r="L68" s="674">
        <v>436.2</v>
      </c>
      <c r="M68" s="674">
        <v>281.39999999999998</v>
      </c>
      <c r="N68" s="788">
        <v>299.8</v>
      </c>
      <c r="O68" s="488">
        <v>280</v>
      </c>
      <c r="P68" s="985">
        <v>354.5</v>
      </c>
      <c r="Q68" s="985">
        <v>387.8</v>
      </c>
      <c r="R68" s="985">
        <v>431.7</v>
      </c>
      <c r="S68" s="985">
        <v>473.7</v>
      </c>
      <c r="T68" s="985">
        <v>518.79999999999995</v>
      </c>
    </row>
    <row r="69" spans="1:20">
      <c r="A69" s="56" t="s">
        <v>350</v>
      </c>
      <c r="B69" s="40"/>
      <c r="C69" s="40"/>
      <c r="D69" s="40"/>
      <c r="E69" s="40"/>
      <c r="F69" s="624"/>
      <c r="G69" s="624"/>
      <c r="H69" s="624"/>
      <c r="I69" s="624"/>
      <c r="J69" s="624"/>
      <c r="K69" s="682"/>
      <c r="L69" s="682"/>
      <c r="M69" s="682"/>
      <c r="N69" s="949"/>
      <c r="O69" s="1184"/>
      <c r="P69" s="950"/>
      <c r="Q69" s="950"/>
      <c r="R69" s="950"/>
      <c r="S69" s="950"/>
      <c r="T69" s="986"/>
    </row>
    <row r="70" spans="1:20" s="5" customFormat="1" ht="15">
      <c r="A70" s="121" t="s">
        <v>351</v>
      </c>
      <c r="B70" s="39">
        <v>930.8</v>
      </c>
      <c r="C70" s="39">
        <v>877.5</v>
      </c>
      <c r="D70" s="39">
        <v>867.5</v>
      </c>
      <c r="E70" s="39">
        <v>819.5</v>
      </c>
      <c r="F70" s="39">
        <v>1430.1</v>
      </c>
      <c r="G70" s="39">
        <v>1439.9</v>
      </c>
      <c r="H70" s="39">
        <v>1835.7</v>
      </c>
      <c r="I70" s="39">
        <v>1775.6</v>
      </c>
      <c r="J70" s="39">
        <v>1425</v>
      </c>
      <c r="K70" s="676">
        <v>2088</v>
      </c>
      <c r="L70" s="676">
        <v>1472.1</v>
      </c>
      <c r="M70" s="676">
        <v>1158.7</v>
      </c>
      <c r="N70" s="786">
        <v>1180.5999999999999</v>
      </c>
      <c r="O70" s="1179">
        <v>1481.2</v>
      </c>
      <c r="P70" s="984">
        <v>1943</v>
      </c>
      <c r="Q70" s="984">
        <v>1993</v>
      </c>
      <c r="R70" s="984">
        <v>2043</v>
      </c>
      <c r="S70" s="984">
        <v>2093</v>
      </c>
      <c r="T70" s="984">
        <v>2143</v>
      </c>
    </row>
    <row r="71" spans="1:20" s="5" customFormat="1" ht="15">
      <c r="A71" s="123" t="s">
        <v>352</v>
      </c>
      <c r="B71" s="41">
        <v>823.3</v>
      </c>
      <c r="C71" s="41">
        <v>776.2</v>
      </c>
      <c r="D71" s="41">
        <v>767.3</v>
      </c>
      <c r="E71" s="543">
        <v>778.8</v>
      </c>
      <c r="F71" s="543">
        <v>1261.4000000000001</v>
      </c>
      <c r="G71" s="543">
        <v>1281.9000000000001</v>
      </c>
      <c r="H71" s="543">
        <v>1562.4</v>
      </c>
      <c r="I71" s="543">
        <v>1408.5</v>
      </c>
      <c r="J71" s="543">
        <v>908.1</v>
      </c>
      <c r="K71" s="675">
        <v>1630.6</v>
      </c>
      <c r="L71" s="675">
        <v>1060.3</v>
      </c>
      <c r="M71" s="675">
        <v>892.1</v>
      </c>
      <c r="N71" s="787">
        <v>757.9</v>
      </c>
      <c r="O71" s="1182">
        <v>1053.7</v>
      </c>
      <c r="P71" s="988">
        <v>1453.5</v>
      </c>
      <c r="Q71" s="988">
        <v>1504</v>
      </c>
      <c r="R71" s="988">
        <v>1554</v>
      </c>
      <c r="S71" s="988">
        <v>1604</v>
      </c>
      <c r="T71" s="988">
        <v>1654</v>
      </c>
    </row>
    <row r="72" spans="1:20" s="5" customFormat="1" ht="15">
      <c r="A72" s="123" t="s">
        <v>353</v>
      </c>
      <c r="B72" s="40">
        <v>453.2</v>
      </c>
      <c r="C72" s="40">
        <v>427.2</v>
      </c>
      <c r="D72" s="40">
        <v>422.3</v>
      </c>
      <c r="E72" s="40">
        <v>505</v>
      </c>
      <c r="F72" s="40">
        <v>1207.0999999999999</v>
      </c>
      <c r="G72" s="40">
        <v>1025.5</v>
      </c>
      <c r="H72" s="40">
        <v>1249.9000000000001</v>
      </c>
      <c r="I72" s="40">
        <v>1126.8</v>
      </c>
      <c r="J72" s="40">
        <v>726.5</v>
      </c>
      <c r="K72" s="674">
        <v>1349.6</v>
      </c>
      <c r="L72" s="674">
        <v>848.3</v>
      </c>
      <c r="M72" s="674">
        <v>713.7</v>
      </c>
      <c r="N72" s="788">
        <v>606.4</v>
      </c>
      <c r="O72" s="488">
        <v>843</v>
      </c>
      <c r="P72" s="985">
        <v>1162.8</v>
      </c>
      <c r="Q72" s="985">
        <v>1203.2</v>
      </c>
      <c r="R72" s="985">
        <v>1243.2</v>
      </c>
      <c r="S72" s="985">
        <v>1283.2</v>
      </c>
      <c r="T72" s="985">
        <v>1323.2</v>
      </c>
    </row>
    <row r="73" spans="1:20" ht="15">
      <c r="A73" s="208" t="s">
        <v>354</v>
      </c>
      <c r="B73" s="40">
        <v>10.199999999999999</v>
      </c>
      <c r="C73" s="40">
        <v>9.6</v>
      </c>
      <c r="D73" s="40">
        <v>9.5</v>
      </c>
      <c r="E73" s="40"/>
      <c r="F73" s="40"/>
      <c r="G73" s="40">
        <v>0</v>
      </c>
      <c r="H73" s="40">
        <v>0</v>
      </c>
      <c r="I73" s="40">
        <v>0</v>
      </c>
      <c r="J73" s="40">
        <v>0</v>
      </c>
      <c r="K73" s="674">
        <v>225.6</v>
      </c>
      <c r="L73" s="674">
        <v>0</v>
      </c>
      <c r="M73" s="674">
        <v>0</v>
      </c>
      <c r="N73" s="788">
        <v>0</v>
      </c>
      <c r="O73" s="488">
        <v>0</v>
      </c>
      <c r="P73" s="985">
        <v>23.3</v>
      </c>
      <c r="Q73" s="985">
        <v>24.1</v>
      </c>
      <c r="R73" s="985">
        <v>24.9</v>
      </c>
      <c r="S73" s="985">
        <v>25.7</v>
      </c>
      <c r="T73" s="985">
        <v>26.5</v>
      </c>
    </row>
    <row r="74" spans="1:20" ht="15">
      <c r="A74" s="208" t="s">
        <v>355</v>
      </c>
      <c r="B74" s="40">
        <v>442.9</v>
      </c>
      <c r="C74" s="40">
        <v>417.6</v>
      </c>
      <c r="D74" s="40">
        <v>412.8</v>
      </c>
      <c r="E74" s="40">
        <v>505</v>
      </c>
      <c r="F74" s="40">
        <v>1207.0999999999999</v>
      </c>
      <c r="G74" s="40">
        <v>1025.5</v>
      </c>
      <c r="H74" s="40">
        <v>1249.9000000000001</v>
      </c>
      <c r="I74" s="40">
        <v>1126.8</v>
      </c>
      <c r="J74" s="40">
        <v>726.5</v>
      </c>
      <c r="K74" s="674">
        <v>1124</v>
      </c>
      <c r="L74" s="674">
        <v>848.3</v>
      </c>
      <c r="M74" s="674">
        <v>713.7</v>
      </c>
      <c r="N74" s="788">
        <v>606.4</v>
      </c>
      <c r="O74" s="488">
        <v>843</v>
      </c>
      <c r="P74" s="985">
        <v>1139.5</v>
      </c>
      <c r="Q74" s="985">
        <v>1179.0999999999999</v>
      </c>
      <c r="R74" s="985">
        <v>1218.3</v>
      </c>
      <c r="S74" s="985">
        <v>1257.5</v>
      </c>
      <c r="T74" s="985">
        <v>1296.7</v>
      </c>
    </row>
    <row r="75" spans="1:20" s="5" customFormat="1" ht="15">
      <c r="A75" s="123" t="s">
        <v>356</v>
      </c>
      <c r="B75" s="40">
        <v>370.2</v>
      </c>
      <c r="C75" s="40">
        <v>349</v>
      </c>
      <c r="D75" s="40">
        <v>345</v>
      </c>
      <c r="E75" s="40">
        <v>273.8</v>
      </c>
      <c r="F75" s="40">
        <v>54.3</v>
      </c>
      <c r="G75" s="40">
        <v>256.39999999999998</v>
      </c>
      <c r="H75" s="40">
        <v>312.5</v>
      </c>
      <c r="I75" s="40">
        <v>281.7</v>
      </c>
      <c r="J75" s="40">
        <v>181.6</v>
      </c>
      <c r="K75" s="674">
        <v>281</v>
      </c>
      <c r="L75" s="674">
        <v>212.1</v>
      </c>
      <c r="M75" s="674">
        <v>178.4</v>
      </c>
      <c r="N75" s="788">
        <v>151.6</v>
      </c>
      <c r="O75" s="488">
        <v>210.7</v>
      </c>
      <c r="P75" s="985">
        <v>290.7</v>
      </c>
      <c r="Q75" s="985">
        <v>300.8</v>
      </c>
      <c r="R75" s="985">
        <v>310.8</v>
      </c>
      <c r="S75" s="985">
        <v>320.8</v>
      </c>
      <c r="T75" s="985">
        <v>330.8</v>
      </c>
    </row>
    <row r="76" spans="1:20" ht="15">
      <c r="A76" s="208" t="s">
        <v>357</v>
      </c>
      <c r="B76" s="40">
        <v>20.7</v>
      </c>
      <c r="C76" s="40">
        <v>19.5</v>
      </c>
      <c r="D76" s="40">
        <v>19.3</v>
      </c>
      <c r="E76" s="40"/>
      <c r="F76" s="40"/>
      <c r="G76" s="40">
        <v>0</v>
      </c>
      <c r="H76" s="40">
        <v>0</v>
      </c>
      <c r="I76" s="40">
        <v>0</v>
      </c>
      <c r="J76" s="40">
        <v>0</v>
      </c>
      <c r="K76" s="674">
        <v>0</v>
      </c>
      <c r="L76" s="674">
        <v>0</v>
      </c>
      <c r="M76" s="674">
        <v>0</v>
      </c>
      <c r="N76" s="788">
        <v>0</v>
      </c>
      <c r="O76" s="488">
        <v>0</v>
      </c>
      <c r="P76" s="985">
        <v>0</v>
      </c>
      <c r="Q76" s="985">
        <v>0</v>
      </c>
      <c r="R76" s="985">
        <v>0</v>
      </c>
      <c r="S76" s="985">
        <v>0</v>
      </c>
      <c r="T76" s="985">
        <v>0</v>
      </c>
    </row>
    <row r="77" spans="1:20" ht="15">
      <c r="A77" s="208" t="s">
        <v>358</v>
      </c>
      <c r="B77" s="40">
        <v>349.5</v>
      </c>
      <c r="C77" s="40">
        <v>329.5</v>
      </c>
      <c r="D77" s="40">
        <v>325.7</v>
      </c>
      <c r="E77" s="40">
        <v>273.8</v>
      </c>
      <c r="F77" s="40">
        <v>54.3</v>
      </c>
      <c r="G77" s="40">
        <v>256.39999999999998</v>
      </c>
      <c r="H77" s="40">
        <v>312.5</v>
      </c>
      <c r="I77" s="40">
        <v>281.7</v>
      </c>
      <c r="J77" s="40">
        <v>181.6</v>
      </c>
      <c r="K77" s="674">
        <v>281</v>
      </c>
      <c r="L77" s="674">
        <v>212.1</v>
      </c>
      <c r="M77" s="674">
        <v>178.4</v>
      </c>
      <c r="N77" s="788">
        <v>151.6</v>
      </c>
      <c r="O77" s="488">
        <v>210.7</v>
      </c>
      <c r="P77" s="985">
        <v>290.7</v>
      </c>
      <c r="Q77" s="985">
        <v>300.8</v>
      </c>
      <c r="R77" s="985">
        <v>310.8</v>
      </c>
      <c r="S77" s="985">
        <v>320.8</v>
      </c>
      <c r="T77" s="985">
        <v>330.8</v>
      </c>
    </row>
    <row r="78" spans="1:20" s="5" customFormat="1" ht="15">
      <c r="A78" s="123" t="s">
        <v>359</v>
      </c>
      <c r="B78" s="41">
        <v>107.5</v>
      </c>
      <c r="C78" s="41">
        <v>101.3</v>
      </c>
      <c r="D78" s="41">
        <v>100.2</v>
      </c>
      <c r="E78" s="41">
        <v>40.700000000000003</v>
      </c>
      <c r="F78" s="41">
        <v>168.7</v>
      </c>
      <c r="G78" s="41">
        <v>158</v>
      </c>
      <c r="H78" s="41">
        <v>273.3</v>
      </c>
      <c r="I78" s="41">
        <v>367.1</v>
      </c>
      <c r="J78" s="41">
        <v>516.9</v>
      </c>
      <c r="K78" s="675">
        <v>457.4</v>
      </c>
      <c r="L78" s="675">
        <v>411.8</v>
      </c>
      <c r="M78" s="675">
        <v>266.60000000000002</v>
      </c>
      <c r="N78" s="706">
        <v>422.7</v>
      </c>
      <c r="O78" s="1182">
        <v>427.5</v>
      </c>
      <c r="P78" s="985">
        <v>489.5</v>
      </c>
      <c r="Q78" s="985">
        <v>489</v>
      </c>
      <c r="R78" s="985">
        <v>489</v>
      </c>
      <c r="S78" s="985">
        <v>489</v>
      </c>
      <c r="T78" s="985">
        <v>489</v>
      </c>
    </row>
    <row r="79" spans="1:20" s="5" customFormat="1" ht="15">
      <c r="A79" s="595" t="s">
        <v>360</v>
      </c>
      <c r="B79" s="40">
        <v>98.6</v>
      </c>
      <c r="C79" s="40">
        <v>92.9</v>
      </c>
      <c r="D79" s="40">
        <v>91.9</v>
      </c>
      <c r="E79" s="40">
        <v>22.4</v>
      </c>
      <c r="F79" s="40">
        <v>147</v>
      </c>
      <c r="G79" s="40">
        <v>126.4</v>
      </c>
      <c r="H79" s="40">
        <v>218.6</v>
      </c>
      <c r="I79" s="40">
        <v>293.7</v>
      </c>
      <c r="J79" s="40">
        <v>413.5</v>
      </c>
      <c r="K79" s="674">
        <v>365.9</v>
      </c>
      <c r="L79" s="674">
        <v>329.4</v>
      </c>
      <c r="M79" s="674">
        <v>213.3</v>
      </c>
      <c r="N79" s="788">
        <v>338.1</v>
      </c>
      <c r="O79" s="488">
        <v>342</v>
      </c>
      <c r="P79" s="985">
        <v>391.6</v>
      </c>
      <c r="Q79" s="985">
        <v>391.2</v>
      </c>
      <c r="R79" s="985">
        <v>391.2</v>
      </c>
      <c r="S79" s="985">
        <v>391.2</v>
      </c>
      <c r="T79" s="985">
        <v>391.2</v>
      </c>
    </row>
    <row r="80" spans="1:20" ht="15">
      <c r="A80" s="208" t="s">
        <v>361</v>
      </c>
      <c r="B80" s="40">
        <v>43.5</v>
      </c>
      <c r="C80" s="40">
        <v>41</v>
      </c>
      <c r="D80" s="40">
        <v>40.6</v>
      </c>
      <c r="E80" s="40">
        <v>0.9</v>
      </c>
      <c r="F80" s="40"/>
      <c r="G80" s="40">
        <v>0</v>
      </c>
      <c r="H80" s="40">
        <v>0</v>
      </c>
      <c r="I80" s="40">
        <v>0</v>
      </c>
      <c r="J80" s="40">
        <v>0</v>
      </c>
      <c r="K80" s="674">
        <v>0</v>
      </c>
      <c r="L80" s="674">
        <v>0</v>
      </c>
      <c r="M80" s="674">
        <v>0</v>
      </c>
      <c r="N80" s="788">
        <v>0</v>
      </c>
      <c r="O80" s="488">
        <v>0</v>
      </c>
      <c r="P80" s="985">
        <v>0</v>
      </c>
      <c r="Q80" s="985">
        <v>0</v>
      </c>
      <c r="R80" s="985">
        <v>0</v>
      </c>
      <c r="S80" s="985">
        <v>0</v>
      </c>
      <c r="T80" s="985">
        <v>0</v>
      </c>
    </row>
    <row r="81" spans="1:20" ht="15">
      <c r="A81" s="208" t="s">
        <v>362</v>
      </c>
      <c r="B81" s="40">
        <v>55</v>
      </c>
      <c r="C81" s="40">
        <v>51.9</v>
      </c>
      <c r="D81" s="40">
        <v>51.3</v>
      </c>
      <c r="E81" s="40">
        <v>21.5</v>
      </c>
      <c r="F81" s="40">
        <v>147</v>
      </c>
      <c r="G81" s="40">
        <v>126.4</v>
      </c>
      <c r="H81" s="40">
        <v>218.6</v>
      </c>
      <c r="I81" s="40">
        <v>293.7</v>
      </c>
      <c r="J81" s="40">
        <v>413.5</v>
      </c>
      <c r="K81" s="674">
        <v>365.9</v>
      </c>
      <c r="L81" s="674">
        <v>329.4</v>
      </c>
      <c r="M81" s="674">
        <v>213.3</v>
      </c>
      <c r="N81" s="788">
        <v>338.1</v>
      </c>
      <c r="O81" s="488">
        <v>342</v>
      </c>
      <c r="P81" s="985">
        <v>391.6</v>
      </c>
      <c r="Q81" s="985">
        <v>391.2</v>
      </c>
      <c r="R81" s="985">
        <v>391.2</v>
      </c>
      <c r="S81" s="985">
        <v>391.2</v>
      </c>
      <c r="T81" s="985">
        <v>391.2</v>
      </c>
    </row>
    <row r="82" spans="1:20" s="5" customFormat="1" ht="15">
      <c r="A82" s="123" t="s">
        <v>363</v>
      </c>
      <c r="B82" s="40">
        <v>8.9</v>
      </c>
      <c r="C82" s="40">
        <v>8.4</v>
      </c>
      <c r="D82" s="40">
        <v>8.3000000000000007</v>
      </c>
      <c r="E82" s="40">
        <v>18.3</v>
      </c>
      <c r="F82" s="40">
        <v>21.7</v>
      </c>
      <c r="G82" s="40">
        <v>31.6</v>
      </c>
      <c r="H82" s="40">
        <v>54.7</v>
      </c>
      <c r="I82" s="40">
        <v>73.400000000000006</v>
      </c>
      <c r="J82" s="40">
        <v>103.4</v>
      </c>
      <c r="K82" s="674">
        <v>91.5</v>
      </c>
      <c r="L82" s="674">
        <v>82.4</v>
      </c>
      <c r="M82" s="674">
        <v>53.3</v>
      </c>
      <c r="N82" s="788">
        <v>84.5</v>
      </c>
      <c r="O82" s="488">
        <v>85.5</v>
      </c>
      <c r="P82" s="985">
        <v>97.9</v>
      </c>
      <c r="Q82" s="985">
        <v>97.8</v>
      </c>
      <c r="R82" s="985">
        <v>97.8</v>
      </c>
      <c r="S82" s="985">
        <v>97.8</v>
      </c>
      <c r="T82" s="985">
        <v>97.8</v>
      </c>
    </row>
    <row r="83" spans="1:20" ht="15">
      <c r="A83" s="208" t="s">
        <v>361</v>
      </c>
      <c r="B83" s="40" t="s">
        <v>302</v>
      </c>
      <c r="C83" s="40" t="s">
        <v>302</v>
      </c>
      <c r="D83" s="40" t="s">
        <v>302</v>
      </c>
      <c r="E83" s="54">
        <v>18.3</v>
      </c>
      <c r="F83" s="54"/>
      <c r="G83" s="548"/>
      <c r="H83" s="548"/>
      <c r="I83" s="548">
        <v>0</v>
      </c>
      <c r="J83" s="548">
        <v>0</v>
      </c>
      <c r="K83" s="674">
        <v>0</v>
      </c>
      <c r="L83" s="674">
        <v>0</v>
      </c>
      <c r="M83" s="674">
        <v>0</v>
      </c>
      <c r="N83" s="788">
        <v>0</v>
      </c>
      <c r="O83" s="488">
        <v>0</v>
      </c>
      <c r="P83" s="985">
        <v>0</v>
      </c>
      <c r="Q83" s="985">
        <v>0</v>
      </c>
      <c r="R83" s="985">
        <v>0</v>
      </c>
      <c r="S83" s="985">
        <v>0</v>
      </c>
      <c r="T83" s="985">
        <v>0</v>
      </c>
    </row>
    <row r="84" spans="1:20" ht="15">
      <c r="A84" s="208" t="s">
        <v>362</v>
      </c>
      <c r="B84" s="40">
        <v>8.9</v>
      </c>
      <c r="C84" s="40">
        <v>8.4</v>
      </c>
      <c r="D84" s="40">
        <v>8.3000000000000007</v>
      </c>
      <c r="E84" s="40"/>
      <c r="F84" s="40">
        <v>21.7</v>
      </c>
      <c r="G84" s="40">
        <v>31.6</v>
      </c>
      <c r="H84" s="40">
        <v>54.7</v>
      </c>
      <c r="I84" s="40">
        <v>73.400000000000006</v>
      </c>
      <c r="J84" s="40">
        <v>103.4</v>
      </c>
      <c r="K84" s="674">
        <v>91.5</v>
      </c>
      <c r="L84" s="674">
        <v>82.4</v>
      </c>
      <c r="M84" s="674">
        <v>53.3</v>
      </c>
      <c r="N84" s="788">
        <v>84.5</v>
      </c>
      <c r="O84" s="488">
        <v>85.5</v>
      </c>
      <c r="P84" s="985">
        <v>97.9</v>
      </c>
      <c r="Q84" s="985">
        <v>97.8</v>
      </c>
      <c r="R84" s="985">
        <v>97.8</v>
      </c>
      <c r="S84" s="985">
        <v>97.8</v>
      </c>
      <c r="T84" s="985">
        <v>97.8</v>
      </c>
    </row>
    <row r="85" spans="1:20">
      <c r="A85" s="56"/>
      <c r="B85" s="625"/>
      <c r="C85" s="625"/>
      <c r="D85" s="625"/>
      <c r="E85" s="40"/>
      <c r="F85" s="626"/>
      <c r="G85" s="626"/>
      <c r="H85" s="626"/>
      <c r="I85" s="626"/>
      <c r="J85" s="626"/>
      <c r="K85" s="683"/>
      <c r="L85" s="683"/>
      <c r="M85" s="785"/>
      <c r="N85" s="841"/>
      <c r="O85" s="1185"/>
      <c r="P85" s="951"/>
      <c r="Q85" s="951"/>
      <c r="R85" s="951"/>
      <c r="S85" s="951"/>
      <c r="T85" s="986"/>
    </row>
    <row r="86" spans="1:20" s="5" customFormat="1" ht="15">
      <c r="A86" s="121" t="s">
        <v>364</v>
      </c>
      <c r="B86" s="39">
        <v>269.10000000000002</v>
      </c>
      <c r="C86" s="39">
        <v>140.30000000000001</v>
      </c>
      <c r="D86" s="39">
        <v>775.3</v>
      </c>
      <c r="E86" s="39">
        <v>1026</v>
      </c>
      <c r="F86" s="39">
        <v>633.9</v>
      </c>
      <c r="G86" s="39">
        <v>943.8</v>
      </c>
      <c r="H86" s="39">
        <v>1773.6</v>
      </c>
      <c r="I86" s="39">
        <v>986.8</v>
      </c>
      <c r="J86" s="39">
        <v>866.2</v>
      </c>
      <c r="K86" s="676">
        <v>643</v>
      </c>
      <c r="L86" s="39">
        <v>612.5</v>
      </c>
      <c r="M86" s="786">
        <v>1024.4000000000001</v>
      </c>
      <c r="N86" s="786">
        <v>1198.5999999999999</v>
      </c>
      <c r="O86" s="1179">
        <v>1852</v>
      </c>
      <c r="P86" s="984">
        <v>4573.6000000000004</v>
      </c>
      <c r="Q86" s="984">
        <v>4755.2</v>
      </c>
      <c r="R86" s="984">
        <v>4963.3</v>
      </c>
      <c r="S86" s="984">
        <v>5380.9</v>
      </c>
      <c r="T86" s="984">
        <v>5839</v>
      </c>
    </row>
    <row r="87" spans="1:20" s="1321" customFormat="1" ht="15">
      <c r="A87" s="123" t="s">
        <v>365</v>
      </c>
      <c r="B87" s="41">
        <v>196</v>
      </c>
      <c r="C87" s="41">
        <v>75.400000000000006</v>
      </c>
      <c r="D87" s="41">
        <v>696</v>
      </c>
      <c r="E87" s="543">
        <v>943.1</v>
      </c>
      <c r="F87" s="543">
        <v>551.29999999999995</v>
      </c>
      <c r="G87" s="543">
        <v>860.9</v>
      </c>
      <c r="H87" s="543">
        <v>1063.5999999999999</v>
      </c>
      <c r="I87" s="543">
        <v>529.5</v>
      </c>
      <c r="J87" s="543">
        <v>741.1</v>
      </c>
      <c r="K87" s="675">
        <v>551.79999999999995</v>
      </c>
      <c r="L87" s="543">
        <v>514.29999999999995</v>
      </c>
      <c r="M87" s="787">
        <v>517.79999999999995</v>
      </c>
      <c r="N87" s="787">
        <v>700.3</v>
      </c>
      <c r="O87" s="1182">
        <v>1278</v>
      </c>
      <c r="P87" s="988">
        <v>3404.2</v>
      </c>
      <c r="Q87" s="988">
        <v>3437.8</v>
      </c>
      <c r="R87" s="988">
        <v>3485.1</v>
      </c>
      <c r="S87" s="988">
        <v>3716.5</v>
      </c>
      <c r="T87" s="988">
        <v>3964.1</v>
      </c>
    </row>
    <row r="88" spans="1:20" s="1322" customFormat="1" ht="15">
      <c r="A88" s="123" t="s">
        <v>366</v>
      </c>
      <c r="B88" s="40">
        <v>0.1</v>
      </c>
      <c r="C88" s="40"/>
      <c r="D88" s="40"/>
      <c r="E88" s="40"/>
      <c r="F88" s="40"/>
      <c r="G88" s="40">
        <v>841.6</v>
      </c>
      <c r="H88" s="40">
        <v>1033.5</v>
      </c>
      <c r="I88" s="40">
        <v>0</v>
      </c>
      <c r="J88" s="40">
        <v>0</v>
      </c>
      <c r="K88" s="674">
        <v>0</v>
      </c>
      <c r="L88" s="40">
        <v>0</v>
      </c>
      <c r="M88" s="788">
        <v>0</v>
      </c>
      <c r="N88" s="788">
        <v>0</v>
      </c>
      <c r="O88" s="488">
        <v>10</v>
      </c>
      <c r="P88" s="985">
        <v>200</v>
      </c>
      <c r="Q88" s="985">
        <v>218.8</v>
      </c>
      <c r="R88" s="985">
        <v>243.5</v>
      </c>
      <c r="S88" s="985">
        <v>267.2</v>
      </c>
      <c r="T88" s="985">
        <v>292.7</v>
      </c>
    </row>
    <row r="89" spans="1:20" s="1322" customFormat="1" ht="15">
      <c r="A89" s="123" t="s">
        <v>367</v>
      </c>
      <c r="B89" s="40">
        <v>172.3</v>
      </c>
      <c r="C89" s="40">
        <v>55</v>
      </c>
      <c r="D89" s="40">
        <v>665.8</v>
      </c>
      <c r="E89" s="40">
        <v>911.4</v>
      </c>
      <c r="F89" s="40">
        <v>528.9</v>
      </c>
      <c r="G89" s="40">
        <v>562.29999999999995</v>
      </c>
      <c r="H89" s="40">
        <v>653.5</v>
      </c>
      <c r="I89" s="40">
        <v>501.2</v>
      </c>
      <c r="J89" s="40">
        <v>718.5</v>
      </c>
      <c r="K89" s="674">
        <v>530.5</v>
      </c>
      <c r="L89" s="40">
        <v>480</v>
      </c>
      <c r="M89" s="788">
        <v>479.7</v>
      </c>
      <c r="N89" s="788">
        <v>642.29999999999995</v>
      </c>
      <c r="O89" s="488">
        <v>1209.8</v>
      </c>
      <c r="P89" s="985">
        <v>3100</v>
      </c>
      <c r="Q89" s="985">
        <v>3105</v>
      </c>
      <c r="R89" s="985">
        <v>3115.3</v>
      </c>
      <c r="S89" s="985">
        <v>3311</v>
      </c>
      <c r="T89" s="985">
        <v>3520.6</v>
      </c>
    </row>
    <row r="90" spans="1:20" ht="15">
      <c r="A90" s="208" t="s">
        <v>368</v>
      </c>
      <c r="B90" s="40">
        <v>122.3</v>
      </c>
      <c r="C90" s="40"/>
      <c r="D90" s="40">
        <v>507.2</v>
      </c>
      <c r="E90" s="40">
        <v>456.4</v>
      </c>
      <c r="F90" s="40">
        <v>300.5</v>
      </c>
      <c r="G90" s="40">
        <v>279.3</v>
      </c>
      <c r="H90" s="40">
        <v>380</v>
      </c>
      <c r="I90" s="40">
        <v>381.2</v>
      </c>
      <c r="J90" s="40">
        <v>568.5</v>
      </c>
      <c r="K90" s="40">
        <v>380.5</v>
      </c>
      <c r="L90" s="40">
        <v>300</v>
      </c>
      <c r="M90" s="788">
        <v>402.6</v>
      </c>
      <c r="N90" s="788">
        <v>560.1</v>
      </c>
      <c r="O90" s="488">
        <v>1161.4000000000001</v>
      </c>
      <c r="P90" s="985">
        <v>2950</v>
      </c>
      <c r="Q90" s="985">
        <v>2905</v>
      </c>
      <c r="R90" s="985">
        <v>2865.3</v>
      </c>
      <c r="S90" s="985">
        <v>3011</v>
      </c>
      <c r="T90" s="985">
        <v>3170.6</v>
      </c>
    </row>
    <row r="91" spans="1:20" ht="15">
      <c r="A91" s="208" t="s">
        <v>369</v>
      </c>
      <c r="B91" s="40">
        <v>50</v>
      </c>
      <c r="C91" s="40">
        <v>55</v>
      </c>
      <c r="D91" s="40">
        <v>152</v>
      </c>
      <c r="E91" s="40">
        <v>85</v>
      </c>
      <c r="F91" s="40">
        <v>228.4</v>
      </c>
      <c r="G91" s="40">
        <v>0</v>
      </c>
      <c r="H91" s="40">
        <v>0</v>
      </c>
      <c r="I91" s="40">
        <v>120</v>
      </c>
      <c r="J91" s="40">
        <v>150</v>
      </c>
      <c r="K91" s="40">
        <v>150</v>
      </c>
      <c r="L91" s="40">
        <v>100</v>
      </c>
      <c r="M91" s="788">
        <v>0</v>
      </c>
      <c r="N91" s="788">
        <v>0</v>
      </c>
      <c r="O91" s="488">
        <v>48.4</v>
      </c>
      <c r="P91" s="985">
        <v>0</v>
      </c>
      <c r="Q91" s="985">
        <v>0</v>
      </c>
      <c r="R91" s="985">
        <v>0</v>
      </c>
      <c r="S91" s="985">
        <v>0</v>
      </c>
      <c r="T91" s="985">
        <v>0</v>
      </c>
    </row>
    <row r="92" spans="1:20" ht="15">
      <c r="A92" s="208" t="s">
        <v>370</v>
      </c>
      <c r="B92" s="40"/>
      <c r="C92" s="40"/>
      <c r="D92" s="40">
        <v>6.6</v>
      </c>
      <c r="E92" s="40"/>
      <c r="F92" s="54"/>
      <c r="G92" s="54">
        <v>0</v>
      </c>
      <c r="H92" s="54">
        <v>0</v>
      </c>
      <c r="I92" s="54">
        <v>0</v>
      </c>
      <c r="J92" s="54">
        <v>0</v>
      </c>
      <c r="K92" s="54">
        <v>0</v>
      </c>
      <c r="L92" s="54">
        <v>0</v>
      </c>
      <c r="M92" s="789">
        <v>0</v>
      </c>
      <c r="N92" s="789">
        <v>0</v>
      </c>
      <c r="O92" s="488">
        <v>0</v>
      </c>
      <c r="P92" s="985">
        <v>0</v>
      </c>
      <c r="Q92" s="985">
        <v>0</v>
      </c>
      <c r="R92" s="985">
        <v>0</v>
      </c>
      <c r="S92" s="985">
        <v>0</v>
      </c>
      <c r="T92" s="985">
        <v>0</v>
      </c>
    </row>
    <row r="93" spans="1:20" ht="15">
      <c r="A93" s="208" t="s">
        <v>371</v>
      </c>
      <c r="B93" s="40"/>
      <c r="C93" s="40"/>
      <c r="D93" s="40"/>
      <c r="E93" s="40">
        <v>370</v>
      </c>
      <c r="F93" s="40">
        <v>0</v>
      </c>
      <c r="G93" s="40">
        <v>19.3</v>
      </c>
      <c r="H93" s="40">
        <v>30.1</v>
      </c>
      <c r="I93" s="40">
        <v>0</v>
      </c>
      <c r="J93" s="40">
        <v>0</v>
      </c>
      <c r="K93" s="40">
        <v>0</v>
      </c>
      <c r="L93" s="40">
        <v>80</v>
      </c>
      <c r="M93" s="788">
        <v>77.099999999999994</v>
      </c>
      <c r="N93" s="788">
        <v>82.2</v>
      </c>
      <c r="O93" s="488">
        <v>0</v>
      </c>
      <c r="P93" s="985">
        <v>150</v>
      </c>
      <c r="Q93" s="985">
        <v>200</v>
      </c>
      <c r="R93" s="985">
        <v>250</v>
      </c>
      <c r="S93" s="985">
        <v>300</v>
      </c>
      <c r="T93" s="985">
        <v>350</v>
      </c>
    </row>
    <row r="94" spans="1:20" s="1322" customFormat="1" ht="15">
      <c r="A94" s="123" t="s">
        <v>372</v>
      </c>
      <c r="B94" s="40">
        <v>23.6</v>
      </c>
      <c r="C94" s="40">
        <v>20.399999999999999</v>
      </c>
      <c r="D94" s="40">
        <v>30.2</v>
      </c>
      <c r="E94" s="40">
        <v>31.7</v>
      </c>
      <c r="F94" s="40">
        <v>22.4</v>
      </c>
      <c r="G94" s="40">
        <v>16.3</v>
      </c>
      <c r="H94" s="40">
        <v>23.4</v>
      </c>
      <c r="I94" s="40">
        <v>28.2</v>
      </c>
      <c r="J94" s="40">
        <v>22.6</v>
      </c>
      <c r="K94" s="674">
        <v>21.3</v>
      </c>
      <c r="L94" s="40">
        <v>34.299999999999997</v>
      </c>
      <c r="M94" s="788">
        <v>38.1</v>
      </c>
      <c r="N94" s="788">
        <v>58</v>
      </c>
      <c r="O94" s="488">
        <v>58.1</v>
      </c>
      <c r="P94" s="985">
        <v>104.2</v>
      </c>
      <c r="Q94" s="985">
        <v>114</v>
      </c>
      <c r="R94" s="985">
        <v>126.3</v>
      </c>
      <c r="S94" s="985">
        <v>138.19999999999999</v>
      </c>
      <c r="T94" s="985">
        <v>150.9</v>
      </c>
    </row>
    <row r="95" spans="1:20" ht="15">
      <c r="A95" s="208" t="s">
        <v>373</v>
      </c>
      <c r="B95" s="40"/>
      <c r="C95" s="40"/>
      <c r="D95" s="40"/>
      <c r="E95" s="40"/>
      <c r="F95" s="40">
        <v>18.3</v>
      </c>
      <c r="G95" s="40">
        <v>3</v>
      </c>
      <c r="H95" s="40">
        <v>6.6</v>
      </c>
      <c r="I95" s="40">
        <v>23</v>
      </c>
      <c r="J95" s="40">
        <v>17.600000000000001</v>
      </c>
      <c r="K95" s="40">
        <v>0</v>
      </c>
      <c r="L95" s="40">
        <v>33.700000000000003</v>
      </c>
      <c r="M95" s="788">
        <v>37.9</v>
      </c>
      <c r="N95" s="788">
        <v>55.2</v>
      </c>
      <c r="O95" s="488">
        <v>55.8</v>
      </c>
      <c r="P95" s="985">
        <v>100</v>
      </c>
      <c r="Q95" s="985">
        <v>109.4</v>
      </c>
      <c r="R95" s="985">
        <v>121.7</v>
      </c>
      <c r="S95" s="985">
        <v>133.6</v>
      </c>
      <c r="T95" s="985">
        <v>146.30000000000001</v>
      </c>
    </row>
    <row r="96" spans="1:20" ht="15">
      <c r="A96" s="208" t="s">
        <v>374</v>
      </c>
      <c r="B96" s="40"/>
      <c r="C96" s="40"/>
      <c r="D96" s="40"/>
      <c r="E96" s="40"/>
      <c r="F96" s="40"/>
      <c r="G96" s="40"/>
      <c r="H96" s="40">
        <v>0.1</v>
      </c>
      <c r="I96" s="40">
        <v>0</v>
      </c>
      <c r="J96" s="40">
        <v>0</v>
      </c>
      <c r="K96" s="40">
        <v>0</v>
      </c>
      <c r="L96" s="40">
        <v>0</v>
      </c>
      <c r="M96" s="788">
        <v>0.2</v>
      </c>
      <c r="N96" s="788">
        <v>0</v>
      </c>
      <c r="O96" s="488">
        <v>0</v>
      </c>
      <c r="P96" s="985">
        <v>0</v>
      </c>
      <c r="Q96" s="985">
        <v>0</v>
      </c>
      <c r="R96" s="985">
        <v>0</v>
      </c>
      <c r="S96" s="985">
        <v>0</v>
      </c>
      <c r="T96" s="985">
        <v>0</v>
      </c>
    </row>
    <row r="97" spans="1:20" ht="15">
      <c r="A97" s="208" t="s">
        <v>375</v>
      </c>
      <c r="B97" s="40"/>
      <c r="C97" s="40"/>
      <c r="D97" s="40"/>
      <c r="E97" s="40"/>
      <c r="F97" s="40"/>
      <c r="G97" s="40"/>
      <c r="H97" s="40"/>
      <c r="I97" s="40">
        <v>5.2</v>
      </c>
      <c r="J97" s="40">
        <v>4.9000000000000004</v>
      </c>
      <c r="K97" s="40">
        <v>3.4</v>
      </c>
      <c r="L97" s="40">
        <v>0.6</v>
      </c>
      <c r="M97" s="788">
        <v>0</v>
      </c>
      <c r="N97" s="788">
        <v>2.7</v>
      </c>
      <c r="O97" s="488">
        <v>2.4</v>
      </c>
      <c r="P97" s="985">
        <v>4.2</v>
      </c>
      <c r="Q97" s="985">
        <v>4.5999999999999996</v>
      </c>
      <c r="R97" s="985">
        <v>4.5999999999999996</v>
      </c>
      <c r="S97" s="985">
        <v>4.5999999999999996</v>
      </c>
      <c r="T97" s="985">
        <v>4.5999999999999996</v>
      </c>
    </row>
    <row r="98" spans="1:20" s="5" customFormat="1" ht="15">
      <c r="A98" s="123" t="s">
        <v>376</v>
      </c>
      <c r="B98" s="41">
        <v>50.8</v>
      </c>
      <c r="C98" s="41">
        <v>41.6</v>
      </c>
      <c r="D98" s="41">
        <v>75</v>
      </c>
      <c r="E98" s="41">
        <v>65.599999999999994</v>
      </c>
      <c r="F98" s="41">
        <v>63.5</v>
      </c>
      <c r="G98" s="41">
        <v>62.8</v>
      </c>
      <c r="H98" s="41">
        <v>32.200000000000003</v>
      </c>
      <c r="I98" s="41">
        <v>37.299999999999997</v>
      </c>
      <c r="J98" s="41">
        <v>9.4</v>
      </c>
      <c r="K98" s="675">
        <v>11.5</v>
      </c>
      <c r="L98" s="41">
        <v>8.4</v>
      </c>
      <c r="M98" s="706">
        <v>21.4</v>
      </c>
      <c r="N98" s="706">
        <v>14.8</v>
      </c>
      <c r="O98" s="1182">
        <v>11.6</v>
      </c>
      <c r="P98" s="988">
        <v>26.1</v>
      </c>
      <c r="Q98" s="988">
        <v>27.6</v>
      </c>
      <c r="R98" s="988">
        <v>29.2</v>
      </c>
      <c r="S98" s="988">
        <v>30.9</v>
      </c>
      <c r="T98" s="988">
        <v>32.799999999999997</v>
      </c>
    </row>
    <row r="99" spans="1:20" s="1322" customFormat="1" ht="15">
      <c r="A99" s="208" t="s">
        <v>377</v>
      </c>
      <c r="B99" s="40">
        <v>31.4</v>
      </c>
      <c r="C99" s="40">
        <v>32.799999999999997</v>
      </c>
      <c r="D99" s="40">
        <v>31</v>
      </c>
      <c r="E99" s="40">
        <v>25.3</v>
      </c>
      <c r="F99" s="40">
        <v>28.7</v>
      </c>
      <c r="G99" s="40">
        <v>22.9</v>
      </c>
      <c r="H99" s="40">
        <v>8.1999999999999993</v>
      </c>
      <c r="I99" s="40">
        <v>14.2</v>
      </c>
      <c r="J99" s="40">
        <v>4.5</v>
      </c>
      <c r="K99" s="674">
        <v>4.9000000000000004</v>
      </c>
      <c r="L99" s="40">
        <v>3.7</v>
      </c>
      <c r="M99" s="788">
        <v>7</v>
      </c>
      <c r="N99" s="788">
        <v>8.8000000000000007</v>
      </c>
      <c r="O99" s="488">
        <v>7.2</v>
      </c>
      <c r="P99" s="985">
        <v>11.1</v>
      </c>
      <c r="Q99" s="985">
        <v>11.3</v>
      </c>
      <c r="R99" s="985">
        <v>11.6</v>
      </c>
      <c r="S99" s="985">
        <v>11.8</v>
      </c>
      <c r="T99" s="985">
        <v>12.2</v>
      </c>
    </row>
    <row r="100" spans="1:20" s="1322" customFormat="1" ht="15">
      <c r="A100" s="208" t="s">
        <v>378</v>
      </c>
      <c r="B100" s="40">
        <v>19.5</v>
      </c>
      <c r="C100" s="40">
        <v>8.8000000000000007</v>
      </c>
      <c r="D100" s="40">
        <v>44.1</v>
      </c>
      <c r="E100" s="40">
        <v>40.299999999999997</v>
      </c>
      <c r="F100" s="40">
        <v>34.9</v>
      </c>
      <c r="G100" s="40">
        <v>39.9</v>
      </c>
      <c r="H100" s="40">
        <v>24</v>
      </c>
      <c r="I100" s="40">
        <v>23</v>
      </c>
      <c r="J100" s="40">
        <v>4.8</v>
      </c>
      <c r="K100" s="674">
        <v>6.6</v>
      </c>
      <c r="L100" s="40">
        <v>4.8</v>
      </c>
      <c r="M100" s="788">
        <v>14.4</v>
      </c>
      <c r="N100" s="788">
        <v>6.1</v>
      </c>
      <c r="O100" s="488">
        <v>4.5</v>
      </c>
      <c r="P100" s="985">
        <v>15</v>
      </c>
      <c r="Q100" s="985">
        <v>16.3</v>
      </c>
      <c r="R100" s="985">
        <v>17.600000000000001</v>
      </c>
      <c r="S100" s="985">
        <v>19.100000000000001</v>
      </c>
      <c r="T100" s="985">
        <v>20.6</v>
      </c>
    </row>
    <row r="101" spans="1:20" s="1321" customFormat="1" ht="15">
      <c r="A101" s="123" t="s">
        <v>379</v>
      </c>
      <c r="B101" s="41">
        <v>0.3</v>
      </c>
      <c r="C101" s="41">
        <v>2.4</v>
      </c>
      <c r="D101" s="41">
        <v>1.9</v>
      </c>
      <c r="E101" s="41">
        <v>2.8</v>
      </c>
      <c r="F101" s="41">
        <v>1.8</v>
      </c>
      <c r="G101" s="41">
        <v>1.6</v>
      </c>
      <c r="H101" s="41">
        <v>1.9</v>
      </c>
      <c r="I101" s="41">
        <v>1.8</v>
      </c>
      <c r="J101" s="41">
        <v>2.8</v>
      </c>
      <c r="K101" s="675">
        <v>1.2</v>
      </c>
      <c r="L101" s="41">
        <v>0.1</v>
      </c>
      <c r="M101" s="706">
        <v>2.1</v>
      </c>
      <c r="N101" s="706">
        <v>1.3</v>
      </c>
      <c r="O101" s="1182">
        <v>1.9</v>
      </c>
      <c r="P101" s="988">
        <v>2.2000000000000002</v>
      </c>
      <c r="Q101" s="988">
        <v>2.2000000000000002</v>
      </c>
      <c r="R101" s="988">
        <v>2.2000000000000002</v>
      </c>
      <c r="S101" s="988">
        <v>2.2000000000000002</v>
      </c>
      <c r="T101" s="988">
        <v>2.2000000000000002</v>
      </c>
    </row>
    <row r="102" spans="1:20" s="5" customFormat="1" ht="15">
      <c r="A102" s="123" t="s">
        <v>380</v>
      </c>
      <c r="B102" s="41">
        <v>21.9</v>
      </c>
      <c r="C102" s="41">
        <v>20.8</v>
      </c>
      <c r="D102" s="41">
        <v>2.5</v>
      </c>
      <c r="E102" s="41">
        <v>14.4</v>
      </c>
      <c r="F102" s="41">
        <v>17.2</v>
      </c>
      <c r="G102" s="41">
        <v>18.5</v>
      </c>
      <c r="H102" s="41">
        <v>675.9</v>
      </c>
      <c r="I102" s="41">
        <v>418.2</v>
      </c>
      <c r="J102" s="41">
        <v>113</v>
      </c>
      <c r="K102" s="675">
        <v>78.599999999999994</v>
      </c>
      <c r="L102" s="706">
        <v>89.7</v>
      </c>
      <c r="M102" s="706">
        <v>483</v>
      </c>
      <c r="N102" s="706">
        <v>482.1</v>
      </c>
      <c r="O102" s="1182">
        <v>560.5</v>
      </c>
      <c r="P102" s="988">
        <v>1141.0999999999999</v>
      </c>
      <c r="Q102" s="988">
        <v>1287.5999999999999</v>
      </c>
      <c r="R102" s="988">
        <v>1446.8</v>
      </c>
      <c r="S102" s="988">
        <v>1631.3</v>
      </c>
      <c r="T102" s="988">
        <v>1839.9</v>
      </c>
    </row>
    <row r="103" spans="1:20" s="5" customFormat="1" ht="15">
      <c r="A103" s="123" t="s">
        <v>971</v>
      </c>
      <c r="B103" s="41"/>
      <c r="C103" s="41"/>
      <c r="D103" s="41"/>
      <c r="E103" s="41"/>
      <c r="F103" s="41"/>
      <c r="G103" s="41">
        <v>18.5</v>
      </c>
      <c r="H103" s="41">
        <v>675.9</v>
      </c>
      <c r="I103" s="41">
        <v>418.2</v>
      </c>
      <c r="J103" s="41">
        <v>113</v>
      </c>
      <c r="K103" s="675">
        <v>78.599999999999994</v>
      </c>
      <c r="L103" s="706">
        <v>89.7</v>
      </c>
      <c r="M103" s="706">
        <v>483</v>
      </c>
      <c r="N103" s="706">
        <v>482.1</v>
      </c>
      <c r="O103" s="1182">
        <v>560.5</v>
      </c>
      <c r="P103" s="988">
        <v>1141.0999999999999</v>
      </c>
      <c r="Q103" s="988">
        <v>1287.5999999999999</v>
      </c>
      <c r="R103" s="988">
        <v>1446.8</v>
      </c>
      <c r="S103" s="988">
        <v>1631.3</v>
      </c>
      <c r="T103" s="988">
        <v>1839.9</v>
      </c>
    </row>
    <row r="104" spans="1:20" s="5" customFormat="1" ht="15">
      <c r="A104" s="947" t="s">
        <v>969</v>
      </c>
      <c r="B104" s="41"/>
      <c r="C104" s="41"/>
      <c r="D104" s="41"/>
      <c r="E104" s="41"/>
      <c r="F104" s="41"/>
      <c r="G104" s="41"/>
      <c r="H104" s="41"/>
      <c r="I104" s="41"/>
      <c r="J104" s="41"/>
      <c r="K104" s="675"/>
      <c r="L104" s="706"/>
      <c r="M104" s="706"/>
      <c r="N104" s="706">
        <v>0</v>
      </c>
      <c r="O104" s="488">
        <v>0</v>
      </c>
      <c r="P104" s="985">
        <v>0.3</v>
      </c>
      <c r="Q104" s="985">
        <v>0.3</v>
      </c>
      <c r="R104" s="985">
        <v>0.3</v>
      </c>
      <c r="S104" s="985">
        <v>0.4</v>
      </c>
      <c r="T104" s="985">
        <v>0.4</v>
      </c>
    </row>
    <row r="105" spans="1:20" ht="15">
      <c r="A105" s="208" t="s">
        <v>382</v>
      </c>
      <c r="B105" s="40"/>
      <c r="C105" s="40"/>
      <c r="D105" s="40"/>
      <c r="E105" s="40"/>
      <c r="F105" s="40">
        <v>15.1</v>
      </c>
      <c r="G105" s="40">
        <v>17.399999999999999</v>
      </c>
      <c r="H105" s="40">
        <v>21.3</v>
      </c>
      <c r="I105" s="40">
        <v>13.2</v>
      </c>
      <c r="J105" s="40">
        <v>28</v>
      </c>
      <c r="K105" s="674">
        <v>28.2</v>
      </c>
      <c r="L105" s="40">
        <v>31.1</v>
      </c>
      <c r="M105" s="788">
        <v>25.4</v>
      </c>
      <c r="N105" s="788">
        <v>36.5</v>
      </c>
      <c r="O105" s="488">
        <v>41.5</v>
      </c>
      <c r="P105" s="985">
        <v>51.7</v>
      </c>
      <c r="Q105" s="985">
        <v>56.6</v>
      </c>
      <c r="R105" s="985">
        <v>63</v>
      </c>
      <c r="S105" s="985">
        <v>69.099999999999994</v>
      </c>
      <c r="T105" s="985">
        <v>75.7</v>
      </c>
    </row>
    <row r="106" spans="1:20" ht="15">
      <c r="A106" s="208" t="s">
        <v>900</v>
      </c>
      <c r="B106" s="40"/>
      <c r="C106" s="40"/>
      <c r="D106" s="40"/>
      <c r="E106" s="40"/>
      <c r="F106" s="40"/>
      <c r="G106" s="40"/>
      <c r="H106" s="40"/>
      <c r="I106" s="40"/>
      <c r="J106" s="40"/>
      <c r="K106" s="674"/>
      <c r="L106" s="40"/>
      <c r="M106" s="788"/>
      <c r="N106" s="788">
        <v>0</v>
      </c>
      <c r="O106" s="488">
        <v>0</v>
      </c>
      <c r="P106" s="985">
        <v>100</v>
      </c>
      <c r="Q106" s="985">
        <v>109.4</v>
      </c>
      <c r="R106" s="985">
        <v>121.7</v>
      </c>
      <c r="S106" s="985">
        <v>133.6</v>
      </c>
      <c r="T106" s="985">
        <v>146.30000000000001</v>
      </c>
    </row>
    <row r="107" spans="1:20" ht="15">
      <c r="A107" s="208" t="s">
        <v>383</v>
      </c>
      <c r="B107" s="40"/>
      <c r="C107" s="40"/>
      <c r="D107" s="40"/>
      <c r="E107" s="40"/>
      <c r="F107" s="40">
        <v>0.1</v>
      </c>
      <c r="G107" s="40">
        <v>0.3</v>
      </c>
      <c r="H107" s="40">
        <v>655</v>
      </c>
      <c r="I107" s="40">
        <v>405</v>
      </c>
      <c r="J107" s="40">
        <v>85</v>
      </c>
      <c r="K107" s="674">
        <v>50</v>
      </c>
      <c r="L107" s="40">
        <v>54.3</v>
      </c>
      <c r="M107" s="788">
        <v>452.9</v>
      </c>
      <c r="N107" s="788">
        <v>408.6</v>
      </c>
      <c r="O107" s="488">
        <v>509</v>
      </c>
      <c r="P107" s="985">
        <v>650</v>
      </c>
      <c r="Q107" s="985">
        <v>751</v>
      </c>
      <c r="R107" s="985">
        <v>850.3</v>
      </c>
      <c r="S107" s="985">
        <v>977.4</v>
      </c>
      <c r="T107" s="985">
        <v>1124.5</v>
      </c>
    </row>
    <row r="108" spans="1:20" ht="15">
      <c r="A108" s="208" t="s">
        <v>384</v>
      </c>
      <c r="B108" s="40"/>
      <c r="C108" s="40"/>
      <c r="D108" s="40"/>
      <c r="E108" s="40"/>
      <c r="F108" s="40"/>
      <c r="G108" s="40"/>
      <c r="H108" s="40"/>
      <c r="I108" s="40"/>
      <c r="J108" s="40"/>
      <c r="K108" s="40"/>
      <c r="L108" s="133"/>
      <c r="M108" s="788">
        <v>0</v>
      </c>
      <c r="N108" s="788">
        <v>0</v>
      </c>
      <c r="O108" s="488">
        <v>0</v>
      </c>
      <c r="P108" s="985"/>
      <c r="Q108" s="985"/>
      <c r="R108" s="985"/>
      <c r="S108" s="985"/>
      <c r="T108" s="985"/>
    </row>
    <row r="109" spans="1:20" ht="15">
      <c r="A109" s="1318" t="s">
        <v>906</v>
      </c>
      <c r="B109" s="40"/>
      <c r="C109" s="40"/>
      <c r="D109" s="40"/>
      <c r="E109" s="40"/>
      <c r="F109" s="40"/>
      <c r="G109" s="40"/>
      <c r="H109" s="40"/>
      <c r="I109" s="40"/>
      <c r="J109" s="40"/>
      <c r="K109" s="991"/>
      <c r="L109" s="40"/>
      <c r="M109" s="40"/>
      <c r="N109" s="40">
        <v>0</v>
      </c>
      <c r="O109" s="488">
        <v>0</v>
      </c>
      <c r="P109" s="985">
        <v>332</v>
      </c>
      <c r="Q109" s="985">
        <v>363.2</v>
      </c>
      <c r="R109" s="985">
        <v>404.3</v>
      </c>
      <c r="S109" s="985">
        <v>443.6</v>
      </c>
      <c r="T109" s="985">
        <v>485.9</v>
      </c>
    </row>
    <row r="110" spans="1:20" ht="15">
      <c r="A110" s="208" t="s">
        <v>385</v>
      </c>
      <c r="B110" s="40"/>
      <c r="C110" s="40"/>
      <c r="D110" s="40"/>
      <c r="E110" s="40"/>
      <c r="F110" s="40"/>
      <c r="G110" s="40"/>
      <c r="H110" s="40"/>
      <c r="I110" s="40"/>
      <c r="J110" s="40"/>
      <c r="K110" s="40">
        <v>0.4</v>
      </c>
      <c r="L110" s="40">
        <v>4.3</v>
      </c>
      <c r="M110" s="788">
        <v>4.7</v>
      </c>
      <c r="N110" s="788">
        <v>3.9</v>
      </c>
      <c r="O110" s="488">
        <v>10</v>
      </c>
      <c r="P110" s="985">
        <v>7.2</v>
      </c>
      <c r="Q110" s="985">
        <v>7.2</v>
      </c>
      <c r="R110" s="985">
        <v>7.2</v>
      </c>
      <c r="S110" s="985">
        <v>7.2</v>
      </c>
      <c r="T110" s="985">
        <v>7.2</v>
      </c>
    </row>
    <row r="111" spans="1:20" s="5" customFormat="1" ht="26.25">
      <c r="A111" s="1319" t="s">
        <v>970</v>
      </c>
      <c r="B111" s="627">
        <v>21.9</v>
      </c>
      <c r="C111" s="627">
        <v>20.8</v>
      </c>
      <c r="D111" s="627">
        <v>2.5</v>
      </c>
      <c r="E111" s="627">
        <v>14.4</v>
      </c>
      <c r="F111" s="627">
        <v>17.2</v>
      </c>
      <c r="G111" s="627">
        <v>0</v>
      </c>
      <c r="H111" s="627">
        <v>0</v>
      </c>
      <c r="I111" s="627">
        <v>0</v>
      </c>
      <c r="J111" s="627">
        <v>0</v>
      </c>
      <c r="K111" s="992">
        <v>0</v>
      </c>
      <c r="L111" s="627">
        <v>0</v>
      </c>
      <c r="M111" s="790">
        <v>0</v>
      </c>
      <c r="N111" s="790">
        <v>0</v>
      </c>
      <c r="O111" s="1186">
        <v>0</v>
      </c>
      <c r="P111" s="995">
        <v>0</v>
      </c>
      <c r="Q111" s="995">
        <v>0</v>
      </c>
      <c r="R111" s="995">
        <v>0</v>
      </c>
      <c r="S111" s="995">
        <v>0</v>
      </c>
      <c r="T111" s="995">
        <v>0</v>
      </c>
    </row>
    <row r="112" spans="1:20" s="5" customFormat="1">
      <c r="A112" s="208" t="s">
        <v>387</v>
      </c>
      <c r="B112" s="41"/>
      <c r="C112" s="41"/>
      <c r="D112" s="41"/>
      <c r="E112" s="41"/>
      <c r="F112" s="41"/>
      <c r="G112" s="41"/>
      <c r="H112" s="41"/>
      <c r="I112" s="41"/>
      <c r="J112" s="41"/>
      <c r="K112" s="41"/>
      <c r="L112" s="41"/>
      <c r="M112" s="41"/>
      <c r="N112" s="41"/>
      <c r="O112" s="1187"/>
      <c r="P112" s="41"/>
      <c r="Q112" s="41"/>
      <c r="R112" s="41"/>
    </row>
    <row r="113" spans="1:20" s="5" customFormat="1">
      <c r="A113" s="208"/>
      <c r="B113" s="41"/>
      <c r="C113" s="41"/>
      <c r="D113" s="41"/>
      <c r="E113" s="41"/>
      <c r="F113" s="41"/>
      <c r="G113" s="41"/>
      <c r="H113" s="41"/>
      <c r="I113" s="41"/>
      <c r="J113" s="41"/>
      <c r="K113" s="41"/>
      <c r="L113" s="41"/>
      <c r="M113" s="41"/>
      <c r="N113" s="41"/>
      <c r="O113" s="1187"/>
      <c r="P113" s="41"/>
      <c r="Q113" s="41"/>
      <c r="R113" s="41"/>
    </row>
    <row r="114" spans="1:20" s="1323" customFormat="1" ht="15.75">
      <c r="A114" s="891" t="s">
        <v>968</v>
      </c>
      <c r="B114" s="1271">
        <v>2012</v>
      </c>
      <c r="C114" s="1271">
        <v>2013</v>
      </c>
      <c r="D114" s="1271">
        <v>2014</v>
      </c>
      <c r="E114" s="1271">
        <v>2015</v>
      </c>
      <c r="F114" s="1271">
        <v>2016</v>
      </c>
      <c r="G114" s="1271">
        <v>2017</v>
      </c>
      <c r="H114" s="1271">
        <v>2018</v>
      </c>
      <c r="I114" s="1271">
        <v>2019</v>
      </c>
      <c r="J114" s="1271">
        <v>2020</v>
      </c>
      <c r="K114" s="1271">
        <v>2021</v>
      </c>
      <c r="L114" s="1271">
        <v>2022</v>
      </c>
      <c r="M114" s="1271">
        <v>2023</v>
      </c>
      <c r="N114" s="1303">
        <v>2024</v>
      </c>
      <c r="O114" s="1304" t="s">
        <v>894</v>
      </c>
      <c r="P114" s="1304">
        <v>2026</v>
      </c>
      <c r="Q114" s="1304">
        <v>2027</v>
      </c>
      <c r="R114" s="1304">
        <v>2028</v>
      </c>
      <c r="S114" s="1304">
        <v>2029</v>
      </c>
      <c r="T114" s="1305">
        <v>2030</v>
      </c>
    </row>
    <row r="115" spans="1:20" s="1323" customFormat="1" ht="15" customHeight="1">
      <c r="A115" s="895" t="s">
        <v>286</v>
      </c>
      <c r="B115" s="896" t="s">
        <v>231</v>
      </c>
      <c r="C115" s="896" t="s">
        <v>231</v>
      </c>
      <c r="D115" s="896" t="s">
        <v>231</v>
      </c>
      <c r="E115" s="896" t="s">
        <v>231</v>
      </c>
      <c r="F115" s="896" t="s">
        <v>231</v>
      </c>
      <c r="G115" s="896" t="s">
        <v>231</v>
      </c>
      <c r="H115" s="896" t="s">
        <v>231</v>
      </c>
      <c r="I115" s="896" t="s">
        <v>231</v>
      </c>
      <c r="J115" s="896" t="s">
        <v>231</v>
      </c>
      <c r="K115" s="896" t="s">
        <v>231</v>
      </c>
      <c r="L115" s="896" t="s">
        <v>231</v>
      </c>
      <c r="M115" s="896" t="s">
        <v>231</v>
      </c>
      <c r="N115" s="897" t="s">
        <v>231</v>
      </c>
      <c r="O115" s="898" t="s">
        <v>232</v>
      </c>
      <c r="P115" s="898" t="s">
        <v>233</v>
      </c>
      <c r="Q115" s="898" t="s">
        <v>233</v>
      </c>
      <c r="R115" s="898" t="s">
        <v>233</v>
      </c>
      <c r="S115" s="898" t="s">
        <v>233</v>
      </c>
      <c r="T115" s="958" t="s">
        <v>233</v>
      </c>
    </row>
    <row r="116" spans="1:20" s="1323" customFormat="1">
      <c r="A116" s="899" t="s">
        <v>287</v>
      </c>
      <c r="B116" s="853" t="s">
        <v>288</v>
      </c>
      <c r="C116" s="853" t="s">
        <v>288</v>
      </c>
      <c r="D116" s="853" t="s">
        <v>288</v>
      </c>
      <c r="E116" s="853" t="s">
        <v>289</v>
      </c>
      <c r="F116" s="853" t="s">
        <v>170</v>
      </c>
      <c r="G116" s="853" t="s">
        <v>160</v>
      </c>
      <c r="H116" s="853" t="s">
        <v>152</v>
      </c>
      <c r="I116" s="853" t="s">
        <v>149</v>
      </c>
      <c r="J116" s="853" t="s">
        <v>142</v>
      </c>
      <c r="K116" s="853" t="s">
        <v>133</v>
      </c>
      <c r="L116" s="853" t="s">
        <v>3</v>
      </c>
      <c r="M116" s="853" t="s">
        <v>892</v>
      </c>
      <c r="N116" s="900" t="s">
        <v>898</v>
      </c>
      <c r="O116" s="901" t="s">
        <v>902</v>
      </c>
      <c r="P116" s="901" t="s">
        <v>902</v>
      </c>
      <c r="Q116" s="901" t="s">
        <v>902</v>
      </c>
      <c r="R116" s="901" t="s">
        <v>902</v>
      </c>
      <c r="S116" s="901" t="s">
        <v>902</v>
      </c>
      <c r="T116" s="901" t="s">
        <v>902</v>
      </c>
    </row>
    <row r="117" spans="1:20" s="906" customFormat="1">
      <c r="A117" s="899"/>
      <c r="B117" s="853"/>
      <c r="C117" s="853"/>
      <c r="D117" s="853"/>
      <c r="E117" s="853"/>
      <c r="F117" s="853"/>
      <c r="G117" s="902"/>
      <c r="H117" s="902"/>
      <c r="I117" s="902"/>
      <c r="J117" s="902"/>
      <c r="K117" s="903"/>
      <c r="L117" s="902"/>
      <c r="M117" s="902"/>
      <c r="N117" s="904"/>
      <c r="O117" s="905"/>
      <c r="P117" s="905"/>
      <c r="Q117" s="905"/>
      <c r="R117" s="905"/>
      <c r="S117" s="905"/>
      <c r="T117" s="966"/>
    </row>
    <row r="118" spans="1:20" s="911" customFormat="1" ht="15">
      <c r="A118" s="907" t="s">
        <v>290</v>
      </c>
      <c r="B118" s="908">
        <v>9418.9</v>
      </c>
      <c r="C118" s="908">
        <v>9897.5</v>
      </c>
      <c r="D118" s="908">
        <v>11874.9</v>
      </c>
      <c r="E118" s="908">
        <v>11003.1</v>
      </c>
      <c r="F118" s="908">
        <v>10485.5</v>
      </c>
      <c r="G118" s="908">
        <v>11525.1</v>
      </c>
      <c r="H118" s="908">
        <v>14085.1</v>
      </c>
      <c r="I118" s="908">
        <v>13680.5</v>
      </c>
      <c r="J118" s="908">
        <v>12093.3</v>
      </c>
      <c r="K118" s="935">
        <v>13860.4</v>
      </c>
      <c r="L118" s="935">
        <v>18538.2</v>
      </c>
      <c r="M118" s="935">
        <v>19810.099999999999</v>
      </c>
      <c r="N118" s="909">
        <v>20826.2</v>
      </c>
      <c r="O118" s="1273">
        <v>25408</v>
      </c>
      <c r="P118" s="1273">
        <v>28657.1</v>
      </c>
      <c r="Q118" s="1273">
        <v>31463.5</v>
      </c>
      <c r="R118" s="1273">
        <v>34347.9</v>
      </c>
      <c r="S118" s="1273">
        <v>39240.1</v>
      </c>
      <c r="T118" s="1273">
        <v>43080.9</v>
      </c>
    </row>
    <row r="119" spans="1:20" s="906" customFormat="1" ht="15">
      <c r="A119" s="899"/>
      <c r="B119" s="873"/>
      <c r="C119" s="873"/>
      <c r="D119" s="873"/>
      <c r="E119" s="912"/>
      <c r="F119" s="912"/>
      <c r="G119" s="912"/>
      <c r="H119" s="912"/>
      <c r="I119" s="912"/>
      <c r="J119" s="908"/>
      <c r="K119" s="908"/>
      <c r="L119" s="908"/>
      <c r="M119" s="908"/>
      <c r="N119" s="913"/>
      <c r="O119" s="1276"/>
      <c r="P119" s="1276"/>
      <c r="Q119" s="1276"/>
      <c r="R119" s="1276"/>
      <c r="S119" s="1276"/>
      <c r="T119" s="1276"/>
    </row>
    <row r="120" spans="1:20" s="911" customFormat="1" ht="15">
      <c r="A120" s="907" t="s">
        <v>291</v>
      </c>
      <c r="B120" s="908">
        <v>8219</v>
      </c>
      <c r="C120" s="908">
        <v>8879.6</v>
      </c>
      <c r="D120" s="908">
        <v>10232.1</v>
      </c>
      <c r="E120" s="908">
        <v>9157.6</v>
      </c>
      <c r="F120" s="908">
        <v>8421.6</v>
      </c>
      <c r="G120" s="908">
        <v>9141.4</v>
      </c>
      <c r="H120" s="908">
        <v>10475.9</v>
      </c>
      <c r="I120" s="908">
        <v>10918.1</v>
      </c>
      <c r="J120" s="908">
        <v>9802.1</v>
      </c>
      <c r="K120" s="935">
        <v>11129.4</v>
      </c>
      <c r="L120" s="935">
        <v>16453.599999999999</v>
      </c>
      <c r="M120" s="935">
        <v>17627</v>
      </c>
      <c r="N120" s="909">
        <v>18447</v>
      </c>
      <c r="O120" s="1273">
        <v>21201</v>
      </c>
      <c r="P120" s="1273">
        <v>22140.5</v>
      </c>
      <c r="Q120" s="1273">
        <v>24715.3</v>
      </c>
      <c r="R120" s="1273">
        <v>27341.7</v>
      </c>
      <c r="S120" s="1273">
        <v>31766.2</v>
      </c>
      <c r="T120" s="1273">
        <v>35098.800000000003</v>
      </c>
    </row>
    <row r="121" spans="1:20" s="906" customFormat="1" ht="15">
      <c r="A121" s="899"/>
      <c r="B121" s="873"/>
      <c r="C121" s="873"/>
      <c r="D121" s="873"/>
      <c r="E121" s="912"/>
      <c r="F121" s="912"/>
      <c r="G121" s="912"/>
      <c r="H121" s="912"/>
      <c r="I121" s="912"/>
      <c r="J121" s="908"/>
      <c r="K121" s="914"/>
      <c r="L121" s="914"/>
      <c r="M121" s="914"/>
      <c r="N121" s="913"/>
      <c r="O121" s="1276"/>
      <c r="P121" s="1276"/>
      <c r="Q121" s="1276"/>
      <c r="R121" s="1276"/>
      <c r="S121" s="1276"/>
      <c r="T121" s="1276"/>
    </row>
    <row r="122" spans="1:20" s="911" customFormat="1" ht="15">
      <c r="A122" s="915" t="s">
        <v>292</v>
      </c>
      <c r="B122" s="916">
        <v>5629.2</v>
      </c>
      <c r="C122" s="916">
        <v>5848.5</v>
      </c>
      <c r="D122" s="916">
        <v>6778.9</v>
      </c>
      <c r="E122" s="908">
        <v>5894.2</v>
      </c>
      <c r="F122" s="908">
        <v>5286.2</v>
      </c>
      <c r="G122" s="908">
        <v>5317.4</v>
      </c>
      <c r="H122" s="908">
        <v>6119.2</v>
      </c>
      <c r="I122" s="908">
        <v>6070.4</v>
      </c>
      <c r="J122" s="908">
        <f>J123+J125+J130</f>
        <v>5668.6</v>
      </c>
      <c r="K122" s="935">
        <v>6356.1</v>
      </c>
      <c r="L122" s="935">
        <v>11252.6</v>
      </c>
      <c r="M122" s="935">
        <v>11730.4</v>
      </c>
      <c r="N122" s="909">
        <v>12364.8</v>
      </c>
      <c r="O122" s="1273">
        <v>13707.6</v>
      </c>
      <c r="P122" s="1273">
        <v>14879.3</v>
      </c>
      <c r="Q122" s="1273">
        <v>16053.6</v>
      </c>
      <c r="R122" s="1273">
        <v>17473</v>
      </c>
      <c r="S122" s="1273">
        <v>20613.5</v>
      </c>
      <c r="T122" s="1273">
        <v>22439.9</v>
      </c>
    </row>
    <row r="123" spans="1:20" s="911" customFormat="1" ht="15">
      <c r="A123" s="869" t="s">
        <v>293</v>
      </c>
      <c r="B123" s="865">
        <v>2645.1</v>
      </c>
      <c r="C123" s="865">
        <v>2808.4</v>
      </c>
      <c r="D123" s="865">
        <v>3195.1</v>
      </c>
      <c r="E123" s="917">
        <v>3037.1</v>
      </c>
      <c r="F123" s="917">
        <v>2844.3</v>
      </c>
      <c r="G123" s="917">
        <v>3093.8</v>
      </c>
      <c r="H123" s="917">
        <v>3101.9</v>
      </c>
      <c r="I123" s="917">
        <v>3211.6</v>
      </c>
      <c r="J123" s="917">
        <v>3517.3</v>
      </c>
      <c r="K123" s="921">
        <v>3467.9</v>
      </c>
      <c r="L123" s="921">
        <v>3652.1</v>
      </c>
      <c r="M123" s="921">
        <v>4149.8</v>
      </c>
      <c r="N123" s="918">
        <v>4396.6000000000004</v>
      </c>
      <c r="O123" s="1276">
        <v>4729</v>
      </c>
      <c r="P123" s="1276">
        <v>4955</v>
      </c>
      <c r="Q123" s="1276">
        <v>5452.3</v>
      </c>
      <c r="R123" s="1276">
        <v>5879.4</v>
      </c>
      <c r="S123" s="1276">
        <v>6432.2</v>
      </c>
      <c r="T123" s="1276">
        <v>7018.1</v>
      </c>
    </row>
    <row r="124" spans="1:20" s="906" customFormat="1" ht="15">
      <c r="A124" s="920" t="s">
        <v>294</v>
      </c>
      <c r="B124" s="873">
        <v>2645.1</v>
      </c>
      <c r="C124" s="873">
        <v>2808.4</v>
      </c>
      <c r="D124" s="873">
        <v>3195.1</v>
      </c>
      <c r="E124" s="873">
        <v>3037.1</v>
      </c>
      <c r="F124" s="873">
        <v>2844.3</v>
      </c>
      <c r="G124" s="873">
        <v>3093.8</v>
      </c>
      <c r="H124" s="873">
        <v>3101.9</v>
      </c>
      <c r="I124" s="873">
        <v>3211.6</v>
      </c>
      <c r="J124" s="873">
        <v>3517.3</v>
      </c>
      <c r="K124" s="921">
        <v>3467.9</v>
      </c>
      <c r="L124" s="921">
        <v>3652.1</v>
      </c>
      <c r="M124" s="921">
        <v>4149.8</v>
      </c>
      <c r="N124" s="918">
        <v>4396.6000000000004</v>
      </c>
      <c r="O124" s="1276">
        <v>4729</v>
      </c>
      <c r="P124" s="1276">
        <v>4955</v>
      </c>
      <c r="Q124" s="1276">
        <v>5452.3</v>
      </c>
      <c r="R124" s="1276">
        <v>5879.4</v>
      </c>
      <c r="S124" s="1276">
        <v>6432.2</v>
      </c>
      <c r="T124" s="1276">
        <v>7018.1</v>
      </c>
    </row>
    <row r="125" spans="1:20" s="911" customFormat="1" ht="15">
      <c r="A125" s="899" t="s">
        <v>295</v>
      </c>
      <c r="B125" s="873">
        <v>2739.3</v>
      </c>
      <c r="C125" s="873">
        <v>2755.1</v>
      </c>
      <c r="D125" s="873">
        <v>3353.9</v>
      </c>
      <c r="E125" s="873">
        <v>2621.6</v>
      </c>
      <c r="F125" s="873">
        <v>2230.1</v>
      </c>
      <c r="G125" s="873">
        <v>1950.4</v>
      </c>
      <c r="H125" s="873">
        <v>2751.9</v>
      </c>
      <c r="I125" s="873">
        <v>2500.6</v>
      </c>
      <c r="J125" s="873">
        <v>1787.9</v>
      </c>
      <c r="K125" s="921">
        <v>2374.9</v>
      </c>
      <c r="L125" s="921">
        <v>6844</v>
      </c>
      <c r="M125" s="921">
        <v>7002.2</v>
      </c>
      <c r="N125" s="918">
        <v>7212.7</v>
      </c>
      <c r="O125" s="1276">
        <v>8179.4</v>
      </c>
      <c r="P125" s="1276">
        <v>9014.2999999999993</v>
      </c>
      <c r="Q125" s="1276">
        <v>9605.7000000000007</v>
      </c>
      <c r="R125" s="1276">
        <v>10485.6</v>
      </c>
      <c r="S125" s="1276">
        <v>12965.5</v>
      </c>
      <c r="T125" s="1276">
        <v>14090.3</v>
      </c>
    </row>
    <row r="126" spans="1:20" s="906" customFormat="1" ht="15">
      <c r="A126" s="920" t="s">
        <v>296</v>
      </c>
      <c r="B126" s="873">
        <v>1740.5</v>
      </c>
      <c r="C126" s="873">
        <v>2060.5</v>
      </c>
      <c r="D126" s="873">
        <v>2522.4</v>
      </c>
      <c r="E126" s="873">
        <v>2374.8000000000002</v>
      </c>
      <c r="F126" s="873">
        <v>2093.8000000000002</v>
      </c>
      <c r="G126" s="873">
        <v>1794.1</v>
      </c>
      <c r="H126" s="873">
        <v>1933</v>
      </c>
      <c r="I126" s="873">
        <v>1696.9</v>
      </c>
      <c r="J126" s="873">
        <v>1554.2</v>
      </c>
      <c r="K126" s="921">
        <v>1690.3</v>
      </c>
      <c r="L126" s="921">
        <v>2756.9</v>
      </c>
      <c r="M126" s="921">
        <v>3031.6</v>
      </c>
      <c r="N126" s="918">
        <v>3418.7</v>
      </c>
      <c r="O126" s="1276">
        <v>3959</v>
      </c>
      <c r="P126" s="1276">
        <v>4023.4</v>
      </c>
      <c r="Q126" s="1276">
        <v>4601.6000000000004</v>
      </c>
      <c r="R126" s="1276">
        <v>5221.6000000000004</v>
      </c>
      <c r="S126" s="1276">
        <v>5930.2</v>
      </c>
      <c r="T126" s="1276">
        <v>6694.7</v>
      </c>
    </row>
    <row r="127" spans="1:20" s="906" customFormat="1" ht="15">
      <c r="A127" s="920" t="s">
        <v>297</v>
      </c>
      <c r="B127" s="873">
        <v>981.1</v>
      </c>
      <c r="C127" s="873">
        <v>666.7</v>
      </c>
      <c r="D127" s="873">
        <v>794.2</v>
      </c>
      <c r="E127" s="873">
        <v>195.4</v>
      </c>
      <c r="F127" s="873">
        <v>92</v>
      </c>
      <c r="G127" s="873">
        <v>113.6</v>
      </c>
      <c r="H127" s="873">
        <v>775</v>
      </c>
      <c r="I127" s="873">
        <v>760.7</v>
      </c>
      <c r="J127" s="873">
        <v>183.4</v>
      </c>
      <c r="K127" s="921">
        <v>635.4</v>
      </c>
      <c r="L127" s="921">
        <v>4036.1</v>
      </c>
      <c r="M127" s="921">
        <v>3906.5</v>
      </c>
      <c r="N127" s="918">
        <v>3707.1</v>
      </c>
      <c r="O127" s="1276">
        <v>4136.6000000000004</v>
      </c>
      <c r="P127" s="1276">
        <v>4850</v>
      </c>
      <c r="Q127" s="1276">
        <v>4850</v>
      </c>
      <c r="R127" s="1276">
        <v>5092.5</v>
      </c>
      <c r="S127" s="1276">
        <v>6847.1</v>
      </c>
      <c r="T127" s="1276">
        <v>7189.4</v>
      </c>
    </row>
    <row r="128" spans="1:20" s="906" customFormat="1" ht="15">
      <c r="A128" s="920" t="s">
        <v>298</v>
      </c>
      <c r="B128" s="873">
        <v>11.4</v>
      </c>
      <c r="C128" s="873">
        <v>18.600000000000001</v>
      </c>
      <c r="D128" s="873">
        <v>22.4</v>
      </c>
      <c r="E128" s="873">
        <v>30.8</v>
      </c>
      <c r="F128" s="873">
        <v>26.6</v>
      </c>
      <c r="G128" s="873">
        <v>25.6</v>
      </c>
      <c r="H128" s="873">
        <v>26.3</v>
      </c>
      <c r="I128" s="873">
        <v>25.8</v>
      </c>
      <c r="J128" s="873">
        <v>30.1</v>
      </c>
      <c r="K128" s="921">
        <v>29.6</v>
      </c>
      <c r="L128" s="921">
        <v>30.6</v>
      </c>
      <c r="M128" s="921">
        <v>38.4</v>
      </c>
      <c r="N128" s="918">
        <v>52.1</v>
      </c>
      <c r="O128" s="1276">
        <v>54.6</v>
      </c>
      <c r="P128" s="1276">
        <v>83.6</v>
      </c>
      <c r="Q128" s="1276">
        <v>91.4</v>
      </c>
      <c r="R128" s="1276">
        <v>101.8</v>
      </c>
      <c r="S128" s="1276">
        <v>111.7</v>
      </c>
      <c r="T128" s="1276">
        <v>122.3</v>
      </c>
    </row>
    <row r="129" spans="1:20" s="906" customFormat="1" ht="15">
      <c r="A129" s="920" t="s">
        <v>299</v>
      </c>
      <c r="B129" s="873">
        <v>6.3</v>
      </c>
      <c r="C129" s="873">
        <v>9.1999999999999993</v>
      </c>
      <c r="D129" s="873">
        <v>14.9</v>
      </c>
      <c r="E129" s="873">
        <v>20.5</v>
      </c>
      <c r="F129" s="873">
        <v>17.7</v>
      </c>
      <c r="G129" s="873">
        <v>17.100000000000001</v>
      </c>
      <c r="H129" s="873">
        <v>17.600000000000001</v>
      </c>
      <c r="I129" s="873">
        <v>17.2</v>
      </c>
      <c r="J129" s="873">
        <v>20.100000000000001</v>
      </c>
      <c r="K129" s="921">
        <v>19.7</v>
      </c>
      <c r="L129" s="921">
        <v>20.399999999999999</v>
      </c>
      <c r="M129" s="921">
        <v>25.6</v>
      </c>
      <c r="N129" s="918">
        <v>34.700000000000003</v>
      </c>
      <c r="O129" s="1276">
        <v>29.2</v>
      </c>
      <c r="P129" s="1276">
        <v>57.3</v>
      </c>
      <c r="Q129" s="1276">
        <v>62.7</v>
      </c>
      <c r="R129" s="1276">
        <v>69.8</v>
      </c>
      <c r="S129" s="1276">
        <v>76.599999999999994</v>
      </c>
      <c r="T129" s="1276">
        <v>83.9</v>
      </c>
    </row>
    <row r="130" spans="1:20" s="911" customFormat="1" ht="15">
      <c r="A130" s="899" t="s">
        <v>300</v>
      </c>
      <c r="B130" s="873">
        <v>244.8</v>
      </c>
      <c r="C130" s="873">
        <v>285</v>
      </c>
      <c r="D130" s="873">
        <v>229.9</v>
      </c>
      <c r="E130" s="873">
        <v>235.6</v>
      </c>
      <c r="F130" s="873">
        <v>211.8</v>
      </c>
      <c r="G130" s="873">
        <v>273.10000000000002</v>
      </c>
      <c r="H130" s="873">
        <v>265.39999999999998</v>
      </c>
      <c r="I130" s="873">
        <v>358.2</v>
      </c>
      <c r="J130" s="873">
        <v>363.4</v>
      </c>
      <c r="K130" s="921">
        <v>513.29999999999995</v>
      </c>
      <c r="L130" s="921">
        <v>756.5</v>
      </c>
      <c r="M130" s="921">
        <v>578.29999999999995</v>
      </c>
      <c r="N130" s="922">
        <v>755.5</v>
      </c>
      <c r="O130" s="1276">
        <v>799.2</v>
      </c>
      <c r="P130" s="1276">
        <v>910</v>
      </c>
      <c r="Q130" s="1276">
        <v>995.5</v>
      </c>
      <c r="R130" s="1276">
        <v>1107.9000000000001</v>
      </c>
      <c r="S130" s="1276">
        <v>1215.8</v>
      </c>
      <c r="T130" s="1276">
        <v>1331.5</v>
      </c>
    </row>
    <row r="131" spans="1:20" s="906" customFormat="1" ht="15">
      <c r="A131" s="920" t="s">
        <v>301</v>
      </c>
      <c r="B131" s="873">
        <v>13.3</v>
      </c>
      <c r="C131" s="873"/>
      <c r="D131" s="873"/>
      <c r="E131" s="923" t="s">
        <v>302</v>
      </c>
      <c r="F131" s="873"/>
      <c r="G131" s="873">
        <v>0</v>
      </c>
      <c r="H131" s="873">
        <v>0</v>
      </c>
      <c r="I131" s="873">
        <v>0</v>
      </c>
      <c r="J131" s="873">
        <v>0</v>
      </c>
      <c r="K131" s="873">
        <v>0</v>
      </c>
      <c r="L131" s="873">
        <v>0</v>
      </c>
      <c r="M131" s="873">
        <v>0</v>
      </c>
      <c r="N131" s="918">
        <v>0</v>
      </c>
      <c r="O131" s="1276">
        <v>0</v>
      </c>
      <c r="P131" s="1276">
        <v>0</v>
      </c>
      <c r="Q131" s="1276">
        <v>0</v>
      </c>
      <c r="R131" s="1276">
        <v>0</v>
      </c>
      <c r="S131" s="1276">
        <v>0</v>
      </c>
      <c r="T131" s="1276">
        <v>0</v>
      </c>
    </row>
    <row r="132" spans="1:20" s="906" customFormat="1" ht="15">
      <c r="A132" s="920" t="s">
        <v>303</v>
      </c>
      <c r="B132" s="873">
        <v>163.19999999999999</v>
      </c>
      <c r="C132" s="873">
        <v>244.5</v>
      </c>
      <c r="D132" s="873">
        <v>186.1</v>
      </c>
      <c r="E132" s="873">
        <v>168.9</v>
      </c>
      <c r="F132" s="923">
        <v>132.6</v>
      </c>
      <c r="G132" s="923">
        <v>181.7</v>
      </c>
      <c r="H132" s="923">
        <v>154.6</v>
      </c>
      <c r="I132" s="923">
        <v>215</v>
      </c>
      <c r="J132" s="923">
        <v>215.9</v>
      </c>
      <c r="K132" s="921">
        <v>366</v>
      </c>
      <c r="L132" s="921">
        <v>680.6</v>
      </c>
      <c r="M132" s="921">
        <v>375.2</v>
      </c>
      <c r="N132" s="918" t="s">
        <v>899</v>
      </c>
      <c r="O132" s="1276">
        <v>549.1</v>
      </c>
      <c r="P132" s="1276">
        <v>633.70000000000005</v>
      </c>
      <c r="Q132" s="1276">
        <v>693.3</v>
      </c>
      <c r="R132" s="1276">
        <v>771.6</v>
      </c>
      <c r="S132" s="1276">
        <v>846.8</v>
      </c>
      <c r="T132" s="1276">
        <v>927.4</v>
      </c>
    </row>
    <row r="133" spans="1:20" s="906" customFormat="1" ht="15">
      <c r="A133" s="920" t="s">
        <v>304</v>
      </c>
      <c r="B133" s="873"/>
      <c r="C133" s="873"/>
      <c r="D133" s="873"/>
      <c r="E133" s="873"/>
      <c r="F133" s="923"/>
      <c r="G133" s="923"/>
      <c r="H133" s="923"/>
      <c r="I133" s="923"/>
      <c r="J133" s="923"/>
      <c r="K133" s="921">
        <v>20.2</v>
      </c>
      <c r="L133" s="921">
        <v>20.3</v>
      </c>
      <c r="M133" s="921">
        <v>11.6</v>
      </c>
      <c r="N133" s="918">
        <v>14.2</v>
      </c>
      <c r="O133" s="1276">
        <v>7.4</v>
      </c>
      <c r="P133" s="1276">
        <v>15.1</v>
      </c>
      <c r="Q133" s="1276">
        <v>16.5</v>
      </c>
      <c r="R133" s="1276">
        <v>18.399999999999999</v>
      </c>
      <c r="S133" s="1276">
        <v>20.2</v>
      </c>
      <c r="T133" s="1276">
        <v>22.1</v>
      </c>
    </row>
    <row r="134" spans="1:20" s="906" customFormat="1" ht="15">
      <c r="A134" s="920" t="s">
        <v>305</v>
      </c>
      <c r="B134" s="873">
        <v>67.400000000000006</v>
      </c>
      <c r="C134" s="873">
        <v>38.5</v>
      </c>
      <c r="D134" s="873">
        <v>43.1</v>
      </c>
      <c r="E134" s="873">
        <v>66</v>
      </c>
      <c r="F134" s="873">
        <v>78.7</v>
      </c>
      <c r="G134" s="873">
        <v>91.4</v>
      </c>
      <c r="H134" s="873">
        <v>110.8</v>
      </c>
      <c r="I134" s="873">
        <v>128</v>
      </c>
      <c r="J134" s="873">
        <v>134.9</v>
      </c>
      <c r="K134" s="921">
        <v>127</v>
      </c>
      <c r="L134" s="921">
        <v>55.3</v>
      </c>
      <c r="M134" s="921">
        <v>189.3</v>
      </c>
      <c r="N134" s="918">
        <v>204.7</v>
      </c>
      <c r="O134" s="1276">
        <v>240.4</v>
      </c>
      <c r="P134" s="1276">
        <v>260.5</v>
      </c>
      <c r="Q134" s="1276">
        <v>285</v>
      </c>
      <c r="R134" s="1276">
        <v>317.2</v>
      </c>
      <c r="S134" s="1276">
        <v>348.1</v>
      </c>
      <c r="T134" s="1276">
        <v>381.2</v>
      </c>
    </row>
    <row r="135" spans="1:20" s="906" customFormat="1" ht="15">
      <c r="A135" s="920" t="s">
        <v>306</v>
      </c>
      <c r="B135" s="873"/>
      <c r="C135" s="873"/>
      <c r="D135" s="873"/>
      <c r="E135" s="873"/>
      <c r="F135" s="873"/>
      <c r="G135" s="873">
        <v>0</v>
      </c>
      <c r="H135" s="873">
        <v>0</v>
      </c>
      <c r="I135" s="873">
        <v>14.6</v>
      </c>
      <c r="J135" s="873">
        <v>12.6</v>
      </c>
      <c r="K135" s="921">
        <v>0</v>
      </c>
      <c r="L135" s="921">
        <v>0</v>
      </c>
      <c r="M135" s="921">
        <v>0</v>
      </c>
      <c r="N135" s="918">
        <v>0</v>
      </c>
      <c r="O135" s="1276">
        <v>0</v>
      </c>
      <c r="P135" s="1276">
        <v>0</v>
      </c>
      <c r="Q135" s="1276">
        <v>0</v>
      </c>
      <c r="R135" s="1276">
        <v>0</v>
      </c>
      <c r="S135" s="1276">
        <v>0</v>
      </c>
      <c r="T135" s="1276">
        <v>0</v>
      </c>
    </row>
    <row r="136" spans="1:20" s="906" customFormat="1" ht="15">
      <c r="A136" s="920" t="s">
        <v>307</v>
      </c>
      <c r="B136" s="873">
        <v>0.9</v>
      </c>
      <c r="C136" s="873">
        <v>2</v>
      </c>
      <c r="D136" s="873">
        <v>0.7</v>
      </c>
      <c r="E136" s="873">
        <v>0.6</v>
      </c>
      <c r="F136" s="873">
        <v>0.5</v>
      </c>
      <c r="G136" s="873">
        <v>0.02</v>
      </c>
      <c r="H136" s="873">
        <v>0</v>
      </c>
      <c r="I136" s="873"/>
      <c r="J136" s="873">
        <v>0</v>
      </c>
      <c r="K136" s="921">
        <v>0</v>
      </c>
      <c r="L136" s="921">
        <v>0.3</v>
      </c>
      <c r="M136" s="921">
        <v>2.2000000000000002</v>
      </c>
      <c r="N136" s="918">
        <v>0.9</v>
      </c>
      <c r="O136" s="1276">
        <v>2.4</v>
      </c>
      <c r="P136" s="1276">
        <v>0.7</v>
      </c>
      <c r="Q136" s="1276">
        <v>0.7</v>
      </c>
      <c r="R136" s="1276">
        <v>0.7</v>
      </c>
      <c r="S136" s="1276">
        <v>0.7</v>
      </c>
      <c r="T136" s="1276">
        <v>0.7</v>
      </c>
    </row>
    <row r="137" spans="1:20" s="906" customFormat="1">
      <c r="A137" s="899"/>
      <c r="B137" s="873"/>
      <c r="C137" s="873"/>
      <c r="D137" s="873"/>
      <c r="E137" s="924"/>
      <c r="F137" s="924"/>
      <c r="G137" s="924"/>
      <c r="H137" s="924"/>
      <c r="I137" s="924"/>
      <c r="J137" s="924"/>
      <c r="K137" s="923"/>
      <c r="L137" s="923"/>
      <c r="M137" s="923"/>
      <c r="N137" s="922"/>
      <c r="O137" s="1275"/>
      <c r="P137" s="1275"/>
      <c r="Q137" s="1275"/>
      <c r="R137" s="1275"/>
      <c r="S137" s="1275"/>
      <c r="T137" s="1275"/>
    </row>
    <row r="138" spans="1:20" s="911" customFormat="1" ht="15">
      <c r="A138" s="907" t="s">
        <v>308</v>
      </c>
      <c r="B138" s="908">
        <v>3.7</v>
      </c>
      <c r="C138" s="908">
        <v>6.4</v>
      </c>
      <c r="D138" s="908">
        <v>14.6</v>
      </c>
      <c r="E138" s="908">
        <v>18</v>
      </c>
      <c r="F138" s="908">
        <v>14.4</v>
      </c>
      <c r="G138" s="908">
        <v>11.2</v>
      </c>
      <c r="H138" s="908">
        <v>8.6</v>
      </c>
      <c r="I138" s="908">
        <v>1.9</v>
      </c>
      <c r="J138" s="908">
        <v>0.4</v>
      </c>
      <c r="K138" s="935">
        <v>0.8</v>
      </c>
      <c r="L138" s="935">
        <v>1.4</v>
      </c>
      <c r="M138" s="935">
        <v>2</v>
      </c>
      <c r="N138" s="909">
        <v>0.3</v>
      </c>
      <c r="O138" s="1273">
        <v>1</v>
      </c>
      <c r="P138" s="1273">
        <v>2.2999999999999998</v>
      </c>
      <c r="Q138" s="1273">
        <v>2.5</v>
      </c>
      <c r="R138" s="1273">
        <v>2.8</v>
      </c>
      <c r="S138" s="1273">
        <v>3.1</v>
      </c>
      <c r="T138" s="1273">
        <v>3.3</v>
      </c>
    </row>
    <row r="139" spans="1:20" s="906" customFormat="1" ht="15">
      <c r="A139" s="920" t="s">
        <v>309</v>
      </c>
      <c r="B139" s="873"/>
      <c r="C139" s="873"/>
      <c r="D139" s="873"/>
      <c r="E139" s="873"/>
      <c r="F139" s="873"/>
      <c r="G139" s="873">
        <v>11.2</v>
      </c>
      <c r="H139" s="873">
        <v>8.6</v>
      </c>
      <c r="I139" s="873">
        <v>1.9</v>
      </c>
      <c r="J139" s="917">
        <v>0.4</v>
      </c>
      <c r="K139" s="1306">
        <v>0.8</v>
      </c>
      <c r="L139" s="1306">
        <v>1.4</v>
      </c>
      <c r="M139" s="1306">
        <v>2</v>
      </c>
      <c r="N139" s="918">
        <v>0.3</v>
      </c>
      <c r="O139" s="1276">
        <v>1</v>
      </c>
      <c r="P139" s="1276">
        <v>2.2999999999999998</v>
      </c>
      <c r="Q139" s="1276">
        <v>2.5</v>
      </c>
      <c r="R139" s="1276">
        <v>2.8</v>
      </c>
      <c r="S139" s="1276">
        <v>3.1</v>
      </c>
      <c r="T139" s="1276">
        <v>3.3</v>
      </c>
    </row>
    <row r="140" spans="1:20" s="906" customFormat="1">
      <c r="A140" s="920"/>
      <c r="B140" s="873"/>
      <c r="C140" s="873"/>
      <c r="D140" s="873"/>
      <c r="E140" s="873"/>
      <c r="F140" s="873"/>
      <c r="G140" s="873"/>
      <c r="H140" s="873"/>
      <c r="I140" s="873"/>
      <c r="J140" s="925"/>
      <c r="K140" s="925"/>
      <c r="L140" s="925"/>
      <c r="M140" s="925"/>
      <c r="N140" s="918"/>
      <c r="O140" s="919"/>
      <c r="P140" s="919"/>
      <c r="Q140" s="919"/>
      <c r="R140" s="919"/>
      <c r="S140" s="919"/>
      <c r="T140" s="1275"/>
    </row>
    <row r="141" spans="1:20" s="911" customFormat="1" ht="15">
      <c r="A141" s="907" t="s">
        <v>310</v>
      </c>
      <c r="B141" s="908">
        <v>2183.1</v>
      </c>
      <c r="C141" s="908">
        <v>2549.1999999999998</v>
      </c>
      <c r="D141" s="908">
        <v>2883.6</v>
      </c>
      <c r="E141" s="908">
        <v>2680.2</v>
      </c>
      <c r="F141" s="908">
        <v>2584.1</v>
      </c>
      <c r="G141" s="908">
        <v>3255.1</v>
      </c>
      <c r="H141" s="908">
        <v>3537.3</v>
      </c>
      <c r="I141" s="908">
        <v>3936.6</v>
      </c>
      <c r="J141" s="926">
        <f>J142+J151+J154+J155+J159+J172</f>
        <v>3372.7</v>
      </c>
      <c r="K141" s="935">
        <v>3993.7</v>
      </c>
      <c r="L141" s="935">
        <v>4293.5</v>
      </c>
      <c r="M141" s="935">
        <v>5227</v>
      </c>
      <c r="N141" s="909">
        <v>5320.2</v>
      </c>
      <c r="O141" s="1273">
        <v>6553.4</v>
      </c>
      <c r="P141" s="1273">
        <v>6358</v>
      </c>
      <c r="Q141" s="1273">
        <v>7579.1</v>
      </c>
      <c r="R141" s="1273">
        <v>8575.2000000000007</v>
      </c>
      <c r="S141" s="1273">
        <v>9669.7999999999993</v>
      </c>
      <c r="T141" s="1273">
        <v>10935</v>
      </c>
    </row>
    <row r="142" spans="1:20" s="911" customFormat="1" ht="15">
      <c r="A142" s="927" t="s">
        <v>311</v>
      </c>
      <c r="B142" s="914">
        <v>1162.2</v>
      </c>
      <c r="C142" s="914">
        <v>1563.4</v>
      </c>
      <c r="D142" s="914">
        <v>1806</v>
      </c>
      <c r="E142" s="928">
        <v>1693.2</v>
      </c>
      <c r="F142" s="928">
        <v>1521.8</v>
      </c>
      <c r="G142" s="928">
        <v>1911.3</v>
      </c>
      <c r="H142" s="928">
        <v>2167.4</v>
      </c>
      <c r="I142" s="928">
        <v>2299.1999999999998</v>
      </c>
      <c r="J142" s="914">
        <f>J143+J149</f>
        <v>2122.5</v>
      </c>
      <c r="K142" s="931">
        <v>2458.6</v>
      </c>
      <c r="L142" s="931">
        <v>2505.3000000000002</v>
      </c>
      <c r="M142" s="931">
        <v>3617.5</v>
      </c>
      <c r="N142" s="929">
        <v>3151.5</v>
      </c>
      <c r="O142" s="1307">
        <v>4265.3999999999996</v>
      </c>
      <c r="P142" s="1307">
        <v>3860.5</v>
      </c>
      <c r="Q142" s="1307">
        <v>4610.8</v>
      </c>
      <c r="R142" s="1307">
        <v>5156.3999999999996</v>
      </c>
      <c r="S142" s="1307">
        <v>5719.1</v>
      </c>
      <c r="T142" s="1307">
        <v>6321.4</v>
      </c>
    </row>
    <row r="143" spans="1:20" s="911" customFormat="1" ht="12.75" customHeight="1">
      <c r="A143" s="927" t="s">
        <v>312</v>
      </c>
      <c r="B143" s="873"/>
      <c r="C143" s="873"/>
      <c r="D143" s="873"/>
      <c r="E143" s="873"/>
      <c r="F143" s="873"/>
      <c r="G143" s="873">
        <v>1868.8</v>
      </c>
      <c r="H143" s="873">
        <v>2067.1</v>
      </c>
      <c r="I143" s="873">
        <v>2252.5</v>
      </c>
      <c r="J143" s="873">
        <v>2079.1999999999998</v>
      </c>
      <c r="K143" s="921">
        <v>2457.1999999999998</v>
      </c>
      <c r="L143" s="921">
        <v>2475.1</v>
      </c>
      <c r="M143" s="921">
        <v>3598.6</v>
      </c>
      <c r="N143" s="918">
        <v>3077.6</v>
      </c>
      <c r="O143" s="1276">
        <v>4186.3999999999996</v>
      </c>
      <c r="P143" s="1276">
        <v>3767.1</v>
      </c>
      <c r="Q143" s="1276">
        <v>4508.7</v>
      </c>
      <c r="R143" s="1276">
        <v>5042.7</v>
      </c>
      <c r="S143" s="1276">
        <v>5594.3</v>
      </c>
      <c r="T143" s="1276">
        <v>6184.8</v>
      </c>
    </row>
    <row r="144" spans="1:20" s="906" customFormat="1" ht="15">
      <c r="A144" s="920" t="s">
        <v>903</v>
      </c>
      <c r="B144" s="873">
        <v>1092.0999999999999</v>
      </c>
      <c r="C144" s="873">
        <v>1496.1</v>
      </c>
      <c r="D144" s="873">
        <v>1668.8</v>
      </c>
      <c r="E144" s="873">
        <v>1567</v>
      </c>
      <c r="F144" s="873">
        <v>1442.6</v>
      </c>
      <c r="G144" s="873">
        <v>1868.8</v>
      </c>
      <c r="H144" s="873">
        <v>2067.1</v>
      </c>
      <c r="I144" s="873">
        <v>2252.5</v>
      </c>
      <c r="J144" s="873">
        <v>2079.1999999999998</v>
      </c>
      <c r="K144" s="921">
        <v>2457.1999999999998</v>
      </c>
      <c r="L144" s="921">
        <v>2475.1</v>
      </c>
      <c r="M144" s="921">
        <v>3598.6</v>
      </c>
      <c r="N144" s="918">
        <v>3077.6</v>
      </c>
      <c r="O144" s="1276">
        <v>4186.3999999999996</v>
      </c>
      <c r="P144" s="1276">
        <v>3767.1</v>
      </c>
      <c r="Q144" s="1276">
        <v>4508.7</v>
      </c>
      <c r="R144" s="1276">
        <v>5042.7</v>
      </c>
      <c r="S144" s="1276">
        <v>5594.3</v>
      </c>
      <c r="T144" s="1276">
        <v>6184.8</v>
      </c>
    </row>
    <row r="145" spans="1:20" s="906" customFormat="1" ht="15">
      <c r="A145" s="920" t="s">
        <v>314</v>
      </c>
      <c r="B145" s="873"/>
      <c r="C145" s="873"/>
      <c r="D145" s="873"/>
      <c r="E145" s="873"/>
      <c r="F145" s="873"/>
      <c r="G145" s="873">
        <v>1131.0999999999999</v>
      </c>
      <c r="H145" s="873">
        <v>1120.3</v>
      </c>
      <c r="I145" s="873">
        <v>1368.2</v>
      </c>
      <c r="J145" s="873">
        <v>1325</v>
      </c>
      <c r="K145" s="873">
        <v>1450.6</v>
      </c>
      <c r="L145" s="873">
        <v>1693.6</v>
      </c>
      <c r="M145" s="873">
        <v>2937.8</v>
      </c>
      <c r="N145" s="918">
        <v>2304.1999999999998</v>
      </c>
      <c r="O145" s="1276">
        <v>3357.1</v>
      </c>
      <c r="P145" s="1276">
        <v>2997.6</v>
      </c>
      <c r="Q145" s="1276">
        <v>3629.4</v>
      </c>
      <c r="R145" s="1276">
        <v>3970.6</v>
      </c>
      <c r="S145" s="1276">
        <v>4343.8</v>
      </c>
      <c r="T145" s="1276">
        <v>4752.2</v>
      </c>
    </row>
    <row r="146" spans="1:20" s="906" customFormat="1" ht="15">
      <c r="A146" s="920" t="s">
        <v>315</v>
      </c>
      <c r="B146" s="873"/>
      <c r="C146" s="873"/>
      <c r="D146" s="873"/>
      <c r="E146" s="873"/>
      <c r="F146" s="873"/>
      <c r="G146" s="873">
        <v>1299</v>
      </c>
      <c r="H146" s="873">
        <v>1089</v>
      </c>
      <c r="I146" s="873">
        <v>1106.4000000000001</v>
      </c>
      <c r="J146" s="873">
        <v>982.1</v>
      </c>
      <c r="K146" s="873">
        <v>1104.3</v>
      </c>
      <c r="L146" s="873">
        <v>1112.4000000000001</v>
      </c>
      <c r="M146" s="873">
        <v>1499.8</v>
      </c>
      <c r="N146" s="918">
        <v>1564.7</v>
      </c>
      <c r="O146" s="1276">
        <v>1849</v>
      </c>
      <c r="P146" s="1276">
        <v>1783.6</v>
      </c>
      <c r="Q146" s="1276">
        <v>1995.1</v>
      </c>
      <c r="R146" s="1276">
        <v>2220.5</v>
      </c>
      <c r="S146" s="1276">
        <v>2436.8000000000002</v>
      </c>
      <c r="T146" s="1276">
        <v>2668.7</v>
      </c>
    </row>
    <row r="147" spans="1:20" s="906" customFormat="1" ht="15">
      <c r="A147" s="920" t="s">
        <v>316</v>
      </c>
      <c r="B147" s="873"/>
      <c r="C147" s="873"/>
      <c r="D147" s="873"/>
      <c r="E147" s="873"/>
      <c r="F147" s="873"/>
      <c r="G147" s="873">
        <v>267.2</v>
      </c>
      <c r="H147" s="873">
        <v>288.3</v>
      </c>
      <c r="I147" s="873">
        <v>276.5</v>
      </c>
      <c r="J147" s="873">
        <v>228</v>
      </c>
      <c r="K147" s="873">
        <v>97.6</v>
      </c>
      <c r="L147" s="873">
        <v>330.9</v>
      </c>
      <c r="M147" s="873">
        <v>839</v>
      </c>
      <c r="N147" s="918">
        <v>791.3</v>
      </c>
      <c r="O147" s="1276">
        <v>1019.7</v>
      </c>
      <c r="P147" s="1276">
        <v>1014.1</v>
      </c>
      <c r="Q147" s="1276">
        <v>1115.8</v>
      </c>
      <c r="R147" s="1276">
        <v>1148.4000000000001</v>
      </c>
      <c r="S147" s="1276">
        <v>1186.3</v>
      </c>
      <c r="T147" s="1276">
        <v>1236.0999999999999</v>
      </c>
    </row>
    <row r="148" spans="1:20" s="906" customFormat="1" ht="15">
      <c r="A148" s="920" t="s">
        <v>317</v>
      </c>
      <c r="B148" s="873"/>
      <c r="C148" s="873"/>
      <c r="D148" s="873"/>
      <c r="E148" s="873"/>
      <c r="F148" s="873"/>
      <c r="G148" s="873">
        <v>-294.10000000000002</v>
      </c>
      <c r="H148" s="873">
        <v>146</v>
      </c>
      <c r="I148" s="873">
        <v>54.4</v>
      </c>
      <c r="J148" s="873">
        <v>0</v>
      </c>
      <c r="K148" s="873">
        <v>0</v>
      </c>
      <c r="L148" s="873">
        <v>0</v>
      </c>
      <c r="M148" s="873">
        <v>0</v>
      </c>
      <c r="N148" s="918">
        <v>0</v>
      </c>
      <c r="O148" s="1276">
        <v>0</v>
      </c>
      <c r="P148" s="1276"/>
      <c r="Q148" s="1276">
        <v>0</v>
      </c>
      <c r="R148" s="1276">
        <v>0</v>
      </c>
      <c r="S148" s="1276">
        <v>0</v>
      </c>
      <c r="T148" s="1276">
        <v>0</v>
      </c>
    </row>
    <row r="149" spans="1:20" s="906" customFormat="1" ht="15">
      <c r="A149" s="927" t="s">
        <v>318</v>
      </c>
      <c r="B149" s="873"/>
      <c r="C149" s="873"/>
      <c r="D149" s="873"/>
      <c r="E149" s="873"/>
      <c r="F149" s="873"/>
      <c r="G149" s="873">
        <v>42.4</v>
      </c>
      <c r="H149" s="873">
        <v>100.3</v>
      </c>
      <c r="I149" s="873">
        <v>46.6</v>
      </c>
      <c r="J149" s="873">
        <v>43.3</v>
      </c>
      <c r="K149" s="921">
        <v>1.4</v>
      </c>
      <c r="L149" s="921">
        <v>30.3</v>
      </c>
      <c r="M149" s="921">
        <v>18.899999999999999</v>
      </c>
      <c r="N149" s="918">
        <v>73.900000000000006</v>
      </c>
      <c r="O149" s="1308">
        <v>79.099999999999994</v>
      </c>
      <c r="P149" s="1308">
        <v>93.4</v>
      </c>
      <c r="Q149" s="1308">
        <v>102.1</v>
      </c>
      <c r="R149" s="1308">
        <v>113.7</v>
      </c>
      <c r="S149" s="1308">
        <v>124.8</v>
      </c>
      <c r="T149" s="1308">
        <v>136.6</v>
      </c>
    </row>
    <row r="150" spans="1:20" s="906" customFormat="1" ht="15">
      <c r="A150" s="920" t="s">
        <v>319</v>
      </c>
      <c r="B150" s="873">
        <v>70.2</v>
      </c>
      <c r="C150" s="873">
        <v>67.3</v>
      </c>
      <c r="D150" s="873">
        <v>137.30000000000001</v>
      </c>
      <c r="E150" s="873">
        <v>126.1</v>
      </c>
      <c r="F150" s="873">
        <v>79.2</v>
      </c>
      <c r="G150" s="873">
        <v>42.4</v>
      </c>
      <c r="H150" s="873">
        <v>100.3</v>
      </c>
      <c r="I150" s="873">
        <v>46.6</v>
      </c>
      <c r="J150" s="873">
        <v>43.3</v>
      </c>
      <c r="K150" s="921">
        <v>1.4</v>
      </c>
      <c r="L150" s="921">
        <v>30.3</v>
      </c>
      <c r="M150" s="921">
        <v>18.899999999999999</v>
      </c>
      <c r="N150" s="918">
        <v>73.900000000000006</v>
      </c>
      <c r="O150" s="1276">
        <v>79.099999999999994</v>
      </c>
      <c r="P150" s="1276">
        <v>93.4</v>
      </c>
      <c r="Q150" s="1276">
        <v>102.1</v>
      </c>
      <c r="R150" s="1276">
        <v>113.7</v>
      </c>
      <c r="S150" s="1276">
        <v>124.8</v>
      </c>
      <c r="T150" s="1276">
        <v>136.6</v>
      </c>
    </row>
    <row r="151" spans="1:20" s="911" customFormat="1" ht="15">
      <c r="A151" s="927" t="s">
        <v>320</v>
      </c>
      <c r="B151" s="914">
        <v>855.3</v>
      </c>
      <c r="C151" s="914">
        <v>814.4</v>
      </c>
      <c r="D151" s="914">
        <v>889.1</v>
      </c>
      <c r="E151" s="914">
        <v>802</v>
      </c>
      <c r="F151" s="914">
        <v>875.9</v>
      </c>
      <c r="G151" s="914">
        <v>1105</v>
      </c>
      <c r="H151" s="914">
        <v>1074.8</v>
      </c>
      <c r="I151" s="914">
        <v>1360.7</v>
      </c>
      <c r="J151" s="914">
        <f>J152+J153</f>
        <v>1074.5999999999999</v>
      </c>
      <c r="K151" s="931">
        <v>1281.2</v>
      </c>
      <c r="L151" s="931">
        <v>1404.4</v>
      </c>
      <c r="M151" s="931">
        <v>1224.0999999999999</v>
      </c>
      <c r="N151" s="930">
        <v>1711.3</v>
      </c>
      <c r="O151" s="1307">
        <v>1774.1</v>
      </c>
      <c r="P151" s="1307">
        <v>2075.6999999999998</v>
      </c>
      <c r="Q151" s="1307">
        <v>2492.1</v>
      </c>
      <c r="R151" s="1307">
        <v>2873.7</v>
      </c>
      <c r="S151" s="1307">
        <v>3353.6</v>
      </c>
      <c r="T151" s="1307">
        <v>3872.8</v>
      </c>
    </row>
    <row r="152" spans="1:20" s="906" customFormat="1" ht="15">
      <c r="A152" s="920" t="s">
        <v>321</v>
      </c>
      <c r="B152" s="873">
        <v>560.5</v>
      </c>
      <c r="C152" s="873">
        <v>541.9</v>
      </c>
      <c r="D152" s="873">
        <v>638.6</v>
      </c>
      <c r="E152" s="873">
        <v>503.3</v>
      </c>
      <c r="F152" s="873">
        <v>603.70000000000005</v>
      </c>
      <c r="G152" s="873">
        <v>757.3</v>
      </c>
      <c r="H152" s="873">
        <v>774</v>
      </c>
      <c r="I152" s="873">
        <v>1061</v>
      </c>
      <c r="J152" s="873">
        <v>817</v>
      </c>
      <c r="K152" s="921">
        <v>998.3</v>
      </c>
      <c r="L152" s="921">
        <v>1157.2</v>
      </c>
      <c r="M152" s="921">
        <v>896.5</v>
      </c>
      <c r="N152" s="918">
        <v>1205.2</v>
      </c>
      <c r="O152" s="1276">
        <v>1271.0999999999999</v>
      </c>
      <c r="P152" s="1276">
        <v>1467.4</v>
      </c>
      <c r="Q152" s="1276">
        <v>1726.6</v>
      </c>
      <c r="R152" s="1276">
        <v>2021.7</v>
      </c>
      <c r="S152" s="1276">
        <v>2318.6</v>
      </c>
      <c r="T152" s="1276">
        <v>2639.3</v>
      </c>
    </row>
    <row r="153" spans="1:20" s="906" customFormat="1" ht="15">
      <c r="A153" s="920" t="s">
        <v>322</v>
      </c>
      <c r="B153" s="873">
        <v>294.8</v>
      </c>
      <c r="C153" s="873">
        <v>272.5</v>
      </c>
      <c r="D153" s="873">
        <v>250.6</v>
      </c>
      <c r="E153" s="873">
        <v>298.7</v>
      </c>
      <c r="F153" s="873">
        <v>272.2</v>
      </c>
      <c r="G153" s="873">
        <v>347.8</v>
      </c>
      <c r="H153" s="873">
        <v>300.8</v>
      </c>
      <c r="I153" s="873">
        <v>299.7</v>
      </c>
      <c r="J153" s="873">
        <v>257.60000000000002</v>
      </c>
      <c r="K153" s="921">
        <v>282.8</v>
      </c>
      <c r="L153" s="921">
        <v>247.2</v>
      </c>
      <c r="M153" s="921">
        <v>327.60000000000002</v>
      </c>
      <c r="N153" s="918">
        <v>506.1</v>
      </c>
      <c r="O153" s="1276">
        <v>503</v>
      </c>
      <c r="P153" s="1276">
        <v>608.29999999999995</v>
      </c>
      <c r="Q153" s="1276">
        <v>765.5</v>
      </c>
      <c r="R153" s="1276">
        <v>852</v>
      </c>
      <c r="S153" s="1276">
        <v>1034.9000000000001</v>
      </c>
      <c r="T153" s="1276">
        <v>1233.4000000000001</v>
      </c>
    </row>
    <row r="154" spans="1:20" s="911" customFormat="1" ht="15">
      <c r="A154" s="927" t="s">
        <v>323</v>
      </c>
      <c r="B154" s="914"/>
      <c r="C154" s="914"/>
      <c r="D154" s="914"/>
      <c r="E154" s="914"/>
      <c r="F154" s="914"/>
      <c r="G154" s="914">
        <v>0</v>
      </c>
      <c r="H154" s="914">
        <v>0</v>
      </c>
      <c r="I154" s="914">
        <v>0</v>
      </c>
      <c r="J154" s="914"/>
      <c r="K154" s="914">
        <v>0</v>
      </c>
      <c r="L154" s="914">
        <v>0</v>
      </c>
      <c r="M154" s="914">
        <v>0</v>
      </c>
      <c r="N154" s="930">
        <v>0</v>
      </c>
      <c r="O154" s="1307">
        <v>0</v>
      </c>
      <c r="P154" s="1307">
        <v>0</v>
      </c>
      <c r="Q154" s="1307">
        <v>0</v>
      </c>
      <c r="R154" s="1307">
        <v>0</v>
      </c>
      <c r="S154" s="1307">
        <v>0</v>
      </c>
      <c r="T154" s="1307">
        <v>0</v>
      </c>
    </row>
    <row r="155" spans="1:20" s="911" customFormat="1" ht="15">
      <c r="A155" s="927" t="s">
        <v>324</v>
      </c>
      <c r="B155" s="914">
        <v>149.9</v>
      </c>
      <c r="C155" s="914">
        <v>159.19999999999999</v>
      </c>
      <c r="D155" s="914">
        <v>176.7</v>
      </c>
      <c r="E155" s="914">
        <v>177.7</v>
      </c>
      <c r="F155" s="914">
        <v>175.7</v>
      </c>
      <c r="G155" s="914">
        <v>228.9</v>
      </c>
      <c r="H155" s="914">
        <v>248.1</v>
      </c>
      <c r="I155" s="914">
        <v>273</v>
      </c>
      <c r="J155" s="914">
        <v>172</v>
      </c>
      <c r="K155" s="931">
        <v>235.9</v>
      </c>
      <c r="L155" s="931">
        <v>371.5</v>
      </c>
      <c r="M155" s="931">
        <v>364.6</v>
      </c>
      <c r="N155" s="930">
        <v>402.3</v>
      </c>
      <c r="O155" s="1307">
        <v>487.5</v>
      </c>
      <c r="P155" s="1307">
        <v>402.9</v>
      </c>
      <c r="Q155" s="1307">
        <v>454.5</v>
      </c>
      <c r="R155" s="1307">
        <v>521.5</v>
      </c>
      <c r="S155" s="1307">
        <v>572.29999999999995</v>
      </c>
      <c r="T155" s="1307">
        <v>713.7</v>
      </c>
    </row>
    <row r="156" spans="1:20" s="906" customFormat="1" ht="15">
      <c r="A156" s="920" t="s">
        <v>325</v>
      </c>
      <c r="B156" s="873">
        <v>9.5</v>
      </c>
      <c r="C156" s="873">
        <v>8.8000000000000007</v>
      </c>
      <c r="D156" s="873">
        <v>12.8</v>
      </c>
      <c r="E156" s="873">
        <v>9.4</v>
      </c>
      <c r="F156" s="873">
        <v>7.8</v>
      </c>
      <c r="G156" s="873">
        <v>36</v>
      </c>
      <c r="H156" s="873">
        <v>20.399999999999999</v>
      </c>
      <c r="I156" s="873">
        <v>17.2</v>
      </c>
      <c r="J156" s="873">
        <v>8.9</v>
      </c>
      <c r="K156" s="921">
        <v>6.6</v>
      </c>
      <c r="L156" s="921">
        <v>35.4</v>
      </c>
      <c r="M156" s="921">
        <v>15.9</v>
      </c>
      <c r="N156" s="918">
        <v>50.3</v>
      </c>
      <c r="O156" s="1276">
        <v>52.1</v>
      </c>
      <c r="P156" s="1276">
        <v>56.5</v>
      </c>
      <c r="Q156" s="1276">
        <v>61.8</v>
      </c>
      <c r="R156" s="1276">
        <v>68.7</v>
      </c>
      <c r="S156" s="1276">
        <v>75.400000000000006</v>
      </c>
      <c r="T156" s="1276">
        <v>82.6</v>
      </c>
    </row>
    <row r="157" spans="1:20" s="906" customFormat="1" ht="15">
      <c r="A157" s="920" t="s">
        <v>326</v>
      </c>
      <c r="B157" s="873">
        <v>133.9</v>
      </c>
      <c r="C157" s="873">
        <v>144.6</v>
      </c>
      <c r="D157" s="873">
        <v>158.1</v>
      </c>
      <c r="E157" s="873">
        <v>162.1</v>
      </c>
      <c r="F157" s="873">
        <v>163.5</v>
      </c>
      <c r="G157" s="873">
        <v>178.7</v>
      </c>
      <c r="H157" s="873">
        <v>205.1</v>
      </c>
      <c r="I157" s="873">
        <v>227.2</v>
      </c>
      <c r="J157" s="873">
        <v>157.69999999999999</v>
      </c>
      <c r="K157" s="921">
        <v>228.1</v>
      </c>
      <c r="L157" s="921">
        <v>328.1</v>
      </c>
      <c r="M157" s="921">
        <v>341.5</v>
      </c>
      <c r="N157" s="918">
        <v>348.4</v>
      </c>
      <c r="O157" s="1276">
        <v>427.8</v>
      </c>
      <c r="P157" s="1276">
        <v>343.9</v>
      </c>
      <c r="Q157" s="1276">
        <v>390</v>
      </c>
      <c r="R157" s="1276">
        <v>449.7</v>
      </c>
      <c r="S157" s="1276">
        <v>493.5</v>
      </c>
      <c r="T157" s="1276">
        <v>627.5</v>
      </c>
    </row>
    <row r="158" spans="1:20" s="906" customFormat="1" ht="15">
      <c r="A158" s="920" t="s">
        <v>327</v>
      </c>
      <c r="B158" s="873">
        <v>6.5</v>
      </c>
      <c r="C158" s="873">
        <v>5.9</v>
      </c>
      <c r="D158" s="873">
        <v>5.8</v>
      </c>
      <c r="E158" s="873">
        <v>6.2</v>
      </c>
      <c r="F158" s="873">
        <v>4.4000000000000004</v>
      </c>
      <c r="G158" s="873">
        <v>14.2</v>
      </c>
      <c r="H158" s="873">
        <v>22.6</v>
      </c>
      <c r="I158" s="873">
        <v>28.6</v>
      </c>
      <c r="J158" s="873">
        <v>5.4</v>
      </c>
      <c r="K158" s="921">
        <v>1.3</v>
      </c>
      <c r="L158" s="921">
        <v>8</v>
      </c>
      <c r="M158" s="921">
        <v>7.1</v>
      </c>
      <c r="N158" s="918">
        <v>3.7</v>
      </c>
      <c r="O158" s="1276">
        <v>7.6</v>
      </c>
      <c r="P158" s="1276">
        <v>2.5</v>
      </c>
      <c r="Q158" s="1276">
        <v>2.7</v>
      </c>
      <c r="R158" s="1276">
        <v>3</v>
      </c>
      <c r="S158" s="1276">
        <v>3.3</v>
      </c>
      <c r="T158" s="1276">
        <v>3.6</v>
      </c>
    </row>
    <row r="159" spans="1:20" s="911" customFormat="1" ht="15">
      <c r="A159" s="927" t="s">
        <v>328</v>
      </c>
      <c r="B159" s="914">
        <v>10.7</v>
      </c>
      <c r="C159" s="914">
        <v>12.3</v>
      </c>
      <c r="D159" s="914">
        <v>9.1999999999999993</v>
      </c>
      <c r="E159" s="914">
        <v>6.9</v>
      </c>
      <c r="F159" s="914">
        <v>7.5</v>
      </c>
      <c r="G159" s="914">
        <v>7.1</v>
      </c>
      <c r="H159" s="914">
        <v>2.8</v>
      </c>
      <c r="I159" s="914">
        <v>2.5</v>
      </c>
      <c r="J159" s="914">
        <v>0.4</v>
      </c>
      <c r="K159" s="931">
        <v>11.6</v>
      </c>
      <c r="L159" s="931">
        <v>1.9</v>
      </c>
      <c r="M159" s="931">
        <v>3.9</v>
      </c>
      <c r="N159" s="930">
        <v>45.9</v>
      </c>
      <c r="O159" s="1307">
        <v>7.4</v>
      </c>
      <c r="P159" s="1307">
        <v>8</v>
      </c>
      <c r="Q159" s="1307">
        <v>9.6999999999999993</v>
      </c>
      <c r="R159" s="1307">
        <v>10.3</v>
      </c>
      <c r="S159" s="1307">
        <v>10.3</v>
      </c>
      <c r="T159" s="1307">
        <v>11</v>
      </c>
    </row>
    <row r="160" spans="1:20" s="906" customFormat="1">
      <c r="A160" s="920" t="s">
        <v>329</v>
      </c>
      <c r="B160" s="873">
        <v>6.7</v>
      </c>
      <c r="C160" s="873">
        <v>7.3</v>
      </c>
      <c r="D160" s="873">
        <v>8.1999999999999993</v>
      </c>
      <c r="E160" s="873">
        <v>5.7</v>
      </c>
      <c r="F160" s="873">
        <v>6.8</v>
      </c>
      <c r="G160" s="873">
        <v>6.4</v>
      </c>
      <c r="H160" s="873">
        <v>2.2000000000000002</v>
      </c>
      <c r="I160" s="873"/>
      <c r="J160" s="873">
        <v>0</v>
      </c>
      <c r="K160" s="873">
        <v>11.4</v>
      </c>
      <c r="L160" s="873">
        <v>1.7</v>
      </c>
      <c r="M160" s="873">
        <v>3.8</v>
      </c>
      <c r="N160" s="918">
        <v>45.6</v>
      </c>
      <c r="O160" s="919">
        <v>5</v>
      </c>
      <c r="P160" s="958">
        <v>5.4</v>
      </c>
      <c r="Q160" s="919">
        <v>7</v>
      </c>
      <c r="R160" s="919">
        <v>7.6</v>
      </c>
      <c r="S160" s="919">
        <v>8.1999999999999993</v>
      </c>
      <c r="T160" s="919">
        <v>8.9</v>
      </c>
    </row>
    <row r="161" spans="1:20" s="906" customFormat="1" ht="11.25" customHeight="1">
      <c r="A161" s="920" t="s">
        <v>330</v>
      </c>
      <c r="B161" s="873">
        <v>3.9</v>
      </c>
      <c r="C161" s="873">
        <v>5</v>
      </c>
      <c r="D161" s="873">
        <v>1</v>
      </c>
      <c r="E161" s="873">
        <v>1.1000000000000001</v>
      </c>
      <c r="F161" s="873">
        <v>0.8</v>
      </c>
      <c r="G161" s="873">
        <v>5.8</v>
      </c>
      <c r="H161" s="873">
        <v>1.8</v>
      </c>
      <c r="I161" s="873">
        <v>0</v>
      </c>
      <c r="J161" s="873">
        <v>0.4</v>
      </c>
      <c r="K161" s="873">
        <v>0.2</v>
      </c>
      <c r="L161" s="873">
        <v>0.2</v>
      </c>
      <c r="M161" s="873">
        <v>0.1</v>
      </c>
      <c r="N161" s="918">
        <v>0.3</v>
      </c>
      <c r="O161" s="919">
        <v>2.4</v>
      </c>
      <c r="P161" s="919">
        <v>2.4</v>
      </c>
      <c r="Q161" s="919">
        <v>2.7</v>
      </c>
      <c r="R161" s="919">
        <v>2.7</v>
      </c>
      <c r="S161" s="1275">
        <v>2.1</v>
      </c>
      <c r="T161" s="1275">
        <v>2.1</v>
      </c>
    </row>
    <row r="162" spans="1:20" s="911" customFormat="1" ht="15">
      <c r="A162" s="927" t="s">
        <v>331</v>
      </c>
      <c r="B162" s="914"/>
      <c r="C162" s="914"/>
      <c r="D162" s="914"/>
      <c r="E162" s="914"/>
      <c r="F162" s="914"/>
      <c r="G162" s="914">
        <v>0.6</v>
      </c>
      <c r="H162" s="914">
        <v>0.4</v>
      </c>
      <c r="I162" s="914">
        <v>2</v>
      </c>
      <c r="J162" s="914">
        <v>0</v>
      </c>
      <c r="K162" s="914">
        <v>11.4</v>
      </c>
      <c r="L162" s="914">
        <v>1.7</v>
      </c>
      <c r="M162" s="914">
        <v>3.8</v>
      </c>
      <c r="N162" s="1309">
        <v>45.6</v>
      </c>
      <c r="O162" s="1276">
        <v>5</v>
      </c>
      <c r="P162" s="1276">
        <v>5.4</v>
      </c>
      <c r="Q162" s="1276">
        <v>7</v>
      </c>
      <c r="R162" s="1276">
        <v>7.6</v>
      </c>
      <c r="S162" s="1276">
        <v>8.1999999999999993</v>
      </c>
      <c r="T162" s="1276">
        <v>8.9</v>
      </c>
    </row>
    <row r="163" spans="1:20" s="906" customFormat="1" ht="15">
      <c r="A163" s="920" t="s">
        <v>332</v>
      </c>
      <c r="B163" s="873"/>
      <c r="C163" s="873"/>
      <c r="D163" s="873"/>
      <c r="E163" s="873"/>
      <c r="F163" s="873"/>
      <c r="G163" s="873"/>
      <c r="H163" s="873"/>
      <c r="I163" s="873">
        <v>2</v>
      </c>
      <c r="J163" s="873">
        <v>0</v>
      </c>
      <c r="K163" s="873">
        <v>11.4</v>
      </c>
      <c r="L163" s="873">
        <v>1.7</v>
      </c>
      <c r="M163" s="873">
        <v>3.8</v>
      </c>
      <c r="N163" s="918">
        <v>45.6</v>
      </c>
      <c r="O163" s="1276">
        <v>5</v>
      </c>
      <c r="P163" s="1276">
        <v>5.4</v>
      </c>
      <c r="Q163" s="1276">
        <v>6</v>
      </c>
      <c r="R163" s="1276">
        <v>6.6</v>
      </c>
      <c r="S163" s="1276">
        <v>7.2</v>
      </c>
      <c r="T163" s="1276">
        <v>7.9</v>
      </c>
    </row>
    <row r="164" spans="1:20" s="906" customFormat="1" ht="15">
      <c r="A164" s="920" t="s">
        <v>333</v>
      </c>
      <c r="B164" s="873"/>
      <c r="C164" s="873"/>
      <c r="D164" s="873"/>
      <c r="E164" s="873"/>
      <c r="F164" s="873"/>
      <c r="G164" s="873"/>
      <c r="H164" s="873"/>
      <c r="I164" s="873">
        <v>0</v>
      </c>
      <c r="J164" s="873">
        <v>0</v>
      </c>
      <c r="K164" s="873">
        <v>0</v>
      </c>
      <c r="L164" s="873">
        <v>0</v>
      </c>
      <c r="M164" s="873">
        <v>0</v>
      </c>
      <c r="N164" s="918">
        <v>0</v>
      </c>
      <c r="O164" s="1276">
        <v>0</v>
      </c>
      <c r="P164" s="1276">
        <v>0</v>
      </c>
      <c r="Q164" s="1276">
        <v>1</v>
      </c>
      <c r="R164" s="1276">
        <v>1</v>
      </c>
      <c r="S164" s="1276">
        <v>1</v>
      </c>
      <c r="T164" s="1276">
        <v>1</v>
      </c>
    </row>
    <row r="165" spans="1:20" s="911" customFormat="1" ht="15">
      <c r="A165" s="927" t="s">
        <v>334</v>
      </c>
      <c r="B165" s="914"/>
      <c r="C165" s="914"/>
      <c r="D165" s="914"/>
      <c r="E165" s="914"/>
      <c r="F165" s="914"/>
      <c r="G165" s="914">
        <v>0.8</v>
      </c>
      <c r="H165" s="914">
        <v>0.6</v>
      </c>
      <c r="I165" s="914">
        <v>0.5</v>
      </c>
      <c r="J165" s="914">
        <v>0.4</v>
      </c>
      <c r="K165" s="931">
        <v>0.2</v>
      </c>
      <c r="L165" s="931">
        <v>0.2</v>
      </c>
      <c r="M165" s="931">
        <v>0.1</v>
      </c>
      <c r="N165" s="930">
        <v>0.3</v>
      </c>
      <c r="O165" s="1307">
        <v>2.4</v>
      </c>
      <c r="P165" s="1307">
        <v>2.6</v>
      </c>
      <c r="Q165" s="1307">
        <v>2.7</v>
      </c>
      <c r="R165" s="1307">
        <v>2.7</v>
      </c>
      <c r="S165" s="1307">
        <v>2.1</v>
      </c>
      <c r="T165" s="1307">
        <v>2.1</v>
      </c>
    </row>
    <row r="166" spans="1:20" s="911" customFormat="1" ht="15">
      <c r="A166" s="932" t="s">
        <v>335</v>
      </c>
      <c r="B166" s="914"/>
      <c r="C166" s="914"/>
      <c r="D166" s="914"/>
      <c r="E166" s="914"/>
      <c r="F166" s="914"/>
      <c r="G166" s="914"/>
      <c r="H166" s="914"/>
      <c r="I166" s="873">
        <v>0</v>
      </c>
      <c r="J166" s="873">
        <v>0</v>
      </c>
      <c r="K166" s="873">
        <v>0</v>
      </c>
      <c r="L166" s="873">
        <v>0</v>
      </c>
      <c r="M166" s="873">
        <v>0</v>
      </c>
      <c r="N166" s="918">
        <v>0</v>
      </c>
      <c r="O166" s="1276">
        <v>0</v>
      </c>
      <c r="P166" s="1276">
        <v>0</v>
      </c>
      <c r="Q166" s="1276">
        <v>0</v>
      </c>
      <c r="R166" s="1276">
        <v>0</v>
      </c>
      <c r="S166" s="1276">
        <v>0</v>
      </c>
      <c r="T166" s="1276">
        <v>0</v>
      </c>
    </row>
    <row r="167" spans="1:20" s="911" customFormat="1" ht="15">
      <c r="A167" s="932" t="s">
        <v>336</v>
      </c>
      <c r="B167" s="914"/>
      <c r="C167" s="914"/>
      <c r="D167" s="914"/>
      <c r="E167" s="914"/>
      <c r="F167" s="914"/>
      <c r="G167" s="914"/>
      <c r="H167" s="914"/>
      <c r="I167" s="873">
        <v>0.2</v>
      </c>
      <c r="J167" s="873">
        <v>0.3</v>
      </c>
      <c r="K167" s="873">
        <v>0.2</v>
      </c>
      <c r="L167" s="873">
        <v>0.1</v>
      </c>
      <c r="M167" s="873">
        <v>0.1</v>
      </c>
      <c r="N167" s="918">
        <v>0.3</v>
      </c>
      <c r="O167" s="1276">
        <v>0.5</v>
      </c>
      <c r="P167" s="1276">
        <v>0.5</v>
      </c>
      <c r="Q167" s="1276">
        <v>0.6</v>
      </c>
      <c r="R167" s="1276">
        <v>0.7</v>
      </c>
      <c r="S167" s="1276">
        <v>0</v>
      </c>
      <c r="T167" s="1276">
        <v>0</v>
      </c>
    </row>
    <row r="168" spans="1:20" s="911" customFormat="1" ht="15">
      <c r="A168" s="932" t="s">
        <v>337</v>
      </c>
      <c r="B168" s="914"/>
      <c r="C168" s="914"/>
      <c r="D168" s="914"/>
      <c r="E168" s="914"/>
      <c r="F168" s="914"/>
      <c r="G168" s="914"/>
      <c r="H168" s="914"/>
      <c r="I168" s="873">
        <v>0.2</v>
      </c>
      <c r="J168" s="873">
        <v>0</v>
      </c>
      <c r="K168" s="873">
        <v>0</v>
      </c>
      <c r="L168" s="873">
        <v>0</v>
      </c>
      <c r="M168" s="873">
        <v>0</v>
      </c>
      <c r="N168" s="918">
        <v>0</v>
      </c>
      <c r="O168" s="1276">
        <v>1.5</v>
      </c>
      <c r="P168" s="1276">
        <v>1.6</v>
      </c>
      <c r="Q168" s="1276">
        <v>1.6</v>
      </c>
      <c r="R168" s="1276">
        <v>1.6</v>
      </c>
      <c r="S168" s="1276">
        <v>1.6</v>
      </c>
      <c r="T168" s="1276">
        <v>1.6</v>
      </c>
    </row>
    <row r="169" spans="1:20" s="911" customFormat="1" ht="15">
      <c r="A169" s="932" t="s">
        <v>338</v>
      </c>
      <c r="B169" s="914"/>
      <c r="C169" s="914"/>
      <c r="D169" s="914"/>
      <c r="E169" s="914"/>
      <c r="F169" s="914"/>
      <c r="G169" s="914"/>
      <c r="H169" s="914"/>
      <c r="I169" s="873">
        <v>0</v>
      </c>
      <c r="J169" s="873">
        <v>0</v>
      </c>
      <c r="K169" s="873">
        <v>0</v>
      </c>
      <c r="L169" s="873">
        <v>0</v>
      </c>
      <c r="M169" s="873">
        <v>0</v>
      </c>
      <c r="N169" s="918">
        <v>0</v>
      </c>
      <c r="O169" s="1276">
        <v>0.2</v>
      </c>
      <c r="P169" s="1276">
        <v>0.2</v>
      </c>
      <c r="Q169" s="1276">
        <v>0.2</v>
      </c>
      <c r="R169" s="1276">
        <v>0.2</v>
      </c>
      <c r="S169" s="1276">
        <v>0.2</v>
      </c>
      <c r="T169" s="1276">
        <v>0.2</v>
      </c>
    </row>
    <row r="170" spans="1:20" s="911" customFormat="1" ht="15">
      <c r="A170" s="932" t="s">
        <v>339</v>
      </c>
      <c r="B170" s="914"/>
      <c r="C170" s="914"/>
      <c r="D170" s="914"/>
      <c r="E170" s="914"/>
      <c r="F170" s="914"/>
      <c r="G170" s="914"/>
      <c r="H170" s="914"/>
      <c r="I170" s="873">
        <v>0</v>
      </c>
      <c r="J170" s="873">
        <v>0</v>
      </c>
      <c r="K170" s="873">
        <v>0</v>
      </c>
      <c r="L170" s="873">
        <v>0.1</v>
      </c>
      <c r="M170" s="873">
        <v>0</v>
      </c>
      <c r="N170" s="918">
        <v>0</v>
      </c>
      <c r="O170" s="1276">
        <v>0.2</v>
      </c>
      <c r="P170" s="1276">
        <v>0.2</v>
      </c>
      <c r="Q170" s="1276">
        <v>0.2</v>
      </c>
      <c r="R170" s="1276">
        <v>0.2</v>
      </c>
      <c r="S170" s="1276">
        <v>0.2</v>
      </c>
      <c r="T170" s="1276">
        <v>0.2</v>
      </c>
    </row>
    <row r="171" spans="1:20" s="911" customFormat="1" ht="15">
      <c r="A171" s="932" t="s">
        <v>340</v>
      </c>
      <c r="B171" s="914"/>
      <c r="C171" s="914"/>
      <c r="D171" s="914"/>
      <c r="E171" s="914"/>
      <c r="F171" s="914"/>
      <c r="G171" s="914"/>
      <c r="H171" s="914"/>
      <c r="I171" s="873">
        <v>0</v>
      </c>
      <c r="J171" s="873">
        <v>0</v>
      </c>
      <c r="K171" s="873">
        <v>0</v>
      </c>
      <c r="L171" s="873">
        <v>0</v>
      </c>
      <c r="M171" s="873">
        <v>0</v>
      </c>
      <c r="N171" s="918">
        <v>0</v>
      </c>
      <c r="O171" s="1276">
        <v>0</v>
      </c>
      <c r="P171" s="1276">
        <v>0</v>
      </c>
      <c r="Q171" s="1276">
        <v>0</v>
      </c>
      <c r="R171" s="1276">
        <v>0</v>
      </c>
      <c r="S171" s="1276">
        <v>0</v>
      </c>
      <c r="T171" s="1276">
        <v>0</v>
      </c>
    </row>
    <row r="172" spans="1:20" s="911" customFormat="1" ht="15">
      <c r="A172" s="927" t="s">
        <v>341</v>
      </c>
      <c r="B172" s="914">
        <v>5</v>
      </c>
      <c r="C172" s="933" t="s">
        <v>302</v>
      </c>
      <c r="D172" s="914">
        <v>2.5</v>
      </c>
      <c r="E172" s="914">
        <v>0.4</v>
      </c>
      <c r="F172" s="914">
        <v>3.1</v>
      </c>
      <c r="G172" s="914">
        <v>2.7</v>
      </c>
      <c r="H172" s="914">
        <v>44.3</v>
      </c>
      <c r="I172" s="914">
        <v>1.2</v>
      </c>
      <c r="J172" s="914">
        <v>3.2</v>
      </c>
      <c r="K172" s="931">
        <v>6.5</v>
      </c>
      <c r="L172" s="931">
        <v>10.4</v>
      </c>
      <c r="M172" s="931">
        <v>16.899999999999999</v>
      </c>
      <c r="N172" s="930">
        <v>9.3000000000000007</v>
      </c>
      <c r="O172" s="1307">
        <v>19</v>
      </c>
      <c r="P172" s="1307">
        <v>10.9</v>
      </c>
      <c r="Q172" s="1307">
        <v>12</v>
      </c>
      <c r="R172" s="1307">
        <v>13.3</v>
      </c>
      <c r="S172" s="1307">
        <v>14.6</v>
      </c>
      <c r="T172" s="1307">
        <v>16</v>
      </c>
    </row>
    <row r="173" spans="1:20" s="906" customFormat="1" ht="15">
      <c r="A173" s="920" t="s">
        <v>342</v>
      </c>
      <c r="B173" s="873">
        <v>5</v>
      </c>
      <c r="C173" s="923" t="s">
        <v>302</v>
      </c>
      <c r="D173" s="873">
        <v>2.5</v>
      </c>
      <c r="E173" s="873">
        <v>0.4</v>
      </c>
      <c r="F173" s="873">
        <v>3.1</v>
      </c>
      <c r="G173" s="873">
        <v>2.7</v>
      </c>
      <c r="H173" s="873">
        <v>44.3</v>
      </c>
      <c r="I173" s="873">
        <v>1.2</v>
      </c>
      <c r="J173" s="873">
        <v>3.2</v>
      </c>
      <c r="K173" s="921">
        <v>6.5</v>
      </c>
      <c r="L173" s="921">
        <v>10.4</v>
      </c>
      <c r="M173" s="921">
        <v>16.899999999999999</v>
      </c>
      <c r="N173" s="918">
        <v>9.3000000000000007</v>
      </c>
      <c r="O173" s="1276">
        <v>19</v>
      </c>
      <c r="P173" s="1276">
        <v>10.9</v>
      </c>
      <c r="Q173" s="1276">
        <v>12</v>
      </c>
      <c r="R173" s="1276">
        <v>13.3</v>
      </c>
      <c r="S173" s="1276">
        <v>14.6</v>
      </c>
      <c r="T173" s="1276">
        <v>16</v>
      </c>
    </row>
    <row r="174" spans="1:20" s="906" customFormat="1">
      <c r="A174" s="899"/>
      <c r="B174" s="873"/>
      <c r="C174" s="873"/>
      <c r="D174" s="873"/>
      <c r="E174" s="873"/>
      <c r="F174" s="873"/>
      <c r="G174" s="873"/>
      <c r="H174" s="873"/>
      <c r="I174" s="873"/>
      <c r="J174" s="873"/>
      <c r="K174" s="873"/>
      <c r="L174" s="873"/>
      <c r="M174" s="873"/>
      <c r="N174" s="918"/>
      <c r="O174" s="919"/>
      <c r="P174" s="919"/>
      <c r="Q174" s="919"/>
      <c r="R174" s="919"/>
      <c r="S174" s="919"/>
      <c r="T174" s="1275"/>
    </row>
    <row r="175" spans="1:20" s="911" customFormat="1" ht="15">
      <c r="A175" s="907" t="s">
        <v>343</v>
      </c>
      <c r="B175" s="908">
        <v>402.9</v>
      </c>
      <c r="C175" s="908">
        <v>475.5</v>
      </c>
      <c r="D175" s="908">
        <v>555</v>
      </c>
      <c r="E175" s="908">
        <v>565.20000000000005</v>
      </c>
      <c r="F175" s="908">
        <v>536.79999999999995</v>
      </c>
      <c r="G175" s="908">
        <v>557.70000000000005</v>
      </c>
      <c r="H175" s="908">
        <v>810.7</v>
      </c>
      <c r="I175" s="908">
        <v>909.3</v>
      </c>
      <c r="J175" s="908">
        <v>760.4</v>
      </c>
      <c r="K175" s="935">
        <v>778.8</v>
      </c>
      <c r="L175" s="935">
        <v>906</v>
      </c>
      <c r="M175" s="935">
        <v>667.6</v>
      </c>
      <c r="N175" s="909">
        <v>761.8</v>
      </c>
      <c r="O175" s="1273">
        <v>938.9</v>
      </c>
      <c r="P175" s="1273">
        <v>901</v>
      </c>
      <c r="Q175" s="1273">
        <v>1080.2</v>
      </c>
      <c r="R175" s="1273">
        <v>1290.7</v>
      </c>
      <c r="S175" s="1273">
        <v>1479.8</v>
      </c>
      <c r="T175" s="1273">
        <v>1720.7</v>
      </c>
    </row>
    <row r="176" spans="1:20" s="911" customFormat="1" ht="15">
      <c r="A176" s="927" t="s">
        <v>344</v>
      </c>
      <c r="B176" s="914">
        <v>223</v>
      </c>
      <c r="C176" s="914">
        <v>263.89999999999998</v>
      </c>
      <c r="D176" s="914">
        <v>280.5</v>
      </c>
      <c r="E176" s="928">
        <v>249.1</v>
      </c>
      <c r="F176" s="928">
        <v>242.9</v>
      </c>
      <c r="G176" s="928">
        <v>260.3</v>
      </c>
      <c r="H176" s="928">
        <v>418.3</v>
      </c>
      <c r="I176" s="928">
        <v>511.2</v>
      </c>
      <c r="J176" s="928">
        <v>359.5</v>
      </c>
      <c r="K176" s="931">
        <v>379.7</v>
      </c>
      <c r="L176" s="931">
        <v>469.9</v>
      </c>
      <c r="M176" s="931">
        <v>386.2</v>
      </c>
      <c r="N176" s="930">
        <v>462</v>
      </c>
      <c r="O176" s="1307">
        <v>539</v>
      </c>
      <c r="P176" s="1307">
        <v>546.4</v>
      </c>
      <c r="Q176" s="1307">
        <v>692.3</v>
      </c>
      <c r="R176" s="1307">
        <v>859</v>
      </c>
      <c r="S176" s="1307">
        <v>1006.1</v>
      </c>
      <c r="T176" s="1307">
        <v>1201.8</v>
      </c>
    </row>
    <row r="177" spans="1:20" s="906" customFormat="1" ht="15">
      <c r="A177" s="920" t="s">
        <v>345</v>
      </c>
      <c r="B177" s="873">
        <v>223</v>
      </c>
      <c r="C177" s="873">
        <v>257.2</v>
      </c>
      <c r="D177" s="873">
        <v>273.2</v>
      </c>
      <c r="E177" s="873">
        <v>243.4</v>
      </c>
      <c r="F177" s="873">
        <v>242.9</v>
      </c>
      <c r="G177" s="873">
        <v>246.4</v>
      </c>
      <c r="H177" s="873">
        <v>325.3</v>
      </c>
      <c r="I177" s="873">
        <v>409.4</v>
      </c>
      <c r="J177" s="873">
        <v>359.5</v>
      </c>
      <c r="K177" s="921">
        <v>379.7</v>
      </c>
      <c r="L177" s="921">
        <v>469.9</v>
      </c>
      <c r="M177" s="921">
        <v>386.2</v>
      </c>
      <c r="N177" s="918">
        <v>462</v>
      </c>
      <c r="O177" s="1276">
        <v>539</v>
      </c>
      <c r="P177" s="1276">
        <v>546.4</v>
      </c>
      <c r="Q177" s="1276">
        <v>692.3</v>
      </c>
      <c r="R177" s="1276">
        <v>859</v>
      </c>
      <c r="S177" s="1276">
        <v>1006.1</v>
      </c>
      <c r="T177" s="1276">
        <v>1201.8</v>
      </c>
    </row>
    <row r="178" spans="1:20" s="906" customFormat="1" ht="15">
      <c r="A178" s="899" t="s">
        <v>346</v>
      </c>
      <c r="B178" s="873" t="s">
        <v>302</v>
      </c>
      <c r="C178" s="873">
        <v>6.7</v>
      </c>
      <c r="D178" s="873">
        <v>7.3</v>
      </c>
      <c r="E178" s="873">
        <v>5.7</v>
      </c>
      <c r="F178" s="873"/>
      <c r="G178" s="873">
        <v>14</v>
      </c>
      <c r="H178" s="873">
        <v>93</v>
      </c>
      <c r="I178" s="873">
        <v>101.8</v>
      </c>
      <c r="J178" s="873"/>
      <c r="K178" s="873"/>
      <c r="L178" s="873"/>
      <c r="M178" s="873"/>
      <c r="N178" s="918"/>
      <c r="O178" s="1276"/>
      <c r="P178" s="1276"/>
      <c r="Q178" s="1276"/>
      <c r="R178" s="1276"/>
      <c r="S178" s="1276"/>
      <c r="T178" s="1276"/>
    </row>
    <row r="179" spans="1:20" s="906" customFormat="1" ht="15">
      <c r="A179" s="920" t="s">
        <v>347</v>
      </c>
      <c r="B179" s="873"/>
      <c r="C179" s="873"/>
      <c r="D179" s="873"/>
      <c r="E179" s="873"/>
      <c r="F179" s="873"/>
      <c r="G179" s="873">
        <v>14</v>
      </c>
      <c r="H179" s="873">
        <v>93</v>
      </c>
      <c r="I179" s="873">
        <v>101.8</v>
      </c>
      <c r="J179" s="873"/>
      <c r="K179" s="873"/>
      <c r="L179" s="873"/>
      <c r="M179" s="873"/>
      <c r="N179" s="918"/>
      <c r="O179" s="1276"/>
      <c r="P179" s="1276"/>
      <c r="Q179" s="1276"/>
      <c r="R179" s="1276"/>
      <c r="S179" s="1276"/>
      <c r="T179" s="1276"/>
    </row>
    <row r="180" spans="1:20" s="911" customFormat="1" ht="15">
      <c r="A180" s="927" t="s">
        <v>348</v>
      </c>
      <c r="B180" s="914">
        <v>179.9</v>
      </c>
      <c r="C180" s="914">
        <v>211.7</v>
      </c>
      <c r="D180" s="914">
        <v>274.5</v>
      </c>
      <c r="E180" s="914">
        <v>316.2</v>
      </c>
      <c r="F180" s="914">
        <v>294</v>
      </c>
      <c r="G180" s="914">
        <v>297.3</v>
      </c>
      <c r="H180" s="914">
        <v>392.4</v>
      </c>
      <c r="I180" s="914">
        <v>398.1</v>
      </c>
      <c r="J180" s="914">
        <v>400.9</v>
      </c>
      <c r="K180" s="931">
        <v>399.1</v>
      </c>
      <c r="L180" s="931">
        <v>436.2</v>
      </c>
      <c r="M180" s="931">
        <v>281.39999999999998</v>
      </c>
      <c r="N180" s="930">
        <v>299.8</v>
      </c>
      <c r="O180" s="1307">
        <v>400</v>
      </c>
      <c r="P180" s="1307">
        <v>354.5</v>
      </c>
      <c r="Q180" s="1307">
        <v>387.8</v>
      </c>
      <c r="R180" s="1307">
        <v>431.7</v>
      </c>
      <c r="S180" s="1307">
        <v>473.7</v>
      </c>
      <c r="T180" s="1307">
        <v>518.79999999999995</v>
      </c>
    </row>
    <row r="181" spans="1:20" s="906" customFormat="1" ht="15">
      <c r="A181" s="920" t="s">
        <v>349</v>
      </c>
      <c r="B181" s="873">
        <v>179.9</v>
      </c>
      <c r="C181" s="873">
        <v>211.7</v>
      </c>
      <c r="D181" s="873">
        <v>274.5</v>
      </c>
      <c r="E181" s="873">
        <v>316.2</v>
      </c>
      <c r="F181" s="873">
        <v>294</v>
      </c>
      <c r="G181" s="873">
        <v>297.3</v>
      </c>
      <c r="H181" s="873">
        <v>392.4</v>
      </c>
      <c r="I181" s="873">
        <v>398.1</v>
      </c>
      <c r="J181" s="873">
        <v>400.9</v>
      </c>
      <c r="K181" s="921">
        <v>399.1</v>
      </c>
      <c r="L181" s="921">
        <v>436.2</v>
      </c>
      <c r="M181" s="921">
        <v>281.39999999999998</v>
      </c>
      <c r="N181" s="918">
        <v>299.8</v>
      </c>
      <c r="O181" s="1276">
        <v>400</v>
      </c>
      <c r="P181" s="1276">
        <v>354.5</v>
      </c>
      <c r="Q181" s="1276">
        <v>387.8</v>
      </c>
      <c r="R181" s="1276">
        <v>431.7</v>
      </c>
      <c r="S181" s="1276">
        <v>473.7</v>
      </c>
      <c r="T181" s="1276">
        <v>518.79999999999995</v>
      </c>
    </row>
    <row r="182" spans="1:20" s="906" customFormat="1">
      <c r="A182" s="899" t="s">
        <v>350</v>
      </c>
      <c r="B182" s="873"/>
      <c r="C182" s="873"/>
      <c r="D182" s="873"/>
      <c r="E182" s="873"/>
      <c r="F182" s="934"/>
      <c r="G182" s="934"/>
      <c r="H182" s="934"/>
      <c r="I182" s="934"/>
      <c r="J182" s="934"/>
      <c r="K182" s="933"/>
      <c r="L182" s="933"/>
      <c r="M182" s="933"/>
      <c r="N182" s="1310"/>
      <c r="O182" s="1311"/>
      <c r="P182" s="1311"/>
      <c r="Q182" s="1311"/>
      <c r="R182" s="1311"/>
      <c r="S182" s="1311"/>
      <c r="T182" s="1275"/>
    </row>
    <row r="183" spans="1:20" s="911" customFormat="1" ht="15">
      <c r="A183" s="907" t="s">
        <v>351</v>
      </c>
      <c r="B183" s="908">
        <v>930.8</v>
      </c>
      <c r="C183" s="908">
        <v>877.5</v>
      </c>
      <c r="D183" s="908">
        <v>867.5</v>
      </c>
      <c r="E183" s="908">
        <v>819.5</v>
      </c>
      <c r="F183" s="908">
        <v>1430.1</v>
      </c>
      <c r="G183" s="908">
        <v>1439.9</v>
      </c>
      <c r="H183" s="908">
        <v>1835.7</v>
      </c>
      <c r="I183" s="908">
        <v>1775.6</v>
      </c>
      <c r="J183" s="908">
        <v>1425</v>
      </c>
      <c r="K183" s="935">
        <v>2088</v>
      </c>
      <c r="L183" s="935">
        <v>1472.1</v>
      </c>
      <c r="M183" s="935">
        <v>1158.7</v>
      </c>
      <c r="N183" s="909">
        <v>1180.5999999999999</v>
      </c>
      <c r="O183" s="1273">
        <v>1500</v>
      </c>
      <c r="P183" s="1273">
        <v>1943</v>
      </c>
      <c r="Q183" s="1273">
        <v>1993</v>
      </c>
      <c r="R183" s="1273">
        <v>2043</v>
      </c>
      <c r="S183" s="1273">
        <v>2093</v>
      </c>
      <c r="T183" s="1273">
        <v>2143</v>
      </c>
    </row>
    <row r="184" spans="1:20" s="911" customFormat="1" ht="15">
      <c r="A184" s="927" t="s">
        <v>352</v>
      </c>
      <c r="B184" s="914">
        <v>823.3</v>
      </c>
      <c r="C184" s="914">
        <v>776.2</v>
      </c>
      <c r="D184" s="914">
        <v>767.3</v>
      </c>
      <c r="E184" s="928">
        <v>778.8</v>
      </c>
      <c r="F184" s="928">
        <v>1261.4000000000001</v>
      </c>
      <c r="G184" s="928">
        <v>1281.9000000000001</v>
      </c>
      <c r="H184" s="928">
        <v>1562.4</v>
      </c>
      <c r="I184" s="928">
        <v>1408.5</v>
      </c>
      <c r="J184" s="928">
        <v>908.1</v>
      </c>
      <c r="K184" s="931">
        <v>1630.6</v>
      </c>
      <c r="L184" s="931">
        <v>1060.3</v>
      </c>
      <c r="M184" s="931">
        <v>892.1</v>
      </c>
      <c r="N184" s="929">
        <v>757.9</v>
      </c>
      <c r="O184" s="1307">
        <v>1150</v>
      </c>
      <c r="P184" s="1307">
        <v>1453.5</v>
      </c>
      <c r="Q184" s="1307">
        <v>1504</v>
      </c>
      <c r="R184" s="1307">
        <v>1554</v>
      </c>
      <c r="S184" s="1307">
        <v>1604</v>
      </c>
      <c r="T184" s="1307">
        <v>1654</v>
      </c>
    </row>
    <row r="185" spans="1:20" s="911" customFormat="1" ht="15">
      <c r="A185" s="927" t="s">
        <v>353</v>
      </c>
      <c r="B185" s="873">
        <v>453.2</v>
      </c>
      <c r="C185" s="873">
        <v>427.2</v>
      </c>
      <c r="D185" s="873">
        <v>422.3</v>
      </c>
      <c r="E185" s="873">
        <v>505</v>
      </c>
      <c r="F185" s="873">
        <v>1207.0999999999999</v>
      </c>
      <c r="G185" s="873">
        <v>1025.5</v>
      </c>
      <c r="H185" s="873">
        <v>1249.9000000000001</v>
      </c>
      <c r="I185" s="873">
        <v>1126.8</v>
      </c>
      <c r="J185" s="873">
        <v>726.5</v>
      </c>
      <c r="K185" s="921">
        <v>1349.6</v>
      </c>
      <c r="L185" s="921">
        <v>848.3</v>
      </c>
      <c r="M185" s="921">
        <v>713.7</v>
      </c>
      <c r="N185" s="918">
        <v>606.4</v>
      </c>
      <c r="O185" s="1276">
        <v>920</v>
      </c>
      <c r="P185" s="1276">
        <v>1162.8</v>
      </c>
      <c r="Q185" s="1276">
        <v>1203.2</v>
      </c>
      <c r="R185" s="1276">
        <v>1243.2</v>
      </c>
      <c r="S185" s="1276">
        <v>1283.2</v>
      </c>
      <c r="T185" s="1276">
        <v>1323.2</v>
      </c>
    </row>
    <row r="186" spans="1:20" s="906" customFormat="1" ht="15">
      <c r="A186" s="920" t="s">
        <v>354</v>
      </c>
      <c r="B186" s="873">
        <v>10.199999999999999</v>
      </c>
      <c r="C186" s="873">
        <v>9.6</v>
      </c>
      <c r="D186" s="873">
        <v>9.5</v>
      </c>
      <c r="E186" s="873"/>
      <c r="F186" s="873"/>
      <c r="G186" s="873">
        <v>0</v>
      </c>
      <c r="H186" s="873">
        <v>0</v>
      </c>
      <c r="I186" s="873">
        <v>0</v>
      </c>
      <c r="J186" s="873">
        <v>0</v>
      </c>
      <c r="K186" s="921">
        <v>225.6</v>
      </c>
      <c r="L186" s="921">
        <v>0</v>
      </c>
      <c r="M186" s="921">
        <v>0</v>
      </c>
      <c r="N186" s="918">
        <v>0</v>
      </c>
      <c r="O186" s="1276">
        <v>18.399999999999999</v>
      </c>
      <c r="P186" s="1276">
        <v>23.3</v>
      </c>
      <c r="Q186" s="1276">
        <v>24.1</v>
      </c>
      <c r="R186" s="1276">
        <v>24.9</v>
      </c>
      <c r="S186" s="1276">
        <v>25.7</v>
      </c>
      <c r="T186" s="1276">
        <v>26.5</v>
      </c>
    </row>
    <row r="187" spans="1:20" s="906" customFormat="1" ht="15">
      <c r="A187" s="920" t="s">
        <v>355</v>
      </c>
      <c r="B187" s="873">
        <v>442.9</v>
      </c>
      <c r="C187" s="873">
        <v>417.6</v>
      </c>
      <c r="D187" s="873">
        <v>412.8</v>
      </c>
      <c r="E187" s="873">
        <v>505</v>
      </c>
      <c r="F187" s="873">
        <v>1207.0999999999999</v>
      </c>
      <c r="G187" s="873">
        <v>1025.5</v>
      </c>
      <c r="H187" s="873">
        <v>1249.9000000000001</v>
      </c>
      <c r="I187" s="873">
        <v>1126.8</v>
      </c>
      <c r="J187" s="873">
        <v>726.5</v>
      </c>
      <c r="K187" s="921">
        <v>1124</v>
      </c>
      <c r="L187" s="921">
        <v>848.3</v>
      </c>
      <c r="M187" s="921">
        <v>713.7</v>
      </c>
      <c r="N187" s="918">
        <v>606.4</v>
      </c>
      <c r="O187" s="1276">
        <v>901.6</v>
      </c>
      <c r="P187" s="1276">
        <v>1139.5</v>
      </c>
      <c r="Q187" s="1276">
        <v>1179.0999999999999</v>
      </c>
      <c r="R187" s="1276">
        <v>1218.3</v>
      </c>
      <c r="S187" s="1276">
        <v>1257.5</v>
      </c>
      <c r="T187" s="1276">
        <v>1296.7</v>
      </c>
    </row>
    <row r="188" spans="1:20" s="911" customFormat="1" ht="15">
      <c r="A188" s="927" t="s">
        <v>356</v>
      </c>
      <c r="B188" s="873">
        <v>370.2</v>
      </c>
      <c r="C188" s="873">
        <v>349</v>
      </c>
      <c r="D188" s="873">
        <v>345</v>
      </c>
      <c r="E188" s="873">
        <v>273.8</v>
      </c>
      <c r="F188" s="873">
        <v>54.3</v>
      </c>
      <c r="G188" s="873">
        <v>256.39999999999998</v>
      </c>
      <c r="H188" s="873">
        <v>312.5</v>
      </c>
      <c r="I188" s="873">
        <v>281.7</v>
      </c>
      <c r="J188" s="873">
        <v>181.6</v>
      </c>
      <c r="K188" s="921">
        <v>281</v>
      </c>
      <c r="L188" s="921">
        <v>212.1</v>
      </c>
      <c r="M188" s="921">
        <v>178.4</v>
      </c>
      <c r="N188" s="918">
        <v>151.6</v>
      </c>
      <c r="O188" s="1276">
        <v>230</v>
      </c>
      <c r="P188" s="1276">
        <v>290.7</v>
      </c>
      <c r="Q188" s="1276">
        <v>300.8</v>
      </c>
      <c r="R188" s="1276">
        <v>310.8</v>
      </c>
      <c r="S188" s="1276">
        <v>320.8</v>
      </c>
      <c r="T188" s="1276">
        <v>330.8</v>
      </c>
    </row>
    <row r="189" spans="1:20" s="906" customFormat="1" ht="15">
      <c r="A189" s="920" t="s">
        <v>357</v>
      </c>
      <c r="B189" s="873">
        <v>20.7</v>
      </c>
      <c r="C189" s="873">
        <v>19.5</v>
      </c>
      <c r="D189" s="873">
        <v>19.3</v>
      </c>
      <c r="E189" s="873"/>
      <c r="F189" s="873"/>
      <c r="G189" s="873">
        <v>0</v>
      </c>
      <c r="H189" s="873">
        <v>0</v>
      </c>
      <c r="I189" s="873">
        <v>0</v>
      </c>
      <c r="J189" s="873">
        <v>0</v>
      </c>
      <c r="K189" s="921">
        <v>0</v>
      </c>
      <c r="L189" s="921">
        <v>0</v>
      </c>
      <c r="M189" s="921">
        <v>0</v>
      </c>
      <c r="N189" s="918">
        <v>0</v>
      </c>
      <c r="O189" s="1276">
        <v>0</v>
      </c>
      <c r="P189" s="1276">
        <v>0</v>
      </c>
      <c r="Q189" s="1276">
        <v>0</v>
      </c>
      <c r="R189" s="1276">
        <v>0</v>
      </c>
      <c r="S189" s="1276">
        <v>0</v>
      </c>
      <c r="T189" s="1276">
        <v>0</v>
      </c>
    </row>
    <row r="190" spans="1:20" s="906" customFormat="1" ht="15">
      <c r="A190" s="920" t="s">
        <v>358</v>
      </c>
      <c r="B190" s="873">
        <v>349.5</v>
      </c>
      <c r="C190" s="873">
        <v>329.5</v>
      </c>
      <c r="D190" s="873">
        <v>325.7</v>
      </c>
      <c r="E190" s="873">
        <v>273.8</v>
      </c>
      <c r="F190" s="873">
        <v>54.3</v>
      </c>
      <c r="G190" s="873">
        <v>256.39999999999998</v>
      </c>
      <c r="H190" s="873">
        <v>312.5</v>
      </c>
      <c r="I190" s="873">
        <v>281.7</v>
      </c>
      <c r="J190" s="873">
        <v>181.6</v>
      </c>
      <c r="K190" s="921">
        <v>281</v>
      </c>
      <c r="L190" s="921">
        <v>212.1</v>
      </c>
      <c r="M190" s="921">
        <v>178.4</v>
      </c>
      <c r="N190" s="918">
        <v>151.6</v>
      </c>
      <c r="O190" s="1276">
        <v>230</v>
      </c>
      <c r="P190" s="1276">
        <v>290.7</v>
      </c>
      <c r="Q190" s="1276">
        <v>300.8</v>
      </c>
      <c r="R190" s="1276">
        <v>310.8</v>
      </c>
      <c r="S190" s="1276">
        <v>320.8</v>
      </c>
      <c r="T190" s="1276">
        <v>330.8</v>
      </c>
    </row>
    <row r="191" spans="1:20" s="911" customFormat="1" ht="15">
      <c r="A191" s="927" t="s">
        <v>359</v>
      </c>
      <c r="B191" s="914">
        <v>107.5</v>
      </c>
      <c r="C191" s="914">
        <v>101.3</v>
      </c>
      <c r="D191" s="914">
        <v>100.2</v>
      </c>
      <c r="E191" s="914">
        <v>40.700000000000003</v>
      </c>
      <c r="F191" s="914">
        <v>168.7</v>
      </c>
      <c r="G191" s="914">
        <v>158</v>
      </c>
      <c r="H191" s="914">
        <v>273.3</v>
      </c>
      <c r="I191" s="914">
        <v>367.1</v>
      </c>
      <c r="J191" s="914">
        <v>516.9</v>
      </c>
      <c r="K191" s="931">
        <v>457.4</v>
      </c>
      <c r="L191" s="931">
        <v>411.8</v>
      </c>
      <c r="M191" s="931">
        <v>266.60000000000002</v>
      </c>
      <c r="N191" s="930">
        <v>422.7</v>
      </c>
      <c r="O191" s="1276">
        <v>350</v>
      </c>
      <c r="P191" s="1276">
        <v>489.5</v>
      </c>
      <c r="Q191" s="1276">
        <v>489</v>
      </c>
      <c r="R191" s="1276">
        <v>489</v>
      </c>
      <c r="S191" s="1276">
        <v>489</v>
      </c>
      <c r="T191" s="1276">
        <v>489</v>
      </c>
    </row>
    <row r="192" spans="1:20" s="911" customFormat="1" ht="15">
      <c r="A192" s="936" t="s">
        <v>904</v>
      </c>
      <c r="B192" s="873">
        <v>98.6</v>
      </c>
      <c r="C192" s="873">
        <v>92.9</v>
      </c>
      <c r="D192" s="873">
        <v>91.9</v>
      </c>
      <c r="E192" s="873">
        <v>22.4</v>
      </c>
      <c r="F192" s="873">
        <v>147</v>
      </c>
      <c r="G192" s="873">
        <v>126.4</v>
      </c>
      <c r="H192" s="873">
        <v>218.6</v>
      </c>
      <c r="I192" s="873">
        <v>293.7</v>
      </c>
      <c r="J192" s="873">
        <v>413.5</v>
      </c>
      <c r="K192" s="921">
        <v>365.9</v>
      </c>
      <c r="L192" s="921">
        <v>329.4</v>
      </c>
      <c r="M192" s="921">
        <v>213.3</v>
      </c>
      <c r="N192" s="918">
        <v>338.1</v>
      </c>
      <c r="O192" s="1276">
        <v>280</v>
      </c>
      <c r="P192" s="1276">
        <v>391.6</v>
      </c>
      <c r="Q192" s="1276">
        <v>391.2</v>
      </c>
      <c r="R192" s="1276">
        <v>391.2</v>
      </c>
      <c r="S192" s="1276">
        <v>391.2</v>
      </c>
      <c r="T192" s="1276">
        <v>391.2</v>
      </c>
    </row>
    <row r="193" spans="1:20" s="906" customFormat="1" ht="15">
      <c r="A193" s="920" t="s">
        <v>361</v>
      </c>
      <c r="B193" s="873">
        <v>43.5</v>
      </c>
      <c r="C193" s="873">
        <v>41</v>
      </c>
      <c r="D193" s="873">
        <v>40.6</v>
      </c>
      <c r="E193" s="873">
        <v>0.9</v>
      </c>
      <c r="F193" s="873"/>
      <c r="G193" s="873">
        <v>0</v>
      </c>
      <c r="H193" s="873">
        <v>0</v>
      </c>
      <c r="I193" s="873">
        <v>0</v>
      </c>
      <c r="J193" s="873">
        <v>0</v>
      </c>
      <c r="K193" s="921">
        <v>0</v>
      </c>
      <c r="L193" s="921">
        <v>0</v>
      </c>
      <c r="M193" s="921">
        <v>0</v>
      </c>
      <c r="N193" s="918">
        <v>0</v>
      </c>
      <c r="O193" s="1276">
        <v>0</v>
      </c>
      <c r="P193" s="1276">
        <v>0</v>
      </c>
      <c r="Q193" s="1276">
        <v>0</v>
      </c>
      <c r="R193" s="1276">
        <v>0</v>
      </c>
      <c r="S193" s="1276">
        <v>0</v>
      </c>
      <c r="T193" s="1276">
        <v>0</v>
      </c>
    </row>
    <row r="194" spans="1:20" s="906" customFormat="1" ht="15">
      <c r="A194" s="920" t="s">
        <v>362</v>
      </c>
      <c r="B194" s="873">
        <v>55</v>
      </c>
      <c r="C194" s="873">
        <v>51.9</v>
      </c>
      <c r="D194" s="873">
        <v>51.3</v>
      </c>
      <c r="E194" s="873">
        <v>21.5</v>
      </c>
      <c r="F194" s="873">
        <v>147</v>
      </c>
      <c r="G194" s="873">
        <v>126.4</v>
      </c>
      <c r="H194" s="873">
        <v>218.6</v>
      </c>
      <c r="I194" s="873">
        <v>293.7</v>
      </c>
      <c r="J194" s="873">
        <v>413.5</v>
      </c>
      <c r="K194" s="921">
        <v>365.9</v>
      </c>
      <c r="L194" s="921">
        <v>329.4</v>
      </c>
      <c r="M194" s="921">
        <v>213.3</v>
      </c>
      <c r="N194" s="918">
        <v>338.1</v>
      </c>
      <c r="O194" s="1276">
        <v>280</v>
      </c>
      <c r="P194" s="1276">
        <v>391.6</v>
      </c>
      <c r="Q194" s="1276">
        <v>391.2</v>
      </c>
      <c r="R194" s="1276">
        <v>391.2</v>
      </c>
      <c r="S194" s="1276">
        <v>391.2</v>
      </c>
      <c r="T194" s="1276">
        <v>391.2</v>
      </c>
    </row>
    <row r="195" spans="1:20" s="911" customFormat="1" ht="15">
      <c r="A195" s="927" t="s">
        <v>363</v>
      </c>
      <c r="B195" s="873">
        <v>8.9</v>
      </c>
      <c r="C195" s="873">
        <v>8.4</v>
      </c>
      <c r="D195" s="873">
        <v>8.3000000000000007</v>
      </c>
      <c r="E195" s="873">
        <v>18.3</v>
      </c>
      <c r="F195" s="873">
        <v>21.7</v>
      </c>
      <c r="G195" s="873">
        <v>31.6</v>
      </c>
      <c r="H195" s="873">
        <v>54.7</v>
      </c>
      <c r="I195" s="873">
        <v>73.400000000000006</v>
      </c>
      <c r="J195" s="873">
        <v>103.4</v>
      </c>
      <c r="K195" s="921">
        <v>91.5</v>
      </c>
      <c r="L195" s="921">
        <v>82.4</v>
      </c>
      <c r="M195" s="921">
        <v>53.3</v>
      </c>
      <c r="N195" s="918">
        <v>84.5</v>
      </c>
      <c r="O195" s="1276">
        <v>70</v>
      </c>
      <c r="P195" s="1276">
        <v>97.9</v>
      </c>
      <c r="Q195" s="1276">
        <v>97.8</v>
      </c>
      <c r="R195" s="1276">
        <v>97.8</v>
      </c>
      <c r="S195" s="1276">
        <v>97.8</v>
      </c>
      <c r="T195" s="1276">
        <v>97.8</v>
      </c>
    </row>
    <row r="196" spans="1:20" s="906" customFormat="1" ht="15">
      <c r="A196" s="920" t="s">
        <v>361</v>
      </c>
      <c r="B196" s="873" t="s">
        <v>302</v>
      </c>
      <c r="C196" s="873" t="s">
        <v>302</v>
      </c>
      <c r="D196" s="873" t="s">
        <v>302</v>
      </c>
      <c r="E196" s="923">
        <v>18.3</v>
      </c>
      <c r="F196" s="923"/>
      <c r="G196" s="1293"/>
      <c r="H196" s="1293"/>
      <c r="I196" s="1293">
        <v>0</v>
      </c>
      <c r="J196" s="1293">
        <v>0</v>
      </c>
      <c r="K196" s="921">
        <v>0</v>
      </c>
      <c r="L196" s="921">
        <v>0</v>
      </c>
      <c r="M196" s="921">
        <v>0</v>
      </c>
      <c r="N196" s="918">
        <v>0</v>
      </c>
      <c r="O196" s="1276">
        <v>0</v>
      </c>
      <c r="P196" s="1276">
        <v>0</v>
      </c>
      <c r="Q196" s="1276">
        <v>0</v>
      </c>
      <c r="R196" s="1276">
        <v>0</v>
      </c>
      <c r="S196" s="1276">
        <v>0</v>
      </c>
      <c r="T196" s="1276">
        <v>0</v>
      </c>
    </row>
    <row r="197" spans="1:20" s="906" customFormat="1" ht="15">
      <c r="A197" s="920" t="s">
        <v>362</v>
      </c>
      <c r="B197" s="873">
        <v>8.9</v>
      </c>
      <c r="C197" s="873">
        <v>8.4</v>
      </c>
      <c r="D197" s="873">
        <v>8.3000000000000007</v>
      </c>
      <c r="E197" s="873"/>
      <c r="F197" s="873">
        <v>21.7</v>
      </c>
      <c r="G197" s="873">
        <v>31.6</v>
      </c>
      <c r="H197" s="873">
        <v>54.7</v>
      </c>
      <c r="I197" s="873">
        <v>73.400000000000006</v>
      </c>
      <c r="J197" s="873">
        <v>103.4</v>
      </c>
      <c r="K197" s="921">
        <v>91.5</v>
      </c>
      <c r="L197" s="921">
        <v>82.4</v>
      </c>
      <c r="M197" s="921">
        <v>53.3</v>
      </c>
      <c r="N197" s="918">
        <v>84.5</v>
      </c>
      <c r="O197" s="1276">
        <v>70</v>
      </c>
      <c r="P197" s="1276">
        <v>97.9</v>
      </c>
      <c r="Q197" s="1276">
        <v>97.8</v>
      </c>
      <c r="R197" s="1276">
        <v>97.8</v>
      </c>
      <c r="S197" s="1276">
        <v>97.8</v>
      </c>
      <c r="T197" s="1276">
        <v>97.8</v>
      </c>
    </row>
    <row r="198" spans="1:20" s="906" customFormat="1">
      <c r="A198" s="899"/>
      <c r="B198" s="938"/>
      <c r="C198" s="938"/>
      <c r="D198" s="938"/>
      <c r="E198" s="873"/>
      <c r="F198" s="939"/>
      <c r="G198" s="939"/>
      <c r="H198" s="939"/>
      <c r="I198" s="939"/>
      <c r="J198" s="939"/>
      <c r="K198" s="940"/>
      <c r="L198" s="940"/>
      <c r="M198" s="941"/>
      <c r="N198" s="942"/>
      <c r="O198" s="1312"/>
      <c r="P198" s="1312"/>
      <c r="Q198" s="1312"/>
      <c r="R198" s="1312"/>
      <c r="S198" s="1312"/>
      <c r="T198" s="1275"/>
    </row>
    <row r="199" spans="1:20" s="911" customFormat="1" ht="15">
      <c r="A199" s="907" t="s">
        <v>364</v>
      </c>
      <c r="B199" s="908">
        <v>269.10000000000002</v>
      </c>
      <c r="C199" s="908">
        <v>140.30000000000001</v>
      </c>
      <c r="D199" s="908">
        <v>775.3</v>
      </c>
      <c r="E199" s="908">
        <v>1026</v>
      </c>
      <c r="F199" s="908">
        <v>633.9</v>
      </c>
      <c r="G199" s="908">
        <v>943.8</v>
      </c>
      <c r="H199" s="908">
        <v>1773.6</v>
      </c>
      <c r="I199" s="908">
        <v>986.8</v>
      </c>
      <c r="J199" s="908">
        <v>866.2</v>
      </c>
      <c r="K199" s="935">
        <v>643</v>
      </c>
      <c r="L199" s="908">
        <v>612.5</v>
      </c>
      <c r="M199" s="909">
        <v>1024.4000000000001</v>
      </c>
      <c r="N199" s="909">
        <v>1198.5999999999999</v>
      </c>
      <c r="O199" s="1273">
        <v>2707</v>
      </c>
      <c r="P199" s="1273">
        <v>4573.6000000000004</v>
      </c>
      <c r="Q199" s="1273">
        <v>4755.2</v>
      </c>
      <c r="R199" s="1273">
        <v>4963.3</v>
      </c>
      <c r="S199" s="1273">
        <v>5380.9</v>
      </c>
      <c r="T199" s="1273">
        <v>5839</v>
      </c>
    </row>
    <row r="200" spans="1:20" s="911" customFormat="1" ht="15">
      <c r="A200" s="927" t="s">
        <v>365</v>
      </c>
      <c r="B200" s="914">
        <v>196</v>
      </c>
      <c r="C200" s="914">
        <v>75.400000000000006</v>
      </c>
      <c r="D200" s="914">
        <v>696</v>
      </c>
      <c r="E200" s="928">
        <v>943.1</v>
      </c>
      <c r="F200" s="928">
        <v>551.29999999999995</v>
      </c>
      <c r="G200" s="928">
        <v>860.9</v>
      </c>
      <c r="H200" s="928">
        <v>1063.5999999999999</v>
      </c>
      <c r="I200" s="928">
        <v>529.5</v>
      </c>
      <c r="J200" s="928">
        <v>741.1</v>
      </c>
      <c r="K200" s="931">
        <v>551.79999999999995</v>
      </c>
      <c r="L200" s="928">
        <v>514.29999999999995</v>
      </c>
      <c r="M200" s="929">
        <v>517.79999999999995</v>
      </c>
      <c r="N200" s="929">
        <v>700.3</v>
      </c>
      <c r="O200" s="1307">
        <v>1638</v>
      </c>
      <c r="P200" s="1307">
        <v>3404.2</v>
      </c>
      <c r="Q200" s="1307">
        <v>3437.8</v>
      </c>
      <c r="R200" s="1307">
        <v>3485.1</v>
      </c>
      <c r="S200" s="1307">
        <v>3716.5</v>
      </c>
      <c r="T200" s="1307">
        <v>3964.1</v>
      </c>
    </row>
    <row r="201" spans="1:20" s="906" customFormat="1" ht="15">
      <c r="A201" s="927" t="s">
        <v>366</v>
      </c>
      <c r="B201" s="873">
        <v>0.1</v>
      </c>
      <c r="C201" s="873"/>
      <c r="D201" s="873"/>
      <c r="E201" s="873"/>
      <c r="F201" s="873"/>
      <c r="G201" s="873">
        <v>841.6</v>
      </c>
      <c r="H201" s="873">
        <v>1033.5</v>
      </c>
      <c r="I201" s="873">
        <v>0</v>
      </c>
      <c r="J201" s="873">
        <v>0</v>
      </c>
      <c r="K201" s="921">
        <v>0</v>
      </c>
      <c r="L201" s="873">
        <v>0</v>
      </c>
      <c r="M201" s="918">
        <v>0</v>
      </c>
      <c r="N201" s="918">
        <v>0</v>
      </c>
      <c r="O201" s="1276">
        <v>0</v>
      </c>
      <c r="P201" s="1276">
        <v>200</v>
      </c>
      <c r="Q201" s="1276">
        <v>218.8</v>
      </c>
      <c r="R201" s="1276">
        <v>243.5</v>
      </c>
      <c r="S201" s="1276">
        <v>267.2</v>
      </c>
      <c r="T201" s="1276">
        <v>292.7</v>
      </c>
    </row>
    <row r="202" spans="1:20" s="906" customFormat="1" ht="15">
      <c r="A202" s="927" t="s">
        <v>367</v>
      </c>
      <c r="B202" s="873">
        <v>172.3</v>
      </c>
      <c r="C202" s="873">
        <v>55</v>
      </c>
      <c r="D202" s="873">
        <v>665.8</v>
      </c>
      <c r="E202" s="873">
        <v>911.4</v>
      </c>
      <c r="F202" s="873">
        <v>528.9</v>
      </c>
      <c r="G202" s="873">
        <v>562.29999999999995</v>
      </c>
      <c r="H202" s="873">
        <v>653.5</v>
      </c>
      <c r="I202" s="873">
        <v>501.2</v>
      </c>
      <c r="J202" s="873">
        <v>718.5</v>
      </c>
      <c r="K202" s="921">
        <v>530.5</v>
      </c>
      <c r="L202" s="873">
        <v>480</v>
      </c>
      <c r="M202" s="918">
        <v>479.7</v>
      </c>
      <c r="N202" s="918">
        <v>642.29999999999995</v>
      </c>
      <c r="O202" s="1276">
        <v>1531</v>
      </c>
      <c r="P202" s="1276">
        <v>3100</v>
      </c>
      <c r="Q202" s="1276">
        <v>3105</v>
      </c>
      <c r="R202" s="1276">
        <v>3115.3</v>
      </c>
      <c r="S202" s="1276">
        <v>3311</v>
      </c>
      <c r="T202" s="1276">
        <v>3520.6</v>
      </c>
    </row>
    <row r="203" spans="1:20" s="906" customFormat="1" ht="15">
      <c r="A203" s="920" t="s">
        <v>368</v>
      </c>
      <c r="B203" s="873">
        <v>122.3</v>
      </c>
      <c r="C203" s="873"/>
      <c r="D203" s="873">
        <v>507.2</v>
      </c>
      <c r="E203" s="873">
        <v>456.4</v>
      </c>
      <c r="F203" s="873">
        <v>300.5</v>
      </c>
      <c r="G203" s="873">
        <v>279.3</v>
      </c>
      <c r="H203" s="873">
        <v>380</v>
      </c>
      <c r="I203" s="873">
        <v>381.2</v>
      </c>
      <c r="J203" s="873">
        <v>568.5</v>
      </c>
      <c r="K203" s="873">
        <v>380.5</v>
      </c>
      <c r="L203" s="873">
        <v>300</v>
      </c>
      <c r="M203" s="918">
        <v>402.6</v>
      </c>
      <c r="N203" s="918">
        <v>560.1</v>
      </c>
      <c r="O203" s="1276">
        <v>1471</v>
      </c>
      <c r="P203" s="1276">
        <v>2950</v>
      </c>
      <c r="Q203" s="1276">
        <v>2905</v>
      </c>
      <c r="R203" s="1276">
        <v>2865.3</v>
      </c>
      <c r="S203" s="1276">
        <v>3011</v>
      </c>
      <c r="T203" s="1276">
        <v>3170.6</v>
      </c>
    </row>
    <row r="204" spans="1:20" s="906" customFormat="1" ht="15">
      <c r="A204" s="920" t="s">
        <v>369</v>
      </c>
      <c r="B204" s="873">
        <v>50</v>
      </c>
      <c r="C204" s="873">
        <v>55</v>
      </c>
      <c r="D204" s="873">
        <v>152</v>
      </c>
      <c r="E204" s="873">
        <v>85</v>
      </c>
      <c r="F204" s="873">
        <v>228.4</v>
      </c>
      <c r="G204" s="873">
        <v>0</v>
      </c>
      <c r="H204" s="873">
        <v>0</v>
      </c>
      <c r="I204" s="873">
        <v>120</v>
      </c>
      <c r="J204" s="873">
        <v>150</v>
      </c>
      <c r="K204" s="873">
        <v>150</v>
      </c>
      <c r="L204" s="873">
        <v>100</v>
      </c>
      <c r="M204" s="918">
        <v>0</v>
      </c>
      <c r="N204" s="918">
        <v>0</v>
      </c>
      <c r="O204" s="1276">
        <v>0</v>
      </c>
      <c r="P204" s="1276">
        <v>0</v>
      </c>
      <c r="Q204" s="1276">
        <v>0</v>
      </c>
      <c r="R204" s="1276">
        <v>0</v>
      </c>
      <c r="S204" s="1276">
        <v>0</v>
      </c>
      <c r="T204" s="1276">
        <v>0</v>
      </c>
    </row>
    <row r="205" spans="1:20" s="906" customFormat="1" ht="15">
      <c r="A205" s="920" t="s">
        <v>370</v>
      </c>
      <c r="B205" s="873"/>
      <c r="C205" s="873"/>
      <c r="D205" s="873">
        <v>6.6</v>
      </c>
      <c r="E205" s="873"/>
      <c r="F205" s="923"/>
      <c r="G205" s="923">
        <v>0</v>
      </c>
      <c r="H205" s="923">
        <v>0</v>
      </c>
      <c r="I205" s="923">
        <v>0</v>
      </c>
      <c r="J205" s="923">
        <v>0</v>
      </c>
      <c r="K205" s="923">
        <v>0</v>
      </c>
      <c r="L205" s="923">
        <v>0</v>
      </c>
      <c r="M205" s="922">
        <v>0</v>
      </c>
      <c r="N205" s="922">
        <v>0</v>
      </c>
      <c r="O205" s="1276">
        <v>0</v>
      </c>
      <c r="P205" s="1276">
        <v>0</v>
      </c>
      <c r="Q205" s="1276">
        <v>0</v>
      </c>
      <c r="R205" s="1276">
        <v>0</v>
      </c>
      <c r="S205" s="1276">
        <v>0</v>
      </c>
      <c r="T205" s="1276">
        <v>0</v>
      </c>
    </row>
    <row r="206" spans="1:20" s="906" customFormat="1" ht="15">
      <c r="A206" s="920" t="s">
        <v>371</v>
      </c>
      <c r="B206" s="873"/>
      <c r="C206" s="873"/>
      <c r="D206" s="873"/>
      <c r="E206" s="873">
        <v>370</v>
      </c>
      <c r="F206" s="873">
        <v>0</v>
      </c>
      <c r="G206" s="873">
        <v>19.3</v>
      </c>
      <c r="H206" s="873">
        <v>30.1</v>
      </c>
      <c r="I206" s="873">
        <v>0</v>
      </c>
      <c r="J206" s="873">
        <v>0</v>
      </c>
      <c r="K206" s="873">
        <v>0</v>
      </c>
      <c r="L206" s="873">
        <v>80</v>
      </c>
      <c r="M206" s="918">
        <v>77.099999999999994</v>
      </c>
      <c r="N206" s="918">
        <v>82.2</v>
      </c>
      <c r="O206" s="1276">
        <v>60</v>
      </c>
      <c r="P206" s="1276">
        <v>150</v>
      </c>
      <c r="Q206" s="1276">
        <v>200</v>
      </c>
      <c r="R206" s="1276">
        <v>250</v>
      </c>
      <c r="S206" s="1276">
        <v>300</v>
      </c>
      <c r="T206" s="1276">
        <v>350</v>
      </c>
    </row>
    <row r="207" spans="1:20" s="906" customFormat="1" ht="15">
      <c r="A207" s="927" t="s">
        <v>372</v>
      </c>
      <c r="B207" s="873">
        <v>23.6</v>
      </c>
      <c r="C207" s="873">
        <v>20.399999999999999</v>
      </c>
      <c r="D207" s="873">
        <v>30.2</v>
      </c>
      <c r="E207" s="873">
        <v>31.7</v>
      </c>
      <c r="F207" s="873">
        <v>22.4</v>
      </c>
      <c r="G207" s="873">
        <v>16.3</v>
      </c>
      <c r="H207" s="873">
        <v>23.4</v>
      </c>
      <c r="I207" s="873">
        <v>28.2</v>
      </c>
      <c r="J207" s="873">
        <v>22.6</v>
      </c>
      <c r="K207" s="921">
        <v>21.3</v>
      </c>
      <c r="L207" s="873">
        <v>34.299999999999997</v>
      </c>
      <c r="M207" s="918">
        <v>38.1</v>
      </c>
      <c r="N207" s="918">
        <v>58</v>
      </c>
      <c r="O207" s="1276">
        <v>107</v>
      </c>
      <c r="P207" s="1276">
        <v>104.2</v>
      </c>
      <c r="Q207" s="1276">
        <v>114</v>
      </c>
      <c r="R207" s="1276">
        <v>126.3</v>
      </c>
      <c r="S207" s="1276">
        <v>138.19999999999999</v>
      </c>
      <c r="T207" s="1276">
        <v>150.9</v>
      </c>
    </row>
    <row r="208" spans="1:20" s="906" customFormat="1" ht="15">
      <c r="A208" s="920" t="s">
        <v>373</v>
      </c>
      <c r="B208" s="873"/>
      <c r="C208" s="873"/>
      <c r="D208" s="873"/>
      <c r="E208" s="873"/>
      <c r="F208" s="873">
        <v>18.3</v>
      </c>
      <c r="G208" s="873">
        <v>3</v>
      </c>
      <c r="H208" s="873">
        <v>6.6</v>
      </c>
      <c r="I208" s="873">
        <v>23</v>
      </c>
      <c r="J208" s="873">
        <v>17.600000000000001</v>
      </c>
      <c r="K208" s="873">
        <v>0</v>
      </c>
      <c r="L208" s="873">
        <v>33.700000000000003</v>
      </c>
      <c r="M208" s="918">
        <v>37.9</v>
      </c>
      <c r="N208" s="918">
        <v>55.2</v>
      </c>
      <c r="O208" s="1276">
        <v>100</v>
      </c>
      <c r="P208" s="1276">
        <v>100</v>
      </c>
      <c r="Q208" s="1276">
        <v>109.4</v>
      </c>
      <c r="R208" s="1276">
        <v>121.7</v>
      </c>
      <c r="S208" s="1276">
        <v>133.6</v>
      </c>
      <c r="T208" s="1276">
        <v>146.30000000000001</v>
      </c>
    </row>
    <row r="209" spans="1:20" s="906" customFormat="1" ht="15">
      <c r="A209" s="920" t="s">
        <v>374</v>
      </c>
      <c r="B209" s="873"/>
      <c r="C209" s="873"/>
      <c r="D209" s="873"/>
      <c r="E209" s="873"/>
      <c r="F209" s="873"/>
      <c r="G209" s="873"/>
      <c r="H209" s="873">
        <v>0.1</v>
      </c>
      <c r="I209" s="873">
        <v>0</v>
      </c>
      <c r="J209" s="873">
        <v>0</v>
      </c>
      <c r="K209" s="873">
        <v>0</v>
      </c>
      <c r="L209" s="873">
        <v>0</v>
      </c>
      <c r="M209" s="918">
        <v>0.2</v>
      </c>
      <c r="N209" s="918">
        <v>0</v>
      </c>
      <c r="O209" s="1276">
        <v>0</v>
      </c>
      <c r="P209" s="1276">
        <v>0</v>
      </c>
      <c r="Q209" s="1276">
        <v>0</v>
      </c>
      <c r="R209" s="1276">
        <v>0</v>
      </c>
      <c r="S209" s="1276">
        <v>0</v>
      </c>
      <c r="T209" s="1276">
        <v>0</v>
      </c>
    </row>
    <row r="210" spans="1:20" s="906" customFormat="1" ht="15">
      <c r="A210" s="920" t="s">
        <v>375</v>
      </c>
      <c r="B210" s="873"/>
      <c r="C210" s="873"/>
      <c r="D210" s="873"/>
      <c r="E210" s="873"/>
      <c r="F210" s="873"/>
      <c r="G210" s="873"/>
      <c r="H210" s="873"/>
      <c r="I210" s="873">
        <v>5.2</v>
      </c>
      <c r="J210" s="873">
        <v>4.9000000000000004</v>
      </c>
      <c r="K210" s="873">
        <v>3.4</v>
      </c>
      <c r="L210" s="873">
        <v>0.6</v>
      </c>
      <c r="M210" s="918">
        <v>0</v>
      </c>
      <c r="N210" s="918">
        <v>2.7</v>
      </c>
      <c r="O210" s="1276">
        <v>7</v>
      </c>
      <c r="P210" s="1276">
        <v>4.2</v>
      </c>
      <c r="Q210" s="1276">
        <v>4.5999999999999996</v>
      </c>
      <c r="R210" s="1276">
        <v>4.5999999999999996</v>
      </c>
      <c r="S210" s="1276">
        <v>4.5999999999999996</v>
      </c>
      <c r="T210" s="1276">
        <v>4.5999999999999996</v>
      </c>
    </row>
    <row r="211" spans="1:20" s="911" customFormat="1" ht="15">
      <c r="A211" s="927" t="s">
        <v>376</v>
      </c>
      <c r="B211" s="914">
        <v>50.8</v>
      </c>
      <c r="C211" s="914">
        <v>41.6</v>
      </c>
      <c r="D211" s="914">
        <v>75</v>
      </c>
      <c r="E211" s="914">
        <v>65.599999999999994</v>
      </c>
      <c r="F211" s="914">
        <v>63.5</v>
      </c>
      <c r="G211" s="914">
        <v>62.8</v>
      </c>
      <c r="H211" s="914">
        <v>32.200000000000003</v>
      </c>
      <c r="I211" s="914">
        <v>37.299999999999997</v>
      </c>
      <c r="J211" s="914">
        <v>9.4</v>
      </c>
      <c r="K211" s="931">
        <v>11.5</v>
      </c>
      <c r="L211" s="914">
        <v>8.4</v>
      </c>
      <c r="M211" s="930">
        <v>21.4</v>
      </c>
      <c r="N211" s="930">
        <v>14.8</v>
      </c>
      <c r="O211" s="1307">
        <v>16.7</v>
      </c>
      <c r="P211" s="1307">
        <v>26.1</v>
      </c>
      <c r="Q211" s="1307">
        <v>27.6</v>
      </c>
      <c r="R211" s="1307">
        <v>29.2</v>
      </c>
      <c r="S211" s="1307">
        <v>30.9</v>
      </c>
      <c r="T211" s="1307">
        <v>32.799999999999997</v>
      </c>
    </row>
    <row r="212" spans="1:20" s="906" customFormat="1" ht="15">
      <c r="A212" s="920" t="s">
        <v>377</v>
      </c>
      <c r="B212" s="873">
        <v>31.4</v>
      </c>
      <c r="C212" s="873">
        <v>32.799999999999997</v>
      </c>
      <c r="D212" s="873">
        <v>31</v>
      </c>
      <c r="E212" s="873">
        <v>25.3</v>
      </c>
      <c r="F212" s="873">
        <v>28.7</v>
      </c>
      <c r="G212" s="873">
        <v>22.9</v>
      </c>
      <c r="H212" s="873">
        <v>8.1999999999999993</v>
      </c>
      <c r="I212" s="873">
        <v>14.2</v>
      </c>
      <c r="J212" s="873">
        <v>4.5</v>
      </c>
      <c r="K212" s="921">
        <v>4.9000000000000004</v>
      </c>
      <c r="L212" s="873">
        <v>3.7</v>
      </c>
      <c r="M212" s="918">
        <v>7</v>
      </c>
      <c r="N212" s="918">
        <v>8.8000000000000007</v>
      </c>
      <c r="O212" s="1276">
        <v>10.199999999999999</v>
      </c>
      <c r="P212" s="1276">
        <v>11.1</v>
      </c>
      <c r="Q212" s="1276">
        <v>11.3</v>
      </c>
      <c r="R212" s="1276">
        <v>11.6</v>
      </c>
      <c r="S212" s="1276">
        <v>11.8</v>
      </c>
      <c r="T212" s="1276">
        <v>12.2</v>
      </c>
    </row>
    <row r="213" spans="1:20" s="906" customFormat="1" ht="15">
      <c r="A213" s="920" t="s">
        <v>378</v>
      </c>
      <c r="B213" s="873">
        <v>19.5</v>
      </c>
      <c r="C213" s="873">
        <v>8.8000000000000007</v>
      </c>
      <c r="D213" s="873">
        <v>44.1</v>
      </c>
      <c r="E213" s="873">
        <v>40.299999999999997</v>
      </c>
      <c r="F213" s="873">
        <v>34.9</v>
      </c>
      <c r="G213" s="873">
        <v>39.9</v>
      </c>
      <c r="H213" s="873">
        <v>24</v>
      </c>
      <c r="I213" s="873">
        <v>23</v>
      </c>
      <c r="J213" s="873">
        <v>4.8</v>
      </c>
      <c r="K213" s="921">
        <v>6.6</v>
      </c>
      <c r="L213" s="873">
        <v>4.8</v>
      </c>
      <c r="M213" s="918">
        <v>14.4</v>
      </c>
      <c r="N213" s="918">
        <v>0</v>
      </c>
      <c r="O213" s="1276">
        <v>6.5</v>
      </c>
      <c r="P213" s="1276">
        <v>15</v>
      </c>
      <c r="Q213" s="1276">
        <v>16.3</v>
      </c>
      <c r="R213" s="1276">
        <v>17.600000000000001</v>
      </c>
      <c r="S213" s="1276">
        <v>19.100000000000001</v>
      </c>
      <c r="T213" s="1276">
        <v>20.6</v>
      </c>
    </row>
    <row r="214" spans="1:20" s="911" customFormat="1" ht="15">
      <c r="A214" s="927" t="s">
        <v>379</v>
      </c>
      <c r="B214" s="914">
        <v>0.3</v>
      </c>
      <c r="C214" s="914">
        <v>2.4</v>
      </c>
      <c r="D214" s="914">
        <v>1.9</v>
      </c>
      <c r="E214" s="914">
        <v>2.8</v>
      </c>
      <c r="F214" s="914">
        <v>1.8</v>
      </c>
      <c r="G214" s="914">
        <v>1.6</v>
      </c>
      <c r="H214" s="914">
        <v>1.9</v>
      </c>
      <c r="I214" s="914">
        <v>1.8</v>
      </c>
      <c r="J214" s="914">
        <v>2.8</v>
      </c>
      <c r="K214" s="931">
        <v>1.2</v>
      </c>
      <c r="L214" s="914">
        <v>0.1</v>
      </c>
      <c r="M214" s="930">
        <v>2.1</v>
      </c>
      <c r="N214" s="930">
        <v>1.3</v>
      </c>
      <c r="O214" s="1307">
        <v>2.7</v>
      </c>
      <c r="P214" s="1307">
        <v>2.2000000000000002</v>
      </c>
      <c r="Q214" s="1307">
        <v>2.2000000000000002</v>
      </c>
      <c r="R214" s="1307">
        <v>2.2000000000000002</v>
      </c>
      <c r="S214" s="1307">
        <v>2.2000000000000002</v>
      </c>
      <c r="T214" s="1307">
        <v>2.2000000000000002</v>
      </c>
    </row>
    <row r="215" spans="1:20" s="911" customFormat="1" ht="15">
      <c r="A215" s="927" t="s">
        <v>380</v>
      </c>
      <c r="B215" s="914">
        <v>21.9</v>
      </c>
      <c r="C215" s="914">
        <v>20.8</v>
      </c>
      <c r="D215" s="914">
        <v>2.5</v>
      </c>
      <c r="E215" s="914">
        <v>14.4</v>
      </c>
      <c r="F215" s="914">
        <v>17.2</v>
      </c>
      <c r="G215" s="914">
        <v>18.5</v>
      </c>
      <c r="H215" s="914">
        <v>675.9</v>
      </c>
      <c r="I215" s="914">
        <v>418.2</v>
      </c>
      <c r="J215" s="914">
        <v>113</v>
      </c>
      <c r="K215" s="931">
        <v>78.599999999999994</v>
      </c>
      <c r="L215" s="930">
        <v>89.7</v>
      </c>
      <c r="M215" s="930">
        <v>483</v>
      </c>
      <c r="N215" s="930">
        <v>482.1</v>
      </c>
      <c r="O215" s="1307">
        <v>1049.5999999999999</v>
      </c>
      <c r="P215" s="1307">
        <v>1141.0999999999999</v>
      </c>
      <c r="Q215" s="1307">
        <v>1287.5999999999999</v>
      </c>
      <c r="R215" s="1307">
        <v>1446.8</v>
      </c>
      <c r="S215" s="1307">
        <v>1631.3</v>
      </c>
      <c r="T215" s="1307">
        <v>1839.9</v>
      </c>
    </row>
    <row r="216" spans="1:20" s="911" customFormat="1" ht="15">
      <c r="A216" s="927" t="s">
        <v>381</v>
      </c>
      <c r="B216" s="914"/>
      <c r="C216" s="914"/>
      <c r="D216" s="914"/>
      <c r="E216" s="914"/>
      <c r="F216" s="914"/>
      <c r="G216" s="914">
        <v>18.5</v>
      </c>
      <c r="H216" s="914">
        <v>675.9</v>
      </c>
      <c r="I216" s="914">
        <v>418.2</v>
      </c>
      <c r="J216" s="914">
        <v>113</v>
      </c>
      <c r="K216" s="931">
        <v>78.599999999999994</v>
      </c>
      <c r="L216" s="930">
        <v>89.7</v>
      </c>
      <c r="M216" s="930">
        <v>483</v>
      </c>
      <c r="N216" s="930">
        <v>482.1</v>
      </c>
      <c r="O216" s="1307">
        <v>1049.5999999999999</v>
      </c>
      <c r="P216" s="1307">
        <v>1141.0999999999999</v>
      </c>
      <c r="Q216" s="1307">
        <v>1287.5999999999999</v>
      </c>
      <c r="R216" s="1307">
        <v>1446.8</v>
      </c>
      <c r="S216" s="1307">
        <v>1631.3</v>
      </c>
      <c r="T216" s="1307">
        <v>1839.9</v>
      </c>
    </row>
    <row r="217" spans="1:20" s="911" customFormat="1" ht="15">
      <c r="A217" s="1313" t="s">
        <v>905</v>
      </c>
      <c r="B217" s="914"/>
      <c r="C217" s="914"/>
      <c r="D217" s="914"/>
      <c r="E217" s="914"/>
      <c r="F217" s="914"/>
      <c r="G217" s="914"/>
      <c r="H217" s="914"/>
      <c r="I217" s="914"/>
      <c r="J217" s="914"/>
      <c r="K217" s="931"/>
      <c r="L217" s="930"/>
      <c r="M217" s="930"/>
      <c r="N217" s="930"/>
      <c r="O217" s="1276">
        <v>0.3</v>
      </c>
      <c r="P217" s="1276">
        <v>0.3</v>
      </c>
      <c r="Q217" s="1276">
        <v>0.3</v>
      </c>
      <c r="R217" s="1276">
        <v>0.3</v>
      </c>
      <c r="S217" s="1276">
        <v>0.4</v>
      </c>
      <c r="T217" s="1276">
        <v>0.4</v>
      </c>
    </row>
    <row r="218" spans="1:20" s="906" customFormat="1" ht="15">
      <c r="A218" s="920" t="s">
        <v>382</v>
      </c>
      <c r="B218" s="873"/>
      <c r="C218" s="873"/>
      <c r="D218" s="873"/>
      <c r="E218" s="873"/>
      <c r="F218" s="873">
        <v>15.1</v>
      </c>
      <c r="G218" s="873">
        <v>17.399999999999999</v>
      </c>
      <c r="H218" s="873">
        <v>21.3</v>
      </c>
      <c r="I218" s="873">
        <v>13.2</v>
      </c>
      <c r="J218" s="873">
        <v>28</v>
      </c>
      <c r="K218" s="921">
        <v>28.2</v>
      </c>
      <c r="L218" s="873">
        <v>31.1</v>
      </c>
      <c r="M218" s="918">
        <v>25.4</v>
      </c>
      <c r="N218" s="918">
        <v>36.5</v>
      </c>
      <c r="O218" s="1276">
        <v>40</v>
      </c>
      <c r="P218" s="1276">
        <v>51.7</v>
      </c>
      <c r="Q218" s="1276">
        <v>56.6</v>
      </c>
      <c r="R218" s="1276">
        <v>63</v>
      </c>
      <c r="S218" s="1276">
        <v>69.099999999999994</v>
      </c>
      <c r="T218" s="1276">
        <v>75.7</v>
      </c>
    </row>
    <row r="219" spans="1:20" s="906" customFormat="1" ht="15">
      <c r="A219" s="920" t="s">
        <v>900</v>
      </c>
      <c r="B219" s="873"/>
      <c r="C219" s="873"/>
      <c r="D219" s="873"/>
      <c r="E219" s="873"/>
      <c r="F219" s="873"/>
      <c r="G219" s="873"/>
      <c r="H219" s="873"/>
      <c r="I219" s="873"/>
      <c r="J219" s="873"/>
      <c r="K219" s="921"/>
      <c r="L219" s="873"/>
      <c r="M219" s="918"/>
      <c r="N219" s="918">
        <v>33.1</v>
      </c>
      <c r="O219" s="1276">
        <v>100</v>
      </c>
      <c r="P219" s="1276">
        <v>100</v>
      </c>
      <c r="Q219" s="1276">
        <v>109.4</v>
      </c>
      <c r="R219" s="1276">
        <v>121.7</v>
      </c>
      <c r="S219" s="1276">
        <v>133.6</v>
      </c>
      <c r="T219" s="1276">
        <v>146.30000000000001</v>
      </c>
    </row>
    <row r="220" spans="1:20" s="906" customFormat="1" ht="15">
      <c r="A220" s="920" t="s">
        <v>383</v>
      </c>
      <c r="B220" s="873"/>
      <c r="C220" s="873"/>
      <c r="D220" s="873"/>
      <c r="E220" s="873"/>
      <c r="F220" s="873">
        <v>0.1</v>
      </c>
      <c r="G220" s="873">
        <v>0.3</v>
      </c>
      <c r="H220" s="873">
        <v>655</v>
      </c>
      <c r="I220" s="873">
        <v>405</v>
      </c>
      <c r="J220" s="873">
        <v>85</v>
      </c>
      <c r="K220" s="921">
        <v>50</v>
      </c>
      <c r="L220" s="873">
        <v>54.3</v>
      </c>
      <c r="M220" s="918">
        <v>452.9</v>
      </c>
      <c r="N220" s="918">
        <v>408.6</v>
      </c>
      <c r="O220" s="1276">
        <v>900</v>
      </c>
      <c r="P220" s="1276">
        <v>650</v>
      </c>
      <c r="Q220" s="1276">
        <v>751</v>
      </c>
      <c r="R220" s="1276">
        <v>850.3</v>
      </c>
      <c r="S220" s="1276">
        <v>977.4</v>
      </c>
      <c r="T220" s="1276">
        <v>1124.5</v>
      </c>
    </row>
    <row r="221" spans="1:20" s="906" customFormat="1" ht="15">
      <c r="A221" s="920" t="s">
        <v>384</v>
      </c>
      <c r="B221" s="873"/>
      <c r="C221" s="873"/>
      <c r="D221" s="873"/>
      <c r="E221" s="873"/>
      <c r="F221" s="873"/>
      <c r="G221" s="873"/>
      <c r="H221" s="873"/>
      <c r="I221" s="873"/>
      <c r="J221" s="873"/>
      <c r="K221" s="873"/>
      <c r="L221" s="873"/>
      <c r="M221" s="918">
        <v>0</v>
      </c>
      <c r="N221" s="918">
        <v>0</v>
      </c>
      <c r="O221" s="1276"/>
      <c r="P221" s="1276"/>
      <c r="Q221" s="1276"/>
      <c r="R221" s="1276"/>
      <c r="S221" s="1276"/>
      <c r="T221" s="1276"/>
    </row>
    <row r="222" spans="1:20" s="906" customFormat="1" ht="15">
      <c r="A222" s="899" t="s">
        <v>906</v>
      </c>
      <c r="B222" s="873"/>
      <c r="C222" s="873"/>
      <c r="D222" s="873"/>
      <c r="E222" s="873"/>
      <c r="F222" s="873"/>
      <c r="G222" s="873"/>
      <c r="H222" s="873"/>
      <c r="I222" s="873"/>
      <c r="J222" s="873"/>
      <c r="K222" s="873"/>
      <c r="L222" s="873"/>
      <c r="M222" s="873"/>
      <c r="N222" s="873"/>
      <c r="O222" s="1276">
        <v>0</v>
      </c>
      <c r="P222" s="1276">
        <v>332</v>
      </c>
      <c r="Q222" s="1276">
        <v>363.2</v>
      </c>
      <c r="R222" s="1276">
        <v>404.3</v>
      </c>
      <c r="S222" s="1276">
        <v>443.6</v>
      </c>
      <c r="T222" s="1276">
        <v>485.9</v>
      </c>
    </row>
    <row r="223" spans="1:20" s="906" customFormat="1" ht="15">
      <c r="A223" s="920" t="s">
        <v>385</v>
      </c>
      <c r="B223" s="873"/>
      <c r="C223" s="873"/>
      <c r="D223" s="873"/>
      <c r="E223" s="873"/>
      <c r="F223" s="873"/>
      <c r="G223" s="873"/>
      <c r="H223" s="873"/>
      <c r="I223" s="873"/>
      <c r="J223" s="873"/>
      <c r="K223" s="873">
        <v>0.4</v>
      </c>
      <c r="L223" s="873">
        <v>4.3</v>
      </c>
      <c r="M223" s="918">
        <v>4.7</v>
      </c>
      <c r="N223" s="918">
        <v>3.9</v>
      </c>
      <c r="O223" s="1276">
        <v>9.4</v>
      </c>
      <c r="P223" s="1276">
        <v>7.2</v>
      </c>
      <c r="Q223" s="1276">
        <v>7.2</v>
      </c>
      <c r="R223" s="1276">
        <v>7.2</v>
      </c>
      <c r="S223" s="1276">
        <v>7.2</v>
      </c>
      <c r="T223" s="1276">
        <v>7.2</v>
      </c>
    </row>
    <row r="224" spans="1:20" s="911" customFormat="1" ht="15">
      <c r="A224" s="943" t="s">
        <v>386</v>
      </c>
      <c r="B224" s="944">
        <v>21.9</v>
      </c>
      <c r="C224" s="944">
        <v>20.8</v>
      </c>
      <c r="D224" s="944">
        <v>2.5</v>
      </c>
      <c r="E224" s="944">
        <v>14.4</v>
      </c>
      <c r="F224" s="944">
        <v>17.2</v>
      </c>
      <c r="G224" s="944">
        <v>0</v>
      </c>
      <c r="H224" s="944">
        <v>0</v>
      </c>
      <c r="I224" s="944">
        <v>0</v>
      </c>
      <c r="J224" s="944">
        <v>0</v>
      </c>
      <c r="K224" s="1314">
        <v>0</v>
      </c>
      <c r="L224" s="944">
        <v>0</v>
      </c>
      <c r="M224" s="945">
        <v>0</v>
      </c>
      <c r="N224" s="945">
        <v>0</v>
      </c>
      <c r="O224" s="1315">
        <v>0</v>
      </c>
      <c r="P224" s="1315">
        <v>0</v>
      </c>
      <c r="Q224" s="1315">
        <v>0</v>
      </c>
      <c r="R224" s="1315">
        <v>0</v>
      </c>
      <c r="S224" s="1315">
        <v>0</v>
      </c>
      <c r="T224" s="1315">
        <v>0</v>
      </c>
    </row>
    <row r="225" spans="1:18" s="911" customFormat="1">
      <c r="A225" s="920" t="s">
        <v>387</v>
      </c>
      <c r="B225" s="914"/>
      <c r="C225" s="914"/>
      <c r="D225" s="914"/>
      <c r="E225" s="914"/>
      <c r="F225" s="914"/>
      <c r="G225" s="914"/>
      <c r="H225" s="914"/>
      <c r="I225" s="914"/>
      <c r="J225" s="914"/>
      <c r="K225" s="914"/>
      <c r="L225" s="914"/>
      <c r="M225" s="914"/>
      <c r="N225" s="914"/>
      <c r="O225" s="914"/>
      <c r="P225" s="914"/>
      <c r="Q225" s="914"/>
      <c r="R225" s="914"/>
    </row>
    <row r="226" spans="1:18" s="5" customFormat="1">
      <c r="A226" s="123"/>
      <c r="B226" s="41"/>
      <c r="C226" s="41"/>
      <c r="D226" s="41"/>
      <c r="E226" s="41"/>
      <c r="F226" s="41"/>
      <c r="G226" s="41"/>
      <c r="H226" s="41"/>
      <c r="I226" s="41"/>
      <c r="J226" s="41"/>
      <c r="K226" s="41"/>
      <c r="L226" s="41"/>
      <c r="M226" s="41"/>
      <c r="N226" s="41"/>
      <c r="O226" s="1187"/>
      <c r="P226" s="41"/>
      <c r="Q226" s="41"/>
      <c r="R226" s="41"/>
    </row>
    <row r="227" spans="1:18" s="5" customFormat="1" ht="15.75">
      <c r="A227" s="574" t="s">
        <v>896</v>
      </c>
      <c r="B227" s="41"/>
      <c r="C227" s="41"/>
      <c r="D227" s="41"/>
      <c r="E227" s="41"/>
      <c r="F227" s="41"/>
      <c r="G227" s="41"/>
      <c r="H227" s="41"/>
      <c r="I227" s="41"/>
      <c r="J227" s="41"/>
      <c r="K227" s="41"/>
      <c r="L227" s="41"/>
      <c r="M227" s="41"/>
      <c r="N227" s="41"/>
      <c r="O227" s="1187"/>
      <c r="P227" s="41"/>
      <c r="Q227" s="41"/>
      <c r="R227" s="41"/>
    </row>
    <row r="228" spans="1:18" s="644" customFormat="1" ht="15.75">
      <c r="A228" s="574" t="s">
        <v>285</v>
      </c>
      <c r="B228" s="431">
        <v>2012</v>
      </c>
      <c r="C228" s="431">
        <v>2013</v>
      </c>
      <c r="D228" s="431">
        <v>2014</v>
      </c>
      <c r="E228" s="431">
        <v>2015</v>
      </c>
      <c r="F228" s="431">
        <v>2016</v>
      </c>
      <c r="G228" s="431">
        <v>2017</v>
      </c>
      <c r="H228" s="431">
        <v>2018</v>
      </c>
      <c r="I228" s="431">
        <v>2019</v>
      </c>
      <c r="J228" s="431">
        <v>2020</v>
      </c>
      <c r="K228" s="431">
        <v>2021</v>
      </c>
      <c r="L228" s="431">
        <v>2022</v>
      </c>
      <c r="M228" s="431">
        <v>2023</v>
      </c>
      <c r="N228" s="735">
        <v>2024</v>
      </c>
      <c r="O228" s="735">
        <v>2025</v>
      </c>
      <c r="P228" s="735">
        <v>2026</v>
      </c>
      <c r="Q228" s="735">
        <v>2027</v>
      </c>
      <c r="R228" s="735">
        <v>2028</v>
      </c>
    </row>
    <row r="229" spans="1:18" s="644" customFormat="1" ht="15" customHeight="1">
      <c r="A229" s="575" t="s">
        <v>286</v>
      </c>
      <c r="B229" s="432" t="s">
        <v>231</v>
      </c>
      <c r="C229" s="432" t="s">
        <v>231</v>
      </c>
      <c r="D229" s="432" t="s">
        <v>231</v>
      </c>
      <c r="E229" s="432" t="s">
        <v>231</v>
      </c>
      <c r="F229" s="432" t="s">
        <v>231</v>
      </c>
      <c r="G229" s="432" t="s">
        <v>231</v>
      </c>
      <c r="H229" s="432" t="s">
        <v>231</v>
      </c>
      <c r="I229" s="432" t="s">
        <v>231</v>
      </c>
      <c r="J229" s="432" t="s">
        <v>231</v>
      </c>
      <c r="K229" s="432" t="s">
        <v>231</v>
      </c>
      <c r="L229" s="432" t="s">
        <v>231</v>
      </c>
      <c r="M229" s="432" t="s">
        <v>231</v>
      </c>
      <c r="N229" s="738" t="s">
        <v>232</v>
      </c>
      <c r="O229" s="738" t="s">
        <v>233</v>
      </c>
      <c r="P229" s="738" t="s">
        <v>233</v>
      </c>
      <c r="Q229" s="738" t="s">
        <v>233</v>
      </c>
      <c r="R229" s="738" t="s">
        <v>233</v>
      </c>
    </row>
    <row r="230" spans="1:18" s="644" customFormat="1">
      <c r="A230" s="387" t="s">
        <v>287</v>
      </c>
      <c r="B230" s="127" t="s">
        <v>288</v>
      </c>
      <c r="C230" s="127" t="s">
        <v>288</v>
      </c>
      <c r="D230" s="127" t="s">
        <v>288</v>
      </c>
      <c r="E230" s="127" t="s">
        <v>289</v>
      </c>
      <c r="F230" s="127" t="s">
        <v>170</v>
      </c>
      <c r="G230" s="127" t="s">
        <v>160</v>
      </c>
      <c r="H230" s="127" t="s">
        <v>152</v>
      </c>
      <c r="I230" s="127" t="s">
        <v>149</v>
      </c>
      <c r="J230" s="127" t="s">
        <v>142</v>
      </c>
      <c r="K230" s="127" t="s">
        <v>133</v>
      </c>
      <c r="L230" s="127" t="s">
        <v>3</v>
      </c>
      <c r="M230" s="127" t="s">
        <v>892</v>
      </c>
      <c r="N230" s="741" t="s">
        <v>878</v>
      </c>
      <c r="O230" s="741" t="s">
        <v>878</v>
      </c>
      <c r="P230" s="741" t="s">
        <v>878</v>
      </c>
      <c r="Q230" s="741" t="s">
        <v>878</v>
      </c>
      <c r="R230" s="741" t="s">
        <v>878</v>
      </c>
    </row>
    <row r="231" spans="1:18" s="12" customFormat="1">
      <c r="A231" s="387"/>
      <c r="B231" s="127"/>
      <c r="C231" s="127"/>
      <c r="D231" s="127"/>
      <c r="E231" s="127"/>
      <c r="F231" s="127"/>
      <c r="G231" s="576"/>
      <c r="H231" s="576"/>
      <c r="I231" s="576"/>
      <c r="J231" s="576"/>
      <c r="K231" s="688"/>
      <c r="L231" s="576"/>
      <c r="M231" s="576"/>
      <c r="N231" s="794"/>
      <c r="O231" s="794"/>
      <c r="P231" s="794"/>
      <c r="Q231" s="794"/>
      <c r="R231" s="794"/>
    </row>
    <row r="232" spans="1:18" s="267" customFormat="1" ht="15">
      <c r="A232" s="389" t="s">
        <v>290</v>
      </c>
      <c r="B232" s="150">
        <v>9418.9</v>
      </c>
      <c r="C232" s="150">
        <v>9897.5</v>
      </c>
      <c r="D232" s="150">
        <v>11874.9</v>
      </c>
      <c r="E232" s="150">
        <v>11003.1</v>
      </c>
      <c r="F232" s="150">
        <v>10485.5</v>
      </c>
      <c r="G232" s="150">
        <v>11525.1</v>
      </c>
      <c r="H232" s="150">
        <v>14085.1</v>
      </c>
      <c r="I232" s="150">
        <v>13680.5</v>
      </c>
      <c r="J232" s="150">
        <v>12093.3</v>
      </c>
      <c r="K232" s="690">
        <v>13860.4</v>
      </c>
      <c r="L232" s="690">
        <v>18538.2</v>
      </c>
      <c r="M232" s="690">
        <v>19810</v>
      </c>
      <c r="N232" s="748">
        <v>23393.8</v>
      </c>
      <c r="O232" s="748">
        <v>25826.400000000001</v>
      </c>
      <c r="P232" s="748">
        <v>28491.7</v>
      </c>
      <c r="Q232" s="748">
        <v>31360.2</v>
      </c>
      <c r="R232" s="748">
        <v>34745.800000000003</v>
      </c>
    </row>
    <row r="233" spans="1:18" s="12" customFormat="1">
      <c r="A233" s="387"/>
      <c r="B233" s="132"/>
      <c r="C233" s="132"/>
      <c r="D233" s="132"/>
      <c r="E233" s="135"/>
      <c r="F233" s="135"/>
      <c r="G233" s="135"/>
      <c r="H233" s="135"/>
      <c r="I233" s="135"/>
      <c r="J233" s="150"/>
      <c r="K233" s="150"/>
      <c r="L233" s="150"/>
      <c r="M233" s="150"/>
      <c r="N233" s="795"/>
      <c r="O233" s="795"/>
      <c r="P233" s="795"/>
      <c r="Q233" s="795"/>
      <c r="R233" s="795"/>
    </row>
    <row r="234" spans="1:18" s="267" customFormat="1" ht="15">
      <c r="A234" s="389" t="s">
        <v>291</v>
      </c>
      <c r="B234" s="150">
        <v>8219</v>
      </c>
      <c r="C234" s="150">
        <v>8879.6</v>
      </c>
      <c r="D234" s="150">
        <v>10232.1</v>
      </c>
      <c r="E234" s="150">
        <v>9157.6</v>
      </c>
      <c r="F234" s="150">
        <v>8421.6</v>
      </c>
      <c r="G234" s="150">
        <v>9141.4</v>
      </c>
      <c r="H234" s="150">
        <v>10475.9</v>
      </c>
      <c r="I234" s="150">
        <v>10918.1</v>
      </c>
      <c r="J234" s="150">
        <v>9802.1</v>
      </c>
      <c r="K234" s="690">
        <v>11129.4</v>
      </c>
      <c r="L234" s="690">
        <v>16453.599999999999</v>
      </c>
      <c r="M234" s="690">
        <v>17626.900000000001</v>
      </c>
      <c r="N234" s="748">
        <v>18694.8</v>
      </c>
      <c r="O234" s="748">
        <v>20834.5</v>
      </c>
      <c r="P234" s="748">
        <v>23066</v>
      </c>
      <c r="Q234" s="748">
        <v>25321.599999999999</v>
      </c>
      <c r="R234" s="748">
        <v>28233.599999999999</v>
      </c>
    </row>
    <row r="235" spans="1:18" s="12" customFormat="1">
      <c r="A235" s="387"/>
      <c r="B235" s="132"/>
      <c r="C235" s="132"/>
      <c r="D235" s="132"/>
      <c r="E235" s="135"/>
      <c r="F235" s="135"/>
      <c r="G235" s="135"/>
      <c r="H235" s="135"/>
      <c r="I235" s="135"/>
      <c r="J235" s="150"/>
      <c r="K235" s="589"/>
      <c r="L235" s="589"/>
      <c r="M235" s="589"/>
      <c r="N235" s="795"/>
      <c r="O235" s="795"/>
      <c r="P235" s="795"/>
      <c r="Q235" s="795"/>
      <c r="R235" s="795"/>
    </row>
    <row r="236" spans="1:18" s="267" customFormat="1" ht="15">
      <c r="A236" s="391" t="s">
        <v>292</v>
      </c>
      <c r="B236" s="433">
        <v>5629.2</v>
      </c>
      <c r="C236" s="433">
        <v>5848.5</v>
      </c>
      <c r="D236" s="433">
        <v>6778.9</v>
      </c>
      <c r="E236" s="150">
        <v>5894.2</v>
      </c>
      <c r="F236" s="150">
        <v>5286.2</v>
      </c>
      <c r="G236" s="150">
        <v>5317.4</v>
      </c>
      <c r="H236" s="150">
        <v>6119.2</v>
      </c>
      <c r="I236" s="150">
        <v>6070.4</v>
      </c>
      <c r="J236" s="150">
        <f>J237+J239+J244</f>
        <v>5668.6</v>
      </c>
      <c r="K236" s="690">
        <v>6356.1</v>
      </c>
      <c r="L236" s="690">
        <v>11252.6</v>
      </c>
      <c r="M236" s="690">
        <v>11730.4</v>
      </c>
      <c r="N236" s="748">
        <v>12455.6</v>
      </c>
      <c r="O236" s="748">
        <v>12687.9</v>
      </c>
      <c r="P236" s="748">
        <v>13272.4</v>
      </c>
      <c r="Q236" s="748">
        <v>14152.5</v>
      </c>
      <c r="R236" s="748">
        <v>15534.7</v>
      </c>
    </row>
    <row r="237" spans="1:18" s="267" customFormat="1" ht="15">
      <c r="A237" s="367" t="s">
        <v>293</v>
      </c>
      <c r="B237" s="149">
        <v>2645.1</v>
      </c>
      <c r="C237" s="149">
        <v>2808.4</v>
      </c>
      <c r="D237" s="149">
        <v>3195.1</v>
      </c>
      <c r="E237" s="578">
        <v>3037.1</v>
      </c>
      <c r="F237" s="578">
        <v>2844.3</v>
      </c>
      <c r="G237" s="578">
        <v>3093.8</v>
      </c>
      <c r="H237" s="578">
        <v>3101.9</v>
      </c>
      <c r="I237" s="578">
        <v>3211.6</v>
      </c>
      <c r="J237" s="578">
        <v>3517.3</v>
      </c>
      <c r="K237" s="691">
        <v>3467.9</v>
      </c>
      <c r="L237" s="691">
        <v>3652.1</v>
      </c>
      <c r="M237" s="691">
        <v>4149.8</v>
      </c>
      <c r="N237" s="713">
        <v>4341</v>
      </c>
      <c r="O237" s="713">
        <v>4747.3999999999996</v>
      </c>
      <c r="P237" s="713">
        <v>5190.8999999999996</v>
      </c>
      <c r="Q237" s="713">
        <v>5695.4</v>
      </c>
      <c r="R237" s="713">
        <v>6083.1</v>
      </c>
    </row>
    <row r="238" spans="1:18" s="12" customFormat="1" ht="15">
      <c r="A238" s="394" t="s">
        <v>294</v>
      </c>
      <c r="B238" s="132">
        <v>2645.1</v>
      </c>
      <c r="C238" s="132">
        <v>2808.4</v>
      </c>
      <c r="D238" s="132">
        <v>3195.1</v>
      </c>
      <c r="E238" s="132">
        <v>3037.1</v>
      </c>
      <c r="F238" s="132">
        <v>2844.3</v>
      </c>
      <c r="G238" s="132">
        <v>3093.8</v>
      </c>
      <c r="H238" s="132">
        <v>3101.9</v>
      </c>
      <c r="I238" s="132">
        <v>3211.6</v>
      </c>
      <c r="J238" s="132">
        <v>3517.3</v>
      </c>
      <c r="K238" s="691">
        <v>3467.9</v>
      </c>
      <c r="L238" s="691">
        <v>3652.1</v>
      </c>
      <c r="M238" s="691">
        <v>4149.8</v>
      </c>
      <c r="N238" s="713">
        <v>4341</v>
      </c>
      <c r="O238" s="713">
        <v>4747.3999999999996</v>
      </c>
      <c r="P238" s="713">
        <v>5190.8999999999996</v>
      </c>
      <c r="Q238" s="713">
        <v>5695.4</v>
      </c>
      <c r="R238" s="713">
        <v>6083.1</v>
      </c>
    </row>
    <row r="239" spans="1:18" s="267" customFormat="1" ht="15">
      <c r="A239" s="387" t="s">
        <v>295</v>
      </c>
      <c r="B239" s="132">
        <v>2739.3</v>
      </c>
      <c r="C239" s="132">
        <v>2755.1</v>
      </c>
      <c r="D239" s="132">
        <v>3353.9</v>
      </c>
      <c r="E239" s="132">
        <v>2621.6</v>
      </c>
      <c r="F239" s="132">
        <v>2230.1</v>
      </c>
      <c r="G239" s="132">
        <v>1950.4</v>
      </c>
      <c r="H239" s="132">
        <v>2751.9</v>
      </c>
      <c r="I239" s="132">
        <v>2500.6</v>
      </c>
      <c r="J239" s="132">
        <v>1787.9</v>
      </c>
      <c r="K239" s="692">
        <v>2374.9</v>
      </c>
      <c r="L239" s="692">
        <v>6844</v>
      </c>
      <c r="M239" s="692">
        <v>7002.2</v>
      </c>
      <c r="N239" s="713">
        <v>7391.5</v>
      </c>
      <c r="O239" s="713">
        <v>7144.9</v>
      </c>
      <c r="P239" s="713">
        <v>7198.3</v>
      </c>
      <c r="Q239" s="713">
        <v>7479.2</v>
      </c>
      <c r="R239" s="713">
        <v>8348.1</v>
      </c>
    </row>
    <row r="240" spans="1:18" s="12" customFormat="1" ht="15">
      <c r="A240" s="394" t="s">
        <v>296</v>
      </c>
      <c r="B240" s="132">
        <v>1740.5</v>
      </c>
      <c r="C240" s="132">
        <v>2060.5</v>
      </c>
      <c r="D240" s="132">
        <v>2522.4</v>
      </c>
      <c r="E240" s="132">
        <v>2374.8000000000002</v>
      </c>
      <c r="F240" s="132">
        <v>2093.8000000000002</v>
      </c>
      <c r="G240" s="132">
        <v>1794.1</v>
      </c>
      <c r="H240" s="132">
        <v>1933</v>
      </c>
      <c r="I240" s="132">
        <v>1696.9</v>
      </c>
      <c r="J240" s="132">
        <v>1554.2</v>
      </c>
      <c r="K240" s="691">
        <v>1690.3</v>
      </c>
      <c r="L240" s="691">
        <v>2756.9</v>
      </c>
      <c r="M240" s="691">
        <v>3031.6</v>
      </c>
      <c r="N240" s="713">
        <v>3761.2</v>
      </c>
      <c r="O240" s="713">
        <v>4053.9</v>
      </c>
      <c r="P240" s="713">
        <v>4504.7</v>
      </c>
      <c r="Q240" s="713">
        <v>5083</v>
      </c>
      <c r="R240" s="713">
        <v>5684.1</v>
      </c>
    </row>
    <row r="241" spans="1:18" s="12" customFormat="1" ht="15">
      <c r="A241" s="394" t="s">
        <v>297</v>
      </c>
      <c r="B241" s="132">
        <v>981.1</v>
      </c>
      <c r="C241" s="132">
        <v>666.7</v>
      </c>
      <c r="D241" s="132">
        <v>794.2</v>
      </c>
      <c r="E241" s="132">
        <v>195.4</v>
      </c>
      <c r="F241" s="132">
        <v>92</v>
      </c>
      <c r="G241" s="132">
        <v>113.6</v>
      </c>
      <c r="H241" s="132">
        <v>775</v>
      </c>
      <c r="I241" s="132">
        <v>760.7</v>
      </c>
      <c r="J241" s="132">
        <v>183.4</v>
      </c>
      <c r="K241" s="691">
        <v>635.4</v>
      </c>
      <c r="L241" s="691">
        <v>4036.1</v>
      </c>
      <c r="M241" s="691">
        <v>3906.5</v>
      </c>
      <c r="N241" s="713">
        <v>3550</v>
      </c>
      <c r="O241" s="713">
        <v>3000</v>
      </c>
      <c r="P241" s="713">
        <v>2600</v>
      </c>
      <c r="Q241" s="713">
        <v>2300</v>
      </c>
      <c r="R241" s="713">
        <v>2564.5</v>
      </c>
    </row>
    <row r="242" spans="1:18" s="12" customFormat="1" ht="15">
      <c r="A242" s="394" t="s">
        <v>298</v>
      </c>
      <c r="B242" s="132">
        <v>11.4</v>
      </c>
      <c r="C242" s="132">
        <v>18.600000000000001</v>
      </c>
      <c r="D242" s="132">
        <v>22.4</v>
      </c>
      <c r="E242" s="132">
        <v>30.8</v>
      </c>
      <c r="F242" s="132">
        <v>26.6</v>
      </c>
      <c r="G242" s="132">
        <v>25.6</v>
      </c>
      <c r="H242" s="132">
        <v>26.3</v>
      </c>
      <c r="I242" s="132">
        <v>25.8</v>
      </c>
      <c r="J242" s="132">
        <v>30.1</v>
      </c>
      <c r="K242" s="691">
        <v>29.6</v>
      </c>
      <c r="L242" s="691">
        <v>30.6</v>
      </c>
      <c r="M242" s="691">
        <v>38.4</v>
      </c>
      <c r="N242" s="713">
        <v>52.7</v>
      </c>
      <c r="O242" s="713">
        <v>54.4</v>
      </c>
      <c r="P242" s="713">
        <v>55.8</v>
      </c>
      <c r="Q242" s="713">
        <v>57.2</v>
      </c>
      <c r="R242" s="713">
        <v>58.8</v>
      </c>
    </row>
    <row r="243" spans="1:18" s="12" customFormat="1" ht="15">
      <c r="A243" s="394" t="s">
        <v>299</v>
      </c>
      <c r="B243" s="132">
        <v>6.3</v>
      </c>
      <c r="C243" s="132">
        <v>9.1999999999999993</v>
      </c>
      <c r="D243" s="132">
        <v>14.9</v>
      </c>
      <c r="E243" s="132">
        <v>20.5</v>
      </c>
      <c r="F243" s="132">
        <v>17.7</v>
      </c>
      <c r="G243" s="132">
        <v>17.100000000000001</v>
      </c>
      <c r="H243" s="132">
        <v>17.600000000000001</v>
      </c>
      <c r="I243" s="132">
        <v>17.2</v>
      </c>
      <c r="J243" s="132">
        <v>20.100000000000001</v>
      </c>
      <c r="K243" s="691">
        <v>19.7</v>
      </c>
      <c r="L243" s="691">
        <v>20.399999999999999</v>
      </c>
      <c r="M243" s="691">
        <v>25.6</v>
      </c>
      <c r="N243" s="741">
        <v>27.5</v>
      </c>
      <c r="O243" s="741">
        <v>36.6</v>
      </c>
      <c r="P243" s="741">
        <v>37.799999999999997</v>
      </c>
      <c r="Q243" s="741">
        <v>38.9</v>
      </c>
      <c r="R243" s="741">
        <v>40.700000000000003</v>
      </c>
    </row>
    <row r="244" spans="1:18" s="267" customFormat="1" ht="15">
      <c r="A244" s="387" t="s">
        <v>300</v>
      </c>
      <c r="B244" s="132">
        <v>244.8</v>
      </c>
      <c r="C244" s="132">
        <v>285</v>
      </c>
      <c r="D244" s="132">
        <v>229.9</v>
      </c>
      <c r="E244" s="132">
        <v>235.6</v>
      </c>
      <c r="F244" s="132">
        <v>211.8</v>
      </c>
      <c r="G244" s="132">
        <v>273.10000000000002</v>
      </c>
      <c r="H244" s="132">
        <v>265.39999999999998</v>
      </c>
      <c r="I244" s="132">
        <v>358.2</v>
      </c>
      <c r="J244" s="132">
        <v>363.4</v>
      </c>
      <c r="K244" s="691">
        <v>513.29999999999995</v>
      </c>
      <c r="L244" s="691">
        <v>756.5</v>
      </c>
      <c r="M244" s="691">
        <v>578.29999999999995</v>
      </c>
      <c r="N244" s="796">
        <v>723.1</v>
      </c>
      <c r="O244" s="796">
        <v>795.6</v>
      </c>
      <c r="P244" s="796">
        <v>883.2</v>
      </c>
      <c r="Q244" s="796">
        <v>977.9</v>
      </c>
      <c r="R244" s="796">
        <v>1103.5</v>
      </c>
    </row>
    <row r="245" spans="1:18" s="12" customFormat="1">
      <c r="A245" s="394" t="s">
        <v>301</v>
      </c>
      <c r="B245" s="132">
        <v>13.3</v>
      </c>
      <c r="C245" s="132"/>
      <c r="D245" s="132"/>
      <c r="E245" s="434" t="s">
        <v>302</v>
      </c>
      <c r="F245" s="127"/>
      <c r="G245" s="127">
        <v>0</v>
      </c>
      <c r="H245" s="127">
        <v>0</v>
      </c>
      <c r="I245" s="127">
        <v>0</v>
      </c>
      <c r="J245" s="127">
        <v>0</v>
      </c>
      <c r="K245" s="132">
        <v>0</v>
      </c>
      <c r="L245" s="132">
        <v>0</v>
      </c>
      <c r="M245" s="132">
        <v>0</v>
      </c>
      <c r="N245" s="713">
        <v>0</v>
      </c>
      <c r="O245" s="713">
        <v>0</v>
      </c>
      <c r="P245" s="713">
        <v>0</v>
      </c>
      <c r="Q245" s="713">
        <v>0</v>
      </c>
      <c r="R245" s="713">
        <v>0</v>
      </c>
    </row>
    <row r="246" spans="1:18" s="12" customFormat="1" ht="15">
      <c r="A246" s="394" t="s">
        <v>303</v>
      </c>
      <c r="B246" s="132">
        <v>163.19999999999999</v>
      </c>
      <c r="C246" s="132">
        <v>244.5</v>
      </c>
      <c r="D246" s="132">
        <v>186.1</v>
      </c>
      <c r="E246" s="132">
        <v>168.9</v>
      </c>
      <c r="F246" s="434">
        <v>132.6</v>
      </c>
      <c r="G246" s="434">
        <v>181.7</v>
      </c>
      <c r="H246" s="434">
        <v>154.6</v>
      </c>
      <c r="I246" s="434">
        <v>215</v>
      </c>
      <c r="J246" s="434">
        <v>215.9</v>
      </c>
      <c r="K246" s="692">
        <v>366</v>
      </c>
      <c r="L246" s="692">
        <v>680.6</v>
      </c>
      <c r="M246" s="692">
        <v>375.2</v>
      </c>
      <c r="N246" s="713">
        <v>496</v>
      </c>
      <c r="O246" s="713">
        <v>545.79999999999995</v>
      </c>
      <c r="P246" s="713">
        <v>600.6</v>
      </c>
      <c r="Q246" s="713">
        <v>660.1</v>
      </c>
      <c r="R246" s="713">
        <v>760.1</v>
      </c>
    </row>
    <row r="247" spans="1:18" s="12" customFormat="1" ht="15">
      <c r="A247" s="394" t="s">
        <v>304</v>
      </c>
      <c r="B247" s="132"/>
      <c r="C247" s="132"/>
      <c r="D247" s="132"/>
      <c r="E247" s="132"/>
      <c r="F247" s="434"/>
      <c r="G247" s="434"/>
      <c r="H247" s="434"/>
      <c r="I247" s="434"/>
      <c r="J247" s="434"/>
      <c r="K247" s="691">
        <v>20.2</v>
      </c>
      <c r="L247" s="691">
        <v>20.3</v>
      </c>
      <c r="M247" s="691">
        <v>11.6</v>
      </c>
      <c r="N247" s="713">
        <v>7.3</v>
      </c>
      <c r="O247" s="713">
        <v>7.5</v>
      </c>
      <c r="P247" s="713">
        <v>7.7</v>
      </c>
      <c r="Q247" s="713">
        <v>9.5</v>
      </c>
      <c r="R247" s="713">
        <v>9.9</v>
      </c>
    </row>
    <row r="248" spans="1:18" s="12" customFormat="1" ht="15">
      <c r="A248" s="394" t="s">
        <v>305</v>
      </c>
      <c r="B248" s="132">
        <v>67.400000000000006</v>
      </c>
      <c r="C248" s="132">
        <v>38.5</v>
      </c>
      <c r="D248" s="132">
        <v>43.1</v>
      </c>
      <c r="E248" s="132">
        <v>66</v>
      </c>
      <c r="F248" s="132">
        <v>78.7</v>
      </c>
      <c r="G248" s="132">
        <v>91.4</v>
      </c>
      <c r="H248" s="132">
        <v>110.8</v>
      </c>
      <c r="I248" s="132">
        <v>128</v>
      </c>
      <c r="J248" s="132">
        <v>134.9</v>
      </c>
      <c r="K248" s="691">
        <v>127</v>
      </c>
      <c r="L248" s="691">
        <v>55.3</v>
      </c>
      <c r="M248" s="691">
        <v>189.3</v>
      </c>
      <c r="N248" s="713">
        <v>219.6</v>
      </c>
      <c r="O248" s="713">
        <v>241.7</v>
      </c>
      <c r="P248" s="713">
        <v>273.7</v>
      </c>
      <c r="Q248" s="713">
        <v>306.60000000000002</v>
      </c>
      <c r="R248" s="713">
        <v>331.2</v>
      </c>
    </row>
    <row r="249" spans="1:18" s="12" customFormat="1" ht="15">
      <c r="A249" s="394" t="s">
        <v>306</v>
      </c>
      <c r="B249" s="132"/>
      <c r="C249" s="132"/>
      <c r="D249" s="132"/>
      <c r="E249" s="132"/>
      <c r="F249" s="132"/>
      <c r="G249" s="132">
        <v>0</v>
      </c>
      <c r="H249" s="132">
        <v>0</v>
      </c>
      <c r="I249" s="132">
        <v>14.6</v>
      </c>
      <c r="J249" s="132">
        <v>12.6</v>
      </c>
      <c r="K249" s="692">
        <v>0</v>
      </c>
      <c r="L249" s="692">
        <v>0</v>
      </c>
      <c r="M249" s="692">
        <v>0</v>
      </c>
      <c r="N249" s="713">
        <v>0</v>
      </c>
      <c r="O249" s="713">
        <v>0</v>
      </c>
      <c r="P249" s="713">
        <v>0</v>
      </c>
      <c r="Q249" s="713">
        <v>0</v>
      </c>
      <c r="R249" s="713">
        <v>0</v>
      </c>
    </row>
    <row r="250" spans="1:18" s="12" customFormat="1" ht="15">
      <c r="A250" s="394" t="s">
        <v>307</v>
      </c>
      <c r="B250" s="132">
        <v>0.9</v>
      </c>
      <c r="C250" s="132">
        <v>2</v>
      </c>
      <c r="D250" s="132">
        <v>0.7</v>
      </c>
      <c r="E250" s="132">
        <v>0.6</v>
      </c>
      <c r="F250" s="132">
        <v>0.5</v>
      </c>
      <c r="G250" s="132">
        <v>0.02</v>
      </c>
      <c r="H250" s="132">
        <v>0</v>
      </c>
      <c r="I250" s="132"/>
      <c r="J250" s="132">
        <v>0</v>
      </c>
      <c r="K250" s="692">
        <v>0</v>
      </c>
      <c r="L250" s="692">
        <v>0.3</v>
      </c>
      <c r="M250" s="692">
        <v>2.2000000000000002</v>
      </c>
      <c r="N250" s="713">
        <v>0.2</v>
      </c>
      <c r="O250" s="713">
        <v>0.7</v>
      </c>
      <c r="P250" s="713">
        <v>1.2</v>
      </c>
      <c r="Q250" s="713">
        <v>1.7</v>
      </c>
      <c r="R250" s="713">
        <v>2.2000000000000002</v>
      </c>
    </row>
    <row r="251" spans="1:18" s="12" customFormat="1">
      <c r="A251" s="387"/>
      <c r="B251" s="132"/>
      <c r="C251" s="132"/>
      <c r="D251" s="132"/>
      <c r="E251" s="579"/>
      <c r="F251" s="579"/>
      <c r="G251" s="579"/>
      <c r="H251" s="579"/>
      <c r="I251" s="579"/>
      <c r="J251" s="579"/>
      <c r="K251" s="434"/>
      <c r="L251" s="434"/>
      <c r="M251" s="434"/>
      <c r="N251" s="797"/>
      <c r="O251" s="797"/>
      <c r="P251" s="797"/>
      <c r="Q251" s="797"/>
      <c r="R251" s="797"/>
    </row>
    <row r="252" spans="1:18" s="267" customFormat="1" ht="15">
      <c r="A252" s="389" t="s">
        <v>308</v>
      </c>
      <c r="B252" s="150">
        <v>3.7</v>
      </c>
      <c r="C252" s="150">
        <v>6.4</v>
      </c>
      <c r="D252" s="150">
        <v>14.6</v>
      </c>
      <c r="E252" s="150">
        <v>18</v>
      </c>
      <c r="F252" s="150">
        <v>14.4</v>
      </c>
      <c r="G252" s="150">
        <v>11.2</v>
      </c>
      <c r="H252" s="150">
        <v>8.6</v>
      </c>
      <c r="I252" s="150">
        <v>1.9</v>
      </c>
      <c r="J252" s="150">
        <v>0.4</v>
      </c>
      <c r="K252" s="690">
        <v>0.8</v>
      </c>
      <c r="L252" s="690">
        <v>1.4</v>
      </c>
      <c r="M252" s="690">
        <v>2</v>
      </c>
      <c r="N252" s="748">
        <v>1.2</v>
      </c>
      <c r="O252" s="748">
        <v>1.2</v>
      </c>
      <c r="P252" s="748">
        <v>1.3</v>
      </c>
      <c r="Q252" s="748">
        <v>0</v>
      </c>
      <c r="R252" s="748">
        <v>0</v>
      </c>
    </row>
    <row r="253" spans="1:18" s="12" customFormat="1" ht="15">
      <c r="A253" s="394" t="s">
        <v>309</v>
      </c>
      <c r="B253" s="132"/>
      <c r="C253" s="132"/>
      <c r="D253" s="132"/>
      <c r="E253" s="132"/>
      <c r="F253" s="132"/>
      <c r="G253" s="132">
        <v>11.2</v>
      </c>
      <c r="H253" s="132">
        <v>8.6</v>
      </c>
      <c r="I253" s="132">
        <v>1.9</v>
      </c>
      <c r="J253" s="578">
        <v>0.4</v>
      </c>
      <c r="K253" s="693">
        <v>0.8</v>
      </c>
      <c r="L253" s="693">
        <v>1.4</v>
      </c>
      <c r="M253" s="693">
        <v>2</v>
      </c>
      <c r="N253" s="713">
        <v>1.2</v>
      </c>
      <c r="O253" s="713">
        <v>1.2</v>
      </c>
      <c r="P253" s="713">
        <v>1.3</v>
      </c>
      <c r="Q253" s="713">
        <v>0</v>
      </c>
      <c r="R253" s="713">
        <v>0</v>
      </c>
    </row>
    <row r="254" spans="1:18" s="12" customFormat="1">
      <c r="A254" s="394"/>
      <c r="B254" s="132"/>
      <c r="C254" s="132"/>
      <c r="D254" s="132"/>
      <c r="E254" s="132"/>
      <c r="F254" s="132"/>
      <c r="G254" s="132"/>
      <c r="H254" s="132"/>
      <c r="I254" s="132"/>
      <c r="J254" s="435"/>
      <c r="K254" s="435"/>
      <c r="L254" s="435"/>
      <c r="M254" s="435"/>
      <c r="N254" s="713"/>
      <c r="O254" s="713"/>
      <c r="P254" s="713"/>
      <c r="Q254" s="713"/>
      <c r="R254" s="713"/>
    </row>
    <row r="255" spans="1:18" s="267" customFormat="1" ht="15">
      <c r="A255" s="389" t="s">
        <v>310</v>
      </c>
      <c r="B255" s="150">
        <v>2183.1</v>
      </c>
      <c r="C255" s="150">
        <v>2549.1999999999998</v>
      </c>
      <c r="D255" s="150">
        <v>2883.6</v>
      </c>
      <c r="E255" s="150">
        <v>2680.2</v>
      </c>
      <c r="F255" s="150">
        <v>2584.1</v>
      </c>
      <c r="G255" s="150">
        <v>3255.1</v>
      </c>
      <c r="H255" s="150">
        <v>3537.3</v>
      </c>
      <c r="I255" s="150">
        <v>3936.6</v>
      </c>
      <c r="J255" s="665">
        <f>J256+J265+J268+J269+J273+J286</f>
        <v>3372.7</v>
      </c>
      <c r="K255" s="690">
        <v>3993.7</v>
      </c>
      <c r="L255" s="690">
        <v>4293.5</v>
      </c>
      <c r="M255" s="690">
        <v>5227</v>
      </c>
      <c r="N255" s="748">
        <v>5349.1</v>
      </c>
      <c r="O255" s="748">
        <v>6968.8</v>
      </c>
      <c r="P255" s="748">
        <v>7955.9</v>
      </c>
      <c r="Q255" s="748">
        <v>8897.2999999999993</v>
      </c>
      <c r="R255" s="748">
        <v>9970.5</v>
      </c>
    </row>
    <row r="256" spans="1:18" s="267" customFormat="1" ht="15">
      <c r="A256" s="384" t="s">
        <v>311</v>
      </c>
      <c r="B256" s="589">
        <v>1162.2</v>
      </c>
      <c r="C256" s="589">
        <v>1563.4</v>
      </c>
      <c r="D256" s="589">
        <v>1806</v>
      </c>
      <c r="E256" s="605">
        <v>1693.2</v>
      </c>
      <c r="F256" s="605">
        <v>1521.8</v>
      </c>
      <c r="G256" s="605">
        <v>1911.3</v>
      </c>
      <c r="H256" s="605">
        <v>2167.4</v>
      </c>
      <c r="I256" s="605">
        <v>2299.1999999999998</v>
      </c>
      <c r="J256" s="589">
        <f>J257+J263</f>
        <v>2122.5</v>
      </c>
      <c r="K256" s="694">
        <v>2458.6</v>
      </c>
      <c r="L256" s="694">
        <v>2505.3000000000002</v>
      </c>
      <c r="M256" s="694">
        <v>3617.5</v>
      </c>
      <c r="N256" s="798">
        <v>3282.7</v>
      </c>
      <c r="O256" s="798">
        <v>4440.7</v>
      </c>
      <c r="P256" s="798">
        <v>5167</v>
      </c>
      <c r="Q256" s="798">
        <v>5897.8</v>
      </c>
      <c r="R256" s="798">
        <v>6727.3</v>
      </c>
    </row>
    <row r="257" spans="1:18" s="267" customFormat="1" ht="12.75" customHeight="1">
      <c r="A257" s="384" t="s">
        <v>312</v>
      </c>
      <c r="B257" s="132"/>
      <c r="C257" s="132"/>
      <c r="D257" s="132"/>
      <c r="E257" s="132"/>
      <c r="F257" s="132"/>
      <c r="G257" s="132">
        <v>1868.8</v>
      </c>
      <c r="H257" s="132">
        <v>2067.1</v>
      </c>
      <c r="I257" s="132">
        <v>2252.5</v>
      </c>
      <c r="J257" s="132">
        <v>2079.1999999999998</v>
      </c>
      <c r="K257" s="691">
        <v>2457.1999999999998</v>
      </c>
      <c r="L257" s="691">
        <v>2475.1</v>
      </c>
      <c r="M257" s="691">
        <v>3598.6</v>
      </c>
      <c r="N257" s="713">
        <v>3236.4</v>
      </c>
      <c r="O257" s="713">
        <v>4393.7</v>
      </c>
      <c r="P257" s="713">
        <v>5119.6000000000004</v>
      </c>
      <c r="Q257" s="713">
        <v>5849.8</v>
      </c>
      <c r="R257" s="713">
        <v>6678.8</v>
      </c>
    </row>
    <row r="258" spans="1:18" s="12" customFormat="1" ht="15">
      <c r="A258" s="394" t="s">
        <v>389</v>
      </c>
      <c r="B258" s="132">
        <v>1092.0999999999999</v>
      </c>
      <c r="C258" s="132">
        <v>1496.1</v>
      </c>
      <c r="D258" s="132">
        <v>1668.8</v>
      </c>
      <c r="E258" s="132">
        <v>1567</v>
      </c>
      <c r="F258" s="132">
        <v>1442.6</v>
      </c>
      <c r="G258" s="132">
        <v>1868.8</v>
      </c>
      <c r="H258" s="132">
        <v>2067.1</v>
      </c>
      <c r="I258" s="132">
        <v>2252.5</v>
      </c>
      <c r="J258" s="132">
        <v>2079.1999999999998</v>
      </c>
      <c r="K258" s="691">
        <v>2457.1999999999998</v>
      </c>
      <c r="L258" s="691">
        <v>2475.1</v>
      </c>
      <c r="M258" s="691">
        <v>3598.6</v>
      </c>
      <c r="N258" s="713">
        <v>3236.4</v>
      </c>
      <c r="O258" s="713">
        <v>4393.7</v>
      </c>
      <c r="P258" s="713">
        <v>5119.6000000000004</v>
      </c>
      <c r="Q258" s="713">
        <v>5849.8</v>
      </c>
      <c r="R258" s="713">
        <v>6678.8</v>
      </c>
    </row>
    <row r="259" spans="1:18" s="12" customFormat="1">
      <c r="A259" s="394" t="s">
        <v>314</v>
      </c>
      <c r="B259" s="132"/>
      <c r="C259" s="132"/>
      <c r="D259" s="132"/>
      <c r="E259" s="132"/>
      <c r="F259" s="132"/>
      <c r="G259" s="132">
        <v>1131.0999999999999</v>
      </c>
      <c r="H259" s="132">
        <v>1120.3</v>
      </c>
      <c r="I259" s="132">
        <v>1368.2</v>
      </c>
      <c r="J259" s="132">
        <v>1325</v>
      </c>
      <c r="K259" s="132">
        <v>1450.6</v>
      </c>
      <c r="L259" s="132">
        <v>1693.6</v>
      </c>
      <c r="M259" s="132">
        <v>2937.8</v>
      </c>
      <c r="N259" s="713">
        <v>2426.8000000000002</v>
      </c>
      <c r="O259" s="713">
        <v>2718.3</v>
      </c>
      <c r="P259" s="713">
        <v>32252</v>
      </c>
      <c r="Q259" s="713">
        <v>3334.2</v>
      </c>
      <c r="R259" s="713">
        <v>35597</v>
      </c>
    </row>
    <row r="260" spans="1:18" s="12" customFormat="1">
      <c r="A260" s="394" t="s">
        <v>315</v>
      </c>
      <c r="B260" s="132"/>
      <c r="C260" s="132"/>
      <c r="D260" s="132"/>
      <c r="E260" s="132"/>
      <c r="F260" s="132"/>
      <c r="G260" s="132">
        <v>1299</v>
      </c>
      <c r="H260" s="132">
        <v>1089</v>
      </c>
      <c r="I260" s="132">
        <v>1106.4000000000001</v>
      </c>
      <c r="J260" s="132">
        <v>982.1</v>
      </c>
      <c r="K260" s="132">
        <v>1104.3</v>
      </c>
      <c r="L260" s="132">
        <v>1112.4000000000001</v>
      </c>
      <c r="M260" s="132">
        <v>1499.8</v>
      </c>
      <c r="N260" s="713">
        <v>1713.1</v>
      </c>
      <c r="O260" s="713">
        <v>2078</v>
      </c>
      <c r="P260" s="713">
        <v>2417.4</v>
      </c>
      <c r="Q260" s="713">
        <v>3111.6</v>
      </c>
      <c r="R260" s="713">
        <v>36420</v>
      </c>
    </row>
    <row r="261" spans="1:18" s="12" customFormat="1">
      <c r="A261" s="394" t="s">
        <v>316</v>
      </c>
      <c r="B261" s="132"/>
      <c r="C261" s="132"/>
      <c r="D261" s="132"/>
      <c r="E261" s="132"/>
      <c r="F261" s="132"/>
      <c r="G261" s="132">
        <v>267.2</v>
      </c>
      <c r="H261" s="132">
        <v>288.3</v>
      </c>
      <c r="I261" s="132">
        <v>276.5</v>
      </c>
      <c r="J261" s="132">
        <v>228</v>
      </c>
      <c r="K261" s="132">
        <v>97.6</v>
      </c>
      <c r="L261" s="132">
        <v>330.9</v>
      </c>
      <c r="M261" s="132">
        <v>839</v>
      </c>
      <c r="N261" s="713">
        <v>903.5</v>
      </c>
      <c r="O261" s="713">
        <v>402.5</v>
      </c>
      <c r="P261" s="713">
        <v>522.9</v>
      </c>
      <c r="Q261" s="713">
        <v>595.9</v>
      </c>
      <c r="R261" s="713">
        <v>522.9</v>
      </c>
    </row>
    <row r="262" spans="1:18" s="12" customFormat="1">
      <c r="A262" s="394" t="s">
        <v>317</v>
      </c>
      <c r="B262" s="132"/>
      <c r="C262" s="132"/>
      <c r="D262" s="132"/>
      <c r="E262" s="132"/>
      <c r="F262" s="132"/>
      <c r="G262" s="132">
        <v>-294.10000000000002</v>
      </c>
      <c r="H262" s="132">
        <v>146</v>
      </c>
      <c r="I262" s="132">
        <v>54.4</v>
      </c>
      <c r="J262" s="132">
        <v>0</v>
      </c>
      <c r="K262" s="132">
        <v>0</v>
      </c>
      <c r="L262" s="132">
        <v>0</v>
      </c>
      <c r="M262" s="132">
        <v>0</v>
      </c>
      <c r="N262" s="713">
        <v>0</v>
      </c>
      <c r="O262" s="713">
        <v>0</v>
      </c>
      <c r="P262" s="713">
        <v>0</v>
      </c>
      <c r="Q262" s="713">
        <v>0</v>
      </c>
      <c r="R262" s="713">
        <v>0</v>
      </c>
    </row>
    <row r="263" spans="1:18" s="12" customFormat="1" ht="15">
      <c r="A263" s="384" t="s">
        <v>318</v>
      </c>
      <c r="B263" s="132"/>
      <c r="C263" s="132"/>
      <c r="D263" s="132"/>
      <c r="E263" s="132"/>
      <c r="F263" s="132"/>
      <c r="G263" s="132">
        <v>42.4</v>
      </c>
      <c r="H263" s="132">
        <v>100.3</v>
      </c>
      <c r="I263" s="132">
        <v>46.6</v>
      </c>
      <c r="J263" s="132">
        <v>43.3</v>
      </c>
      <c r="K263" s="691">
        <v>1.4</v>
      </c>
      <c r="L263" s="691">
        <v>30.3</v>
      </c>
      <c r="M263" s="691">
        <v>18.899999999999999</v>
      </c>
      <c r="N263" s="713">
        <v>46.3</v>
      </c>
      <c r="O263" s="713">
        <v>46.9</v>
      </c>
      <c r="P263" s="713">
        <v>47.5</v>
      </c>
      <c r="Q263" s="713">
        <v>48</v>
      </c>
      <c r="R263" s="713">
        <v>48.5</v>
      </c>
    </row>
    <row r="264" spans="1:18" s="12" customFormat="1" ht="15">
      <c r="A264" s="394" t="s">
        <v>319</v>
      </c>
      <c r="B264" s="132">
        <v>70.2</v>
      </c>
      <c r="C264" s="132">
        <v>67.3</v>
      </c>
      <c r="D264" s="132">
        <v>137.30000000000001</v>
      </c>
      <c r="E264" s="132">
        <v>126.1</v>
      </c>
      <c r="F264" s="132">
        <v>79.2</v>
      </c>
      <c r="G264" s="132">
        <v>42.4</v>
      </c>
      <c r="H264" s="132">
        <v>100.3</v>
      </c>
      <c r="I264" s="132">
        <v>46.6</v>
      </c>
      <c r="J264" s="132">
        <v>43.3</v>
      </c>
      <c r="K264" s="691">
        <v>1.4</v>
      </c>
      <c r="L264" s="691">
        <v>30.3</v>
      </c>
      <c r="M264" s="691">
        <v>18.899999999999999</v>
      </c>
      <c r="N264" s="713">
        <v>46.3</v>
      </c>
      <c r="O264" s="713">
        <v>46.9</v>
      </c>
      <c r="P264" s="713">
        <v>47.5</v>
      </c>
      <c r="Q264" s="713">
        <v>48</v>
      </c>
      <c r="R264" s="713">
        <v>48.5</v>
      </c>
    </row>
    <row r="265" spans="1:18" s="267" customFormat="1" ht="15">
      <c r="A265" s="384" t="s">
        <v>320</v>
      </c>
      <c r="B265" s="589">
        <v>855.3</v>
      </c>
      <c r="C265" s="589">
        <v>814.4</v>
      </c>
      <c r="D265" s="589">
        <v>889.1</v>
      </c>
      <c r="E265" s="589">
        <v>802</v>
      </c>
      <c r="F265" s="589">
        <v>875.9</v>
      </c>
      <c r="G265" s="589">
        <v>1105</v>
      </c>
      <c r="H265" s="589">
        <v>1074.8</v>
      </c>
      <c r="I265" s="589">
        <v>1360.7</v>
      </c>
      <c r="J265" s="589">
        <f>J266+J267</f>
        <v>1074.5999999999999</v>
      </c>
      <c r="K265" s="694">
        <v>1281.2</v>
      </c>
      <c r="L265" s="694">
        <v>1404.4</v>
      </c>
      <c r="M265" s="694">
        <v>1224.0999999999999</v>
      </c>
      <c r="N265" s="712">
        <v>1626.4</v>
      </c>
      <c r="O265" s="712">
        <v>2019.6</v>
      </c>
      <c r="P265" s="712">
        <v>2232.3000000000002</v>
      </c>
      <c r="Q265" s="712">
        <v>2408.6999999999998</v>
      </c>
      <c r="R265" s="712">
        <v>2616.6999999999998</v>
      </c>
    </row>
    <row r="266" spans="1:18" s="12" customFormat="1" ht="15">
      <c r="A266" s="394" t="s">
        <v>321</v>
      </c>
      <c r="B266" s="132">
        <v>560.5</v>
      </c>
      <c r="C266" s="132">
        <v>541.9</v>
      </c>
      <c r="D266" s="132">
        <v>638.6</v>
      </c>
      <c r="E266" s="132">
        <v>503.3</v>
      </c>
      <c r="F266" s="132">
        <v>603.70000000000005</v>
      </c>
      <c r="G266" s="132">
        <v>757.3</v>
      </c>
      <c r="H266" s="132">
        <v>774</v>
      </c>
      <c r="I266" s="132">
        <v>1061</v>
      </c>
      <c r="J266" s="132">
        <v>817</v>
      </c>
      <c r="K266" s="691">
        <v>998.3</v>
      </c>
      <c r="L266" s="691">
        <v>1157.2</v>
      </c>
      <c r="M266" s="691">
        <v>896.5</v>
      </c>
      <c r="N266" s="713">
        <v>1326.4</v>
      </c>
      <c r="O266" s="713">
        <v>16394</v>
      </c>
      <c r="P266" s="713">
        <v>1804</v>
      </c>
      <c r="Q266" s="713">
        <v>1969.4</v>
      </c>
      <c r="R266" s="713">
        <v>2179.5</v>
      </c>
    </row>
    <row r="267" spans="1:18" s="12" customFormat="1" ht="15">
      <c r="A267" s="394" t="s">
        <v>322</v>
      </c>
      <c r="B267" s="132">
        <v>294.8</v>
      </c>
      <c r="C267" s="132">
        <v>272.5</v>
      </c>
      <c r="D267" s="132">
        <v>250.6</v>
      </c>
      <c r="E267" s="132">
        <v>298.7</v>
      </c>
      <c r="F267" s="132">
        <v>272.2</v>
      </c>
      <c r="G267" s="132">
        <v>347.8</v>
      </c>
      <c r="H267" s="132">
        <v>300.8</v>
      </c>
      <c r="I267" s="132">
        <v>299.7</v>
      </c>
      <c r="J267" s="132">
        <v>257.60000000000002</v>
      </c>
      <c r="K267" s="691">
        <v>282.8</v>
      </c>
      <c r="L267" s="691">
        <v>247.2</v>
      </c>
      <c r="M267" s="691">
        <v>327.60000000000002</v>
      </c>
      <c r="N267" s="713">
        <v>300</v>
      </c>
      <c r="O267" s="713" t="s">
        <v>884</v>
      </c>
      <c r="P267" s="713">
        <v>428.3</v>
      </c>
      <c r="Q267" s="713">
        <v>439.3</v>
      </c>
      <c r="R267" s="713">
        <v>437.3</v>
      </c>
    </row>
    <row r="268" spans="1:18" s="267" customFormat="1">
      <c r="A268" s="384" t="s">
        <v>323</v>
      </c>
      <c r="B268" s="589"/>
      <c r="C268" s="589"/>
      <c r="D268" s="589"/>
      <c r="E268" s="589"/>
      <c r="F268" s="589"/>
      <c r="G268" s="589">
        <v>0</v>
      </c>
      <c r="H268" s="589">
        <v>0</v>
      </c>
      <c r="I268" s="589">
        <v>0</v>
      </c>
      <c r="J268" s="589"/>
      <c r="K268" s="589">
        <v>0</v>
      </c>
      <c r="L268" s="589">
        <v>0</v>
      </c>
      <c r="M268" s="589">
        <v>0</v>
      </c>
      <c r="N268" s="712">
        <v>0</v>
      </c>
      <c r="O268" s="712">
        <v>0</v>
      </c>
      <c r="P268" s="712">
        <v>0</v>
      </c>
      <c r="Q268" s="712">
        <v>0</v>
      </c>
      <c r="R268" s="712">
        <v>0</v>
      </c>
    </row>
    <row r="269" spans="1:18" s="267" customFormat="1" ht="15">
      <c r="A269" s="384" t="s">
        <v>324</v>
      </c>
      <c r="B269" s="589">
        <v>149.9</v>
      </c>
      <c r="C269" s="589">
        <v>159.19999999999999</v>
      </c>
      <c r="D269" s="589">
        <v>176.7</v>
      </c>
      <c r="E269" s="589">
        <v>177.7</v>
      </c>
      <c r="F269" s="589">
        <v>175.7</v>
      </c>
      <c r="G269" s="589">
        <v>228.9</v>
      </c>
      <c r="H269" s="589">
        <v>248.1</v>
      </c>
      <c r="I269" s="589">
        <v>273</v>
      </c>
      <c r="J269" s="589">
        <v>172</v>
      </c>
      <c r="K269" s="695">
        <v>235.9</v>
      </c>
      <c r="L269" s="695">
        <v>371.5</v>
      </c>
      <c r="M269" s="695">
        <v>364.6</v>
      </c>
      <c r="N269" s="712">
        <v>418.2</v>
      </c>
      <c r="O269" s="712">
        <v>473.7</v>
      </c>
      <c r="P269" s="712">
        <v>519.79999999999995</v>
      </c>
      <c r="Q269" s="712">
        <v>553</v>
      </c>
      <c r="R269" s="712">
        <v>588.70000000000005</v>
      </c>
    </row>
    <row r="270" spans="1:18" s="12" customFormat="1" ht="15">
      <c r="A270" s="394" t="s">
        <v>325</v>
      </c>
      <c r="B270" s="132">
        <v>9.5</v>
      </c>
      <c r="C270" s="132">
        <v>8.8000000000000007</v>
      </c>
      <c r="D270" s="132">
        <v>12.8</v>
      </c>
      <c r="E270" s="132">
        <v>9.4</v>
      </c>
      <c r="F270" s="132">
        <v>7.8</v>
      </c>
      <c r="G270" s="132">
        <v>36</v>
      </c>
      <c r="H270" s="132">
        <v>20.399999999999999</v>
      </c>
      <c r="I270" s="132">
        <v>17.2</v>
      </c>
      <c r="J270" s="132">
        <v>8.9</v>
      </c>
      <c r="K270" s="691">
        <v>6.6</v>
      </c>
      <c r="L270" s="691">
        <v>35.4</v>
      </c>
      <c r="M270" s="691">
        <v>15.9</v>
      </c>
      <c r="N270" s="713">
        <v>47.1</v>
      </c>
      <c r="O270" s="713" t="s">
        <v>885</v>
      </c>
      <c r="P270" s="713">
        <v>55.9</v>
      </c>
      <c r="Q270" s="713">
        <v>61.6</v>
      </c>
      <c r="R270" s="713">
        <v>68.099999999999994</v>
      </c>
    </row>
    <row r="271" spans="1:18" s="12" customFormat="1" ht="15">
      <c r="A271" s="394" t="s">
        <v>326</v>
      </c>
      <c r="B271" s="132">
        <v>133.9</v>
      </c>
      <c r="C271" s="132">
        <v>144.6</v>
      </c>
      <c r="D271" s="132">
        <v>158.1</v>
      </c>
      <c r="E271" s="132">
        <v>162.1</v>
      </c>
      <c r="F271" s="132">
        <v>163.5</v>
      </c>
      <c r="G271" s="132">
        <v>178.7</v>
      </c>
      <c r="H271" s="132">
        <v>205.1</v>
      </c>
      <c r="I271" s="132">
        <v>227.2</v>
      </c>
      <c r="J271" s="132">
        <v>157.69999999999999</v>
      </c>
      <c r="K271" s="691">
        <v>228.1</v>
      </c>
      <c r="L271" s="691">
        <v>328.1</v>
      </c>
      <c r="M271" s="691">
        <v>341.5</v>
      </c>
      <c r="N271" s="713">
        <v>358.1</v>
      </c>
      <c r="O271" s="713">
        <v>4084</v>
      </c>
      <c r="P271" s="713">
        <v>449.8</v>
      </c>
      <c r="Q271" s="713">
        <v>476.8</v>
      </c>
      <c r="R271" s="713">
        <v>505.4</v>
      </c>
    </row>
    <row r="272" spans="1:18" s="12" customFormat="1" ht="15">
      <c r="A272" s="394" t="s">
        <v>327</v>
      </c>
      <c r="B272" s="132">
        <v>6.5</v>
      </c>
      <c r="C272" s="132">
        <v>5.9</v>
      </c>
      <c r="D272" s="132">
        <v>5.8</v>
      </c>
      <c r="E272" s="132">
        <v>6.2</v>
      </c>
      <c r="F272" s="132">
        <v>4.4000000000000004</v>
      </c>
      <c r="G272" s="132">
        <v>14.2</v>
      </c>
      <c r="H272" s="132">
        <v>22.6</v>
      </c>
      <c r="I272" s="132">
        <v>28.6</v>
      </c>
      <c r="J272" s="132">
        <v>5.4</v>
      </c>
      <c r="K272" s="691">
        <v>1.3</v>
      </c>
      <c r="L272" s="691">
        <v>8</v>
      </c>
      <c r="M272" s="691">
        <v>7.1</v>
      </c>
      <c r="N272" s="713">
        <v>13</v>
      </c>
      <c r="O272" s="713">
        <v>134</v>
      </c>
      <c r="P272" s="713">
        <v>14</v>
      </c>
      <c r="Q272" s="713">
        <v>14.6</v>
      </c>
      <c r="R272" s="713">
        <v>15.2</v>
      </c>
    </row>
    <row r="273" spans="1:18" s="267" customFormat="1" ht="15">
      <c r="A273" s="384" t="s">
        <v>328</v>
      </c>
      <c r="B273" s="589">
        <v>10.7</v>
      </c>
      <c r="C273" s="589">
        <v>12.3</v>
      </c>
      <c r="D273" s="589">
        <v>9.1999999999999993</v>
      </c>
      <c r="E273" s="589">
        <v>6.9</v>
      </c>
      <c r="F273" s="589">
        <v>7.5</v>
      </c>
      <c r="G273" s="589">
        <v>7.1</v>
      </c>
      <c r="H273" s="589">
        <v>2.8</v>
      </c>
      <c r="I273" s="589">
        <v>2.5</v>
      </c>
      <c r="J273" s="589">
        <v>0.4</v>
      </c>
      <c r="K273" s="694">
        <v>11.6</v>
      </c>
      <c r="L273" s="694">
        <v>1.9</v>
      </c>
      <c r="M273" s="694">
        <v>3.9</v>
      </c>
      <c r="N273" s="712">
        <v>0</v>
      </c>
      <c r="O273" s="712">
        <v>1.2</v>
      </c>
      <c r="P273" s="712">
        <v>2.2000000000000002</v>
      </c>
      <c r="Q273" s="712">
        <v>2.2000000000000002</v>
      </c>
      <c r="R273" s="712">
        <v>1.2</v>
      </c>
    </row>
    <row r="274" spans="1:18" s="12" customFormat="1">
      <c r="A274" s="394" t="s">
        <v>329</v>
      </c>
      <c r="B274" s="132">
        <v>6.7</v>
      </c>
      <c r="C274" s="132">
        <v>7.3</v>
      </c>
      <c r="D274" s="132">
        <v>8.1999999999999993</v>
      </c>
      <c r="E274" s="132">
        <v>5.7</v>
      </c>
      <c r="F274" s="132">
        <v>6.8</v>
      </c>
      <c r="G274" s="132">
        <v>6.4</v>
      </c>
      <c r="H274" s="132">
        <v>2.2000000000000002</v>
      </c>
      <c r="I274" s="132"/>
      <c r="J274" s="132">
        <v>0</v>
      </c>
      <c r="K274" s="132">
        <v>11.4</v>
      </c>
      <c r="L274" s="132">
        <v>1.7</v>
      </c>
      <c r="M274" s="132"/>
      <c r="N274" s="713"/>
      <c r="O274" s="713"/>
      <c r="P274" s="713"/>
      <c r="Q274" s="713"/>
      <c r="R274" s="713"/>
    </row>
    <row r="275" spans="1:18" s="12" customFormat="1" ht="11.25" customHeight="1">
      <c r="A275" s="394" t="s">
        <v>330</v>
      </c>
      <c r="B275" s="132">
        <v>3.9</v>
      </c>
      <c r="C275" s="132">
        <v>5</v>
      </c>
      <c r="D275" s="132">
        <v>1</v>
      </c>
      <c r="E275" s="132">
        <v>1.1000000000000001</v>
      </c>
      <c r="F275" s="132">
        <v>0.8</v>
      </c>
      <c r="G275" s="132">
        <v>5.8</v>
      </c>
      <c r="H275" s="132">
        <v>1.8</v>
      </c>
      <c r="I275" s="132">
        <v>0</v>
      </c>
      <c r="J275" s="132">
        <v>0.4</v>
      </c>
      <c r="K275" s="132">
        <v>0.2</v>
      </c>
      <c r="L275" s="132">
        <v>0.2</v>
      </c>
      <c r="M275" s="132"/>
      <c r="N275" s="713"/>
      <c r="O275" s="713"/>
      <c r="P275" s="713"/>
      <c r="Q275" s="713"/>
      <c r="R275" s="713"/>
    </row>
    <row r="276" spans="1:18" s="267" customFormat="1">
      <c r="A276" s="384" t="s">
        <v>331</v>
      </c>
      <c r="B276" s="589"/>
      <c r="C276" s="589"/>
      <c r="D276" s="589"/>
      <c r="E276" s="589"/>
      <c r="F276" s="589"/>
      <c r="G276" s="589">
        <v>0.6</v>
      </c>
      <c r="H276" s="589">
        <v>0.4</v>
      </c>
      <c r="I276" s="589">
        <v>2</v>
      </c>
      <c r="J276" s="589">
        <v>0</v>
      </c>
      <c r="K276" s="589">
        <v>11.4</v>
      </c>
      <c r="L276" s="589">
        <v>1.7</v>
      </c>
      <c r="M276" s="589"/>
      <c r="N276" s="712"/>
      <c r="O276" s="712"/>
      <c r="P276" s="712"/>
      <c r="Q276" s="712"/>
      <c r="R276" s="712"/>
    </row>
    <row r="277" spans="1:18" s="12" customFormat="1">
      <c r="A277" s="394" t="s">
        <v>332</v>
      </c>
      <c r="B277" s="132"/>
      <c r="C277" s="132"/>
      <c r="D277" s="132"/>
      <c r="E277" s="132"/>
      <c r="F277" s="132"/>
      <c r="G277" s="132"/>
      <c r="H277" s="132"/>
      <c r="I277" s="132">
        <v>2</v>
      </c>
      <c r="J277" s="132">
        <v>0</v>
      </c>
      <c r="K277" s="132">
        <v>11.4</v>
      </c>
      <c r="L277" s="132"/>
      <c r="M277" s="132"/>
      <c r="N277" s="713"/>
      <c r="O277" s="713"/>
      <c r="P277" s="713"/>
      <c r="Q277" s="713"/>
      <c r="R277" s="713"/>
    </row>
    <row r="278" spans="1:18" s="12" customFormat="1">
      <c r="A278" s="394" t="s">
        <v>333</v>
      </c>
      <c r="B278" s="132"/>
      <c r="C278" s="132"/>
      <c r="D278" s="132"/>
      <c r="E278" s="132"/>
      <c r="F278" s="132"/>
      <c r="G278" s="132"/>
      <c r="H278" s="132"/>
      <c r="I278" s="132">
        <v>0</v>
      </c>
      <c r="J278" s="132">
        <v>0</v>
      </c>
      <c r="K278" s="132">
        <v>0</v>
      </c>
      <c r="L278" s="132"/>
      <c r="M278" s="132"/>
      <c r="N278" s="713"/>
      <c r="O278" s="713"/>
      <c r="P278" s="713"/>
      <c r="Q278" s="713"/>
      <c r="R278" s="713"/>
    </row>
    <row r="279" spans="1:18" s="267" customFormat="1" ht="15">
      <c r="A279" s="384" t="s">
        <v>334</v>
      </c>
      <c r="B279" s="589"/>
      <c r="C279" s="589"/>
      <c r="D279" s="589"/>
      <c r="E279" s="589"/>
      <c r="F279" s="589"/>
      <c r="G279" s="589">
        <v>0.8</v>
      </c>
      <c r="H279" s="589">
        <v>0.6</v>
      </c>
      <c r="I279" s="589">
        <v>0.5</v>
      </c>
      <c r="J279" s="589">
        <v>0.4</v>
      </c>
      <c r="K279" s="694">
        <v>0.2</v>
      </c>
      <c r="L279" s="694">
        <v>0.2</v>
      </c>
      <c r="M279" s="694"/>
      <c r="N279" s="712"/>
      <c r="O279" s="712"/>
      <c r="P279" s="712"/>
      <c r="Q279" s="712"/>
      <c r="R279" s="712"/>
    </row>
    <row r="280" spans="1:18" s="267" customFormat="1">
      <c r="A280" s="696" t="s">
        <v>335</v>
      </c>
      <c r="B280" s="589"/>
      <c r="C280" s="589"/>
      <c r="D280" s="589"/>
      <c r="E280" s="589"/>
      <c r="F280" s="589"/>
      <c r="G280" s="589"/>
      <c r="H280" s="589"/>
      <c r="I280" s="132">
        <v>0</v>
      </c>
      <c r="J280" s="132">
        <v>0</v>
      </c>
      <c r="K280" s="132">
        <v>0</v>
      </c>
      <c r="L280" s="132"/>
      <c r="M280" s="132"/>
      <c r="N280" s="713"/>
      <c r="O280" s="713"/>
      <c r="P280" s="713"/>
      <c r="Q280" s="713"/>
      <c r="R280" s="713"/>
    </row>
    <row r="281" spans="1:18" s="267" customFormat="1">
      <c r="A281" s="696" t="s">
        <v>336</v>
      </c>
      <c r="B281" s="589"/>
      <c r="C281" s="589"/>
      <c r="D281" s="589"/>
      <c r="E281" s="589"/>
      <c r="F281" s="589"/>
      <c r="G281" s="589"/>
      <c r="H281" s="589"/>
      <c r="I281" s="132">
        <v>0.2</v>
      </c>
      <c r="J281" s="132">
        <v>0.3</v>
      </c>
      <c r="K281" s="132">
        <v>0.2</v>
      </c>
      <c r="L281" s="132"/>
      <c r="M281" s="132"/>
      <c r="N281" s="713"/>
      <c r="O281" s="713"/>
      <c r="P281" s="713"/>
      <c r="Q281" s="713"/>
      <c r="R281" s="713"/>
    </row>
    <row r="282" spans="1:18" s="267" customFormat="1">
      <c r="A282" s="696" t="s">
        <v>337</v>
      </c>
      <c r="B282" s="589"/>
      <c r="C282" s="589"/>
      <c r="D282" s="589"/>
      <c r="E282" s="589"/>
      <c r="F282" s="589"/>
      <c r="G282" s="589"/>
      <c r="H282" s="589"/>
      <c r="I282" s="132">
        <v>0.2</v>
      </c>
      <c r="J282" s="132">
        <v>0</v>
      </c>
      <c r="K282" s="132">
        <v>0</v>
      </c>
      <c r="L282" s="132"/>
      <c r="M282" s="132"/>
      <c r="N282" s="713"/>
      <c r="O282" s="713"/>
      <c r="P282" s="713"/>
      <c r="Q282" s="713"/>
      <c r="R282" s="713"/>
    </row>
    <row r="283" spans="1:18" s="267" customFormat="1">
      <c r="A283" s="696" t="s">
        <v>338</v>
      </c>
      <c r="B283" s="589"/>
      <c r="C283" s="589"/>
      <c r="D283" s="589"/>
      <c r="E283" s="589"/>
      <c r="F283" s="589"/>
      <c r="G283" s="589"/>
      <c r="H283" s="589"/>
      <c r="I283" s="132">
        <v>0</v>
      </c>
      <c r="J283" s="132">
        <v>0</v>
      </c>
      <c r="K283" s="132">
        <v>0</v>
      </c>
      <c r="L283" s="132"/>
      <c r="M283" s="132"/>
      <c r="N283" s="713"/>
      <c r="O283" s="713"/>
      <c r="P283" s="713"/>
      <c r="Q283" s="713"/>
      <c r="R283" s="713"/>
    </row>
    <row r="284" spans="1:18" s="267" customFormat="1">
      <c r="A284" s="696" t="s">
        <v>339</v>
      </c>
      <c r="B284" s="589"/>
      <c r="C284" s="589"/>
      <c r="D284" s="589"/>
      <c r="E284" s="589"/>
      <c r="F284" s="589"/>
      <c r="G284" s="589"/>
      <c r="H284" s="589"/>
      <c r="I284" s="132">
        <v>0</v>
      </c>
      <c r="J284" s="132">
        <v>0</v>
      </c>
      <c r="K284" s="132">
        <v>0</v>
      </c>
      <c r="L284" s="132"/>
      <c r="M284" s="132"/>
      <c r="N284" s="713"/>
      <c r="O284" s="713"/>
      <c r="P284" s="713"/>
      <c r="Q284" s="713"/>
      <c r="R284" s="713"/>
    </row>
    <row r="285" spans="1:18" s="267" customFormat="1">
      <c r="A285" s="696" t="s">
        <v>340</v>
      </c>
      <c r="B285" s="589"/>
      <c r="C285" s="589"/>
      <c r="D285" s="589"/>
      <c r="E285" s="589"/>
      <c r="F285" s="589"/>
      <c r="G285" s="589"/>
      <c r="H285" s="589"/>
      <c r="I285" s="132">
        <v>0</v>
      </c>
      <c r="J285" s="132">
        <v>0</v>
      </c>
      <c r="K285" s="132">
        <v>0</v>
      </c>
      <c r="L285" s="132"/>
      <c r="M285" s="132"/>
      <c r="N285" s="713"/>
      <c r="O285" s="713"/>
      <c r="P285" s="713"/>
      <c r="Q285" s="713"/>
      <c r="R285" s="713"/>
    </row>
    <row r="286" spans="1:18" s="267" customFormat="1" ht="15">
      <c r="A286" s="384" t="s">
        <v>341</v>
      </c>
      <c r="B286" s="589">
        <v>5</v>
      </c>
      <c r="C286" s="606" t="s">
        <v>302</v>
      </c>
      <c r="D286" s="589">
        <v>2.5</v>
      </c>
      <c r="E286" s="589">
        <v>0.4</v>
      </c>
      <c r="F286" s="589">
        <v>3.1</v>
      </c>
      <c r="G286" s="589">
        <v>2.7</v>
      </c>
      <c r="H286" s="589">
        <v>44.3</v>
      </c>
      <c r="I286" s="589">
        <v>1.2</v>
      </c>
      <c r="J286" s="589">
        <v>3.2</v>
      </c>
      <c r="K286" s="694">
        <v>6.5</v>
      </c>
      <c r="L286" s="694">
        <v>10.4</v>
      </c>
      <c r="M286" s="694">
        <v>16.899999999999999</v>
      </c>
      <c r="N286" s="712">
        <v>21.8</v>
      </c>
      <c r="O286" s="712">
        <v>33.700000000000003</v>
      </c>
      <c r="P286" s="712">
        <v>34.6</v>
      </c>
      <c r="Q286" s="712">
        <v>35.6</v>
      </c>
      <c r="R286" s="712">
        <v>36.5</v>
      </c>
    </row>
    <row r="287" spans="1:18" s="12" customFormat="1" ht="15">
      <c r="A287" s="394" t="s">
        <v>342</v>
      </c>
      <c r="B287" s="132">
        <v>5</v>
      </c>
      <c r="C287" s="434" t="s">
        <v>302</v>
      </c>
      <c r="D287" s="132">
        <v>2.5</v>
      </c>
      <c r="E287" s="132">
        <v>0.4</v>
      </c>
      <c r="F287" s="132">
        <v>3.1</v>
      </c>
      <c r="G287" s="132">
        <v>2.7</v>
      </c>
      <c r="H287" s="132">
        <v>44.3</v>
      </c>
      <c r="I287" s="132">
        <v>1.2</v>
      </c>
      <c r="J287" s="132">
        <v>3.2</v>
      </c>
      <c r="K287" s="691">
        <v>6.5</v>
      </c>
      <c r="L287" s="691">
        <v>10.4</v>
      </c>
      <c r="M287" s="691">
        <v>16.899999999999999</v>
      </c>
      <c r="N287" s="713">
        <v>21.8</v>
      </c>
      <c r="O287" s="713">
        <v>33.700000000000003</v>
      </c>
      <c r="P287" s="713">
        <v>34.6</v>
      </c>
      <c r="Q287" s="713">
        <v>35.6</v>
      </c>
      <c r="R287" s="713">
        <v>36.5</v>
      </c>
    </row>
    <row r="288" spans="1:18" s="12" customFormat="1">
      <c r="A288" s="387"/>
      <c r="B288" s="132"/>
      <c r="C288" s="132"/>
      <c r="D288" s="132"/>
      <c r="E288" s="132"/>
      <c r="F288" s="132"/>
      <c r="G288" s="132"/>
      <c r="H288" s="132"/>
      <c r="I288" s="132"/>
      <c r="J288" s="132"/>
      <c r="K288" s="132"/>
      <c r="L288" s="132"/>
      <c r="M288" s="132"/>
      <c r="N288" s="713"/>
      <c r="O288" s="713"/>
      <c r="P288" s="713"/>
      <c r="Q288" s="713"/>
      <c r="R288" s="713"/>
    </row>
    <row r="289" spans="1:19" s="267" customFormat="1" ht="15">
      <c r="A289" s="389" t="s">
        <v>343</v>
      </c>
      <c r="B289" s="150">
        <v>402.9</v>
      </c>
      <c r="C289" s="150">
        <v>475.5</v>
      </c>
      <c r="D289" s="150">
        <v>555</v>
      </c>
      <c r="E289" s="150">
        <v>565.20000000000005</v>
      </c>
      <c r="F289" s="150">
        <v>536.79999999999995</v>
      </c>
      <c r="G289" s="150">
        <v>557.70000000000005</v>
      </c>
      <c r="H289" s="150">
        <v>810.7</v>
      </c>
      <c r="I289" s="150">
        <v>909.3</v>
      </c>
      <c r="J289" s="150">
        <v>760.4</v>
      </c>
      <c r="K289" s="690">
        <v>778.8</v>
      </c>
      <c r="L289" s="690">
        <v>906</v>
      </c>
      <c r="M289" s="690">
        <v>667.6</v>
      </c>
      <c r="N289" s="748">
        <v>888.8</v>
      </c>
      <c r="O289" s="748">
        <v>1176.5</v>
      </c>
      <c r="P289" s="748">
        <v>1836.4</v>
      </c>
      <c r="Q289" s="748">
        <v>2271.8000000000002</v>
      </c>
      <c r="R289" s="748">
        <v>2728.4</v>
      </c>
      <c r="S289" s="12"/>
    </row>
    <row r="290" spans="1:19" s="267" customFormat="1" ht="15">
      <c r="A290" s="384" t="s">
        <v>344</v>
      </c>
      <c r="B290" s="589">
        <v>223</v>
      </c>
      <c r="C290" s="589">
        <v>263.89999999999998</v>
      </c>
      <c r="D290" s="589">
        <v>280.5</v>
      </c>
      <c r="E290" s="605">
        <v>249.1</v>
      </c>
      <c r="F290" s="605">
        <v>242.9</v>
      </c>
      <c r="G290" s="605">
        <v>260.3</v>
      </c>
      <c r="H290" s="605">
        <v>418.3</v>
      </c>
      <c r="I290" s="605">
        <v>511.2</v>
      </c>
      <c r="J290" s="605">
        <v>359.5</v>
      </c>
      <c r="K290" s="694">
        <v>379.7</v>
      </c>
      <c r="L290" s="694">
        <v>469.9</v>
      </c>
      <c r="M290" s="694">
        <v>386.2</v>
      </c>
      <c r="N290" s="712">
        <v>455</v>
      </c>
      <c r="O290" s="712">
        <v>660.5</v>
      </c>
      <c r="P290" s="712">
        <v>980.1</v>
      </c>
      <c r="Q290" s="712">
        <v>1144</v>
      </c>
      <c r="R290" s="712">
        <v>1347.5</v>
      </c>
    </row>
    <row r="291" spans="1:19" s="12" customFormat="1" ht="15">
      <c r="A291" s="394" t="s">
        <v>345</v>
      </c>
      <c r="B291" s="132">
        <v>223</v>
      </c>
      <c r="C291" s="132">
        <v>257.2</v>
      </c>
      <c r="D291" s="132">
        <v>273.2</v>
      </c>
      <c r="E291" s="132">
        <v>243.4</v>
      </c>
      <c r="F291" s="132">
        <v>242.9</v>
      </c>
      <c r="G291" s="132">
        <v>246.4</v>
      </c>
      <c r="H291" s="132">
        <v>325.3</v>
      </c>
      <c r="I291" s="132">
        <v>409.4</v>
      </c>
      <c r="J291" s="132">
        <v>359.5</v>
      </c>
      <c r="K291" s="691">
        <v>379.7</v>
      </c>
      <c r="L291" s="691">
        <v>469.9</v>
      </c>
      <c r="M291" s="691">
        <v>386.2</v>
      </c>
      <c r="N291" s="713">
        <v>455</v>
      </c>
      <c r="O291" s="713">
        <v>660.5</v>
      </c>
      <c r="P291" s="713">
        <v>980.1</v>
      </c>
      <c r="Q291" s="713">
        <v>1144</v>
      </c>
      <c r="R291" s="713">
        <v>1347.5</v>
      </c>
    </row>
    <row r="292" spans="1:19" s="12" customFormat="1">
      <c r="A292" s="387" t="s">
        <v>346</v>
      </c>
      <c r="B292" s="132" t="s">
        <v>302</v>
      </c>
      <c r="C292" s="132">
        <v>6.7</v>
      </c>
      <c r="D292" s="132">
        <v>7.3</v>
      </c>
      <c r="E292" s="132">
        <v>5.7</v>
      </c>
      <c r="F292" s="132"/>
      <c r="G292" s="132">
        <v>14</v>
      </c>
      <c r="H292" s="132">
        <v>93</v>
      </c>
      <c r="I292" s="132">
        <v>101.8</v>
      </c>
      <c r="J292" s="132"/>
      <c r="K292" s="132"/>
      <c r="L292" s="132"/>
      <c r="M292" s="132"/>
      <c r="N292" s="713"/>
      <c r="O292" s="713"/>
      <c r="P292" s="713"/>
      <c r="Q292" s="713"/>
      <c r="R292" s="713"/>
    </row>
    <row r="293" spans="1:19" s="12" customFormat="1">
      <c r="A293" s="394" t="s">
        <v>347</v>
      </c>
      <c r="B293" s="132"/>
      <c r="C293" s="132"/>
      <c r="D293" s="132"/>
      <c r="E293" s="132"/>
      <c r="F293" s="127"/>
      <c r="G293" s="132">
        <v>14</v>
      </c>
      <c r="H293" s="132">
        <v>93</v>
      </c>
      <c r="I293" s="132">
        <v>101.8</v>
      </c>
      <c r="J293" s="132"/>
      <c r="K293" s="132"/>
      <c r="L293" s="132"/>
      <c r="M293" s="132"/>
      <c r="N293" s="713"/>
      <c r="O293" s="713"/>
      <c r="P293" s="713"/>
      <c r="Q293" s="713"/>
      <c r="R293" s="713"/>
    </row>
    <row r="294" spans="1:19" s="267" customFormat="1" ht="15">
      <c r="A294" s="384" t="s">
        <v>348</v>
      </c>
      <c r="B294" s="589">
        <v>179.9</v>
      </c>
      <c r="C294" s="589">
        <v>211.7</v>
      </c>
      <c r="D294" s="589">
        <v>274.5</v>
      </c>
      <c r="E294" s="589">
        <v>316.2</v>
      </c>
      <c r="F294" s="589">
        <v>294</v>
      </c>
      <c r="G294" s="589">
        <v>297.3</v>
      </c>
      <c r="H294" s="589">
        <v>392.4</v>
      </c>
      <c r="I294" s="589">
        <v>398.1</v>
      </c>
      <c r="J294" s="589">
        <v>400.9</v>
      </c>
      <c r="K294" s="694">
        <v>399.1</v>
      </c>
      <c r="L294" s="694">
        <v>436.2</v>
      </c>
      <c r="M294" s="694">
        <v>281.39999999999998</v>
      </c>
      <c r="N294" s="712">
        <v>433.8</v>
      </c>
      <c r="O294" s="712">
        <v>516.1</v>
      </c>
      <c r="P294" s="712">
        <v>856.3</v>
      </c>
      <c r="Q294" s="712">
        <v>1127.8</v>
      </c>
      <c r="R294" s="712">
        <v>1380.9</v>
      </c>
    </row>
    <row r="295" spans="1:19" s="12" customFormat="1" ht="15">
      <c r="A295" s="394" t="s">
        <v>349</v>
      </c>
      <c r="B295" s="132">
        <v>179.9</v>
      </c>
      <c r="C295" s="132">
        <v>211.7</v>
      </c>
      <c r="D295" s="132">
        <v>274.5</v>
      </c>
      <c r="E295" s="132">
        <v>316.2</v>
      </c>
      <c r="F295" s="132">
        <v>294</v>
      </c>
      <c r="G295" s="132">
        <v>297.3</v>
      </c>
      <c r="H295" s="132">
        <v>392.4</v>
      </c>
      <c r="I295" s="132">
        <v>398.1</v>
      </c>
      <c r="J295" s="132">
        <v>400.9</v>
      </c>
      <c r="K295" s="691">
        <v>399.1</v>
      </c>
      <c r="L295" s="691">
        <v>436.2</v>
      </c>
      <c r="M295" s="691">
        <v>281.39999999999998</v>
      </c>
      <c r="N295" s="713">
        <v>433.8</v>
      </c>
      <c r="O295" s="713">
        <v>516.1</v>
      </c>
      <c r="P295" s="713">
        <v>856.3</v>
      </c>
      <c r="Q295" s="713">
        <v>1127.8</v>
      </c>
      <c r="R295" s="713">
        <v>1380.9</v>
      </c>
    </row>
    <row r="296" spans="1:19" s="12" customFormat="1">
      <c r="A296" s="387" t="s">
        <v>350</v>
      </c>
      <c r="B296" s="132"/>
      <c r="C296" s="132"/>
      <c r="D296" s="132"/>
      <c r="E296" s="127"/>
      <c r="F296" s="581"/>
      <c r="G296" s="581"/>
      <c r="H296" s="581"/>
      <c r="I296" s="581"/>
      <c r="J296" s="581"/>
      <c r="K296" s="606"/>
      <c r="L296" s="606"/>
      <c r="M296" s="606"/>
      <c r="N296" s="799"/>
      <c r="O296" s="799"/>
      <c r="P296" s="799"/>
      <c r="Q296" s="799"/>
      <c r="R296" s="799"/>
    </row>
    <row r="297" spans="1:19" s="267" customFormat="1" ht="15">
      <c r="A297" s="389" t="s">
        <v>351</v>
      </c>
      <c r="B297" s="150">
        <v>930.8</v>
      </c>
      <c r="C297" s="150">
        <v>877.5</v>
      </c>
      <c r="D297" s="150">
        <v>867.5</v>
      </c>
      <c r="E297" s="150">
        <v>819.5</v>
      </c>
      <c r="F297" s="150">
        <v>1430.1</v>
      </c>
      <c r="G297" s="150">
        <v>1439.9</v>
      </c>
      <c r="H297" s="150">
        <v>1835.7</v>
      </c>
      <c r="I297" s="150">
        <v>1775.6</v>
      </c>
      <c r="J297" s="150">
        <v>1425</v>
      </c>
      <c r="K297" s="697">
        <v>2088</v>
      </c>
      <c r="L297" s="697">
        <v>1472.1</v>
      </c>
      <c r="M297" s="697">
        <v>1158.5999999999999</v>
      </c>
      <c r="N297" s="748">
        <v>2205</v>
      </c>
      <c r="O297" s="748">
        <v>2255</v>
      </c>
      <c r="P297" s="748">
        <v>2305</v>
      </c>
      <c r="Q297" s="748">
        <v>2355</v>
      </c>
      <c r="R297" s="748">
        <v>2405</v>
      </c>
      <c r="S297" s="12"/>
    </row>
    <row r="298" spans="1:19" s="267" customFormat="1" ht="15">
      <c r="A298" s="384" t="s">
        <v>352</v>
      </c>
      <c r="B298" s="589">
        <v>823.3</v>
      </c>
      <c r="C298" s="589">
        <v>776.2</v>
      </c>
      <c r="D298" s="589">
        <v>767.3</v>
      </c>
      <c r="E298" s="605">
        <v>778.8</v>
      </c>
      <c r="F298" s="605">
        <v>1261.4000000000001</v>
      </c>
      <c r="G298" s="605">
        <v>1281.9000000000001</v>
      </c>
      <c r="H298" s="605">
        <v>1562.4</v>
      </c>
      <c r="I298" s="605">
        <v>1408.5</v>
      </c>
      <c r="J298" s="605">
        <v>908.1</v>
      </c>
      <c r="K298" s="694">
        <v>1630.6</v>
      </c>
      <c r="L298" s="694">
        <v>1060.3</v>
      </c>
      <c r="M298" s="694">
        <v>892.1</v>
      </c>
      <c r="N298" s="798">
        <v>17754</v>
      </c>
      <c r="O298" s="798">
        <v>1724.4</v>
      </c>
      <c r="P298" s="798">
        <v>1824.2</v>
      </c>
      <c r="Q298" s="798">
        <v>1874.2</v>
      </c>
      <c r="R298" s="798">
        <v>1924.2</v>
      </c>
    </row>
    <row r="299" spans="1:19" s="267" customFormat="1" ht="15">
      <c r="A299" s="384" t="s">
        <v>353</v>
      </c>
      <c r="B299" s="132">
        <v>453.2</v>
      </c>
      <c r="C299" s="132">
        <v>427.2</v>
      </c>
      <c r="D299" s="132">
        <v>422.3</v>
      </c>
      <c r="E299" s="132">
        <v>505</v>
      </c>
      <c r="F299" s="132">
        <v>1207.0999999999999</v>
      </c>
      <c r="G299" s="132">
        <v>1025.5</v>
      </c>
      <c r="H299" s="132">
        <v>1249.9000000000001</v>
      </c>
      <c r="I299" s="132">
        <v>1126.8</v>
      </c>
      <c r="J299" s="132">
        <v>726.5</v>
      </c>
      <c r="K299" s="691">
        <v>1349.6</v>
      </c>
      <c r="L299" s="691">
        <v>848.3</v>
      </c>
      <c r="M299" s="691">
        <v>713.7</v>
      </c>
      <c r="N299" s="713">
        <v>1622.2</v>
      </c>
      <c r="O299" s="713">
        <v>1571.1</v>
      </c>
      <c r="P299" s="713">
        <v>1670.9</v>
      </c>
      <c r="Q299" s="713">
        <v>1720.9</v>
      </c>
      <c r="R299" s="713">
        <v>1770.9</v>
      </c>
    </row>
    <row r="300" spans="1:19" s="12" customFormat="1" ht="15">
      <c r="A300" s="394" t="s">
        <v>354</v>
      </c>
      <c r="B300" s="132">
        <v>10.199999999999999</v>
      </c>
      <c r="C300" s="132">
        <v>9.6</v>
      </c>
      <c r="D300" s="132">
        <v>9.5</v>
      </c>
      <c r="E300" s="132"/>
      <c r="F300" s="132"/>
      <c r="G300" s="132">
        <v>0</v>
      </c>
      <c r="H300" s="132">
        <v>0</v>
      </c>
      <c r="I300" s="132">
        <v>0</v>
      </c>
      <c r="J300" s="132">
        <v>0</v>
      </c>
      <c r="K300" s="691">
        <v>225.6</v>
      </c>
      <c r="L300" s="691">
        <v>0</v>
      </c>
      <c r="M300" s="691">
        <v>0</v>
      </c>
      <c r="N300" s="713">
        <v>130</v>
      </c>
      <c r="O300" s="713">
        <v>130.1</v>
      </c>
      <c r="P300" s="713">
        <v>329.9</v>
      </c>
      <c r="Q300" s="713">
        <v>230.2</v>
      </c>
      <c r="R300" s="713">
        <v>280.2</v>
      </c>
    </row>
    <row r="301" spans="1:19" s="12" customFormat="1" ht="15">
      <c r="A301" s="394" t="s">
        <v>355</v>
      </c>
      <c r="B301" s="132">
        <v>442.9</v>
      </c>
      <c r="C301" s="132">
        <v>417.6</v>
      </c>
      <c r="D301" s="132">
        <v>412.8</v>
      </c>
      <c r="E301" s="132">
        <v>505</v>
      </c>
      <c r="F301" s="132">
        <v>1207.0999999999999</v>
      </c>
      <c r="G301" s="132">
        <v>1025.5</v>
      </c>
      <c r="H301" s="132">
        <v>1249.9000000000001</v>
      </c>
      <c r="I301" s="132">
        <v>1126.8</v>
      </c>
      <c r="J301" s="132">
        <v>726.5</v>
      </c>
      <c r="K301" s="692">
        <v>1124</v>
      </c>
      <c r="L301" s="692">
        <v>848.3</v>
      </c>
      <c r="M301" s="691">
        <v>713.7</v>
      </c>
      <c r="N301" s="713">
        <v>1492.2</v>
      </c>
      <c r="O301" s="713">
        <v>1441</v>
      </c>
      <c r="P301" s="713">
        <v>1341</v>
      </c>
      <c r="Q301" s="713">
        <v>1490.8</v>
      </c>
      <c r="R301" s="713">
        <v>1490.8</v>
      </c>
    </row>
    <row r="302" spans="1:19" s="267" customFormat="1" ht="15">
      <c r="A302" s="384" t="s">
        <v>356</v>
      </c>
      <c r="B302" s="132">
        <v>370.2</v>
      </c>
      <c r="C302" s="132">
        <v>349</v>
      </c>
      <c r="D302" s="132">
        <v>345</v>
      </c>
      <c r="E302" s="132">
        <v>273.8</v>
      </c>
      <c r="F302" s="132">
        <v>54.3</v>
      </c>
      <c r="G302" s="132">
        <v>256.39999999999998</v>
      </c>
      <c r="H302" s="132">
        <v>312.5</v>
      </c>
      <c r="I302" s="132">
        <v>281.7</v>
      </c>
      <c r="J302" s="132">
        <v>181.6</v>
      </c>
      <c r="K302" s="692">
        <v>281</v>
      </c>
      <c r="L302" s="692">
        <v>212.1</v>
      </c>
      <c r="M302" s="692">
        <v>178.4</v>
      </c>
      <c r="N302" s="713">
        <v>153.19999999999999</v>
      </c>
      <c r="O302" s="713">
        <v>153.19999999999999</v>
      </c>
      <c r="P302" s="713">
        <v>153.19999999999999</v>
      </c>
      <c r="Q302" s="713">
        <v>153.19999999999999</v>
      </c>
      <c r="R302" s="713">
        <v>153.19999999999999</v>
      </c>
    </row>
    <row r="303" spans="1:19" s="12" customFormat="1" ht="15">
      <c r="A303" s="394" t="s">
        <v>357</v>
      </c>
      <c r="B303" s="132">
        <v>20.7</v>
      </c>
      <c r="C303" s="132">
        <v>19.5</v>
      </c>
      <c r="D303" s="132">
        <v>19.3</v>
      </c>
      <c r="E303" s="132"/>
      <c r="F303" s="132"/>
      <c r="G303" s="132">
        <v>0</v>
      </c>
      <c r="H303" s="132">
        <v>0</v>
      </c>
      <c r="I303" s="132">
        <v>0</v>
      </c>
      <c r="J303" s="132">
        <v>0</v>
      </c>
      <c r="K303" s="692">
        <v>0</v>
      </c>
      <c r="L303" s="692">
        <v>0</v>
      </c>
      <c r="M303" s="692">
        <v>0</v>
      </c>
      <c r="N303" s="713">
        <v>0</v>
      </c>
      <c r="O303" s="713">
        <v>0</v>
      </c>
      <c r="P303" s="713">
        <v>0</v>
      </c>
      <c r="Q303" s="713">
        <v>0</v>
      </c>
      <c r="R303" s="713">
        <v>0</v>
      </c>
    </row>
    <row r="304" spans="1:19" s="12" customFormat="1" ht="15">
      <c r="A304" s="394" t="s">
        <v>358</v>
      </c>
      <c r="B304" s="132">
        <v>349.5</v>
      </c>
      <c r="C304" s="132">
        <v>329.5</v>
      </c>
      <c r="D304" s="132">
        <v>325.7</v>
      </c>
      <c r="E304" s="132">
        <v>273.8</v>
      </c>
      <c r="F304" s="132">
        <v>54.3</v>
      </c>
      <c r="G304" s="132">
        <v>256.39999999999998</v>
      </c>
      <c r="H304" s="132">
        <v>312.5</v>
      </c>
      <c r="I304" s="132">
        <v>281.7</v>
      </c>
      <c r="J304" s="132">
        <v>181.6</v>
      </c>
      <c r="K304" s="691">
        <v>281</v>
      </c>
      <c r="L304" s="691">
        <v>212.1</v>
      </c>
      <c r="M304" s="692">
        <v>178.4</v>
      </c>
      <c r="N304" s="713">
        <v>153.19999999999999</v>
      </c>
      <c r="O304" s="713">
        <v>153.19999999999999</v>
      </c>
      <c r="P304" s="713">
        <v>153.19999999999999</v>
      </c>
      <c r="Q304" s="713">
        <v>153.19999999999999</v>
      </c>
      <c r="R304" s="713">
        <v>153.19999999999999</v>
      </c>
    </row>
    <row r="305" spans="1:18" s="267" customFormat="1" ht="15">
      <c r="A305" s="384" t="s">
        <v>359</v>
      </c>
      <c r="B305" s="589">
        <v>107.5</v>
      </c>
      <c r="C305" s="589">
        <v>101.3</v>
      </c>
      <c r="D305" s="589">
        <v>100.2</v>
      </c>
      <c r="E305" s="589">
        <v>40.700000000000003</v>
      </c>
      <c r="F305" s="589">
        <v>168.7</v>
      </c>
      <c r="G305" s="589">
        <v>158</v>
      </c>
      <c r="H305" s="589">
        <v>273.3</v>
      </c>
      <c r="I305" s="589">
        <v>367.1</v>
      </c>
      <c r="J305" s="589">
        <v>516.9</v>
      </c>
      <c r="K305" s="694">
        <v>457.4</v>
      </c>
      <c r="L305" s="694">
        <v>411.8</v>
      </c>
      <c r="M305" s="694">
        <v>266.60000000000002</v>
      </c>
      <c r="N305" s="712">
        <v>429.6</v>
      </c>
      <c r="O305" s="712">
        <v>530.70000000000005</v>
      </c>
      <c r="P305" s="712">
        <v>480.8</v>
      </c>
      <c r="Q305" s="712">
        <v>480.8</v>
      </c>
      <c r="R305" s="712">
        <v>480.8</v>
      </c>
    </row>
    <row r="306" spans="1:18" s="267" customFormat="1" ht="15">
      <c r="A306" s="607" t="s">
        <v>390</v>
      </c>
      <c r="B306" s="132">
        <v>98.6</v>
      </c>
      <c r="C306" s="132">
        <v>92.9</v>
      </c>
      <c r="D306" s="132">
        <v>91.9</v>
      </c>
      <c r="E306" s="132">
        <v>22.4</v>
      </c>
      <c r="F306" s="132">
        <v>147</v>
      </c>
      <c r="G306" s="132">
        <v>126.4</v>
      </c>
      <c r="H306" s="132">
        <v>218.6</v>
      </c>
      <c r="I306" s="132">
        <v>293.7</v>
      </c>
      <c r="J306" s="132">
        <v>413.5</v>
      </c>
      <c r="K306" s="691">
        <v>365.9</v>
      </c>
      <c r="L306" s="691">
        <v>329.4</v>
      </c>
      <c r="M306" s="691">
        <v>213.3</v>
      </c>
      <c r="N306" s="713">
        <v>396.4</v>
      </c>
      <c r="O306" s="713">
        <v>497.5</v>
      </c>
      <c r="P306" s="713">
        <v>447.6</v>
      </c>
      <c r="Q306" s="713">
        <v>447.6</v>
      </c>
      <c r="R306" s="713">
        <v>447.6</v>
      </c>
    </row>
    <row r="307" spans="1:18" s="12" customFormat="1" ht="15">
      <c r="A307" s="394" t="s">
        <v>361</v>
      </c>
      <c r="B307" s="132">
        <v>43.5</v>
      </c>
      <c r="C307" s="132">
        <v>41</v>
      </c>
      <c r="D307" s="132">
        <v>40.6</v>
      </c>
      <c r="E307" s="132">
        <v>0.9</v>
      </c>
      <c r="F307" s="132"/>
      <c r="G307" s="132">
        <v>0</v>
      </c>
      <c r="H307" s="132">
        <v>0</v>
      </c>
      <c r="I307" s="132">
        <v>0</v>
      </c>
      <c r="J307" s="132">
        <v>0</v>
      </c>
      <c r="K307" s="692">
        <v>0</v>
      </c>
      <c r="L307" s="692">
        <v>0</v>
      </c>
      <c r="M307" s="692">
        <v>0</v>
      </c>
      <c r="N307" s="713">
        <v>0</v>
      </c>
      <c r="O307" s="713">
        <v>0</v>
      </c>
      <c r="P307" s="713">
        <v>0</v>
      </c>
      <c r="Q307" s="713">
        <v>0</v>
      </c>
      <c r="R307" s="713">
        <v>0</v>
      </c>
    </row>
    <row r="308" spans="1:18" s="12" customFormat="1" ht="15">
      <c r="A308" s="394" t="s">
        <v>362</v>
      </c>
      <c r="B308" s="132">
        <v>55</v>
      </c>
      <c r="C308" s="132">
        <v>51.9</v>
      </c>
      <c r="D308" s="132">
        <v>51.3</v>
      </c>
      <c r="E308" s="132">
        <v>21.5</v>
      </c>
      <c r="F308" s="132">
        <v>147</v>
      </c>
      <c r="G308" s="132">
        <v>126.4</v>
      </c>
      <c r="H308" s="132">
        <v>218.6</v>
      </c>
      <c r="I308" s="132">
        <v>293.7</v>
      </c>
      <c r="J308" s="132">
        <v>413.5</v>
      </c>
      <c r="K308" s="691">
        <v>365.9</v>
      </c>
      <c r="L308" s="691">
        <v>329.4</v>
      </c>
      <c r="M308" s="691">
        <v>213.3</v>
      </c>
      <c r="N308" s="713">
        <v>396.4</v>
      </c>
      <c r="O308" s="713">
        <v>497.5</v>
      </c>
      <c r="P308" s="713">
        <v>447.6</v>
      </c>
      <c r="Q308" s="713">
        <v>447.6</v>
      </c>
      <c r="R308" s="713">
        <v>447.6</v>
      </c>
    </row>
    <row r="309" spans="1:18" s="267" customFormat="1" ht="15">
      <c r="A309" s="384" t="s">
        <v>363</v>
      </c>
      <c r="B309" s="132">
        <v>8.9</v>
      </c>
      <c r="C309" s="132">
        <v>8.4</v>
      </c>
      <c r="D309" s="132">
        <v>8.3000000000000007</v>
      </c>
      <c r="E309" s="132">
        <v>18.3</v>
      </c>
      <c r="F309" s="132">
        <v>21.7</v>
      </c>
      <c r="G309" s="132">
        <v>31.6</v>
      </c>
      <c r="H309" s="132">
        <v>54.7</v>
      </c>
      <c r="I309" s="132">
        <v>73.400000000000006</v>
      </c>
      <c r="J309" s="132">
        <v>103.4</v>
      </c>
      <c r="K309" s="691">
        <v>91.5</v>
      </c>
      <c r="L309" s="691">
        <v>82.4</v>
      </c>
      <c r="M309" s="691">
        <v>53.3</v>
      </c>
      <c r="N309" s="713">
        <v>33.200000000000003</v>
      </c>
      <c r="O309" s="713">
        <v>33.200000000000003</v>
      </c>
      <c r="P309" s="713">
        <v>33.200000000000003</v>
      </c>
      <c r="Q309" s="713">
        <v>33.200000000000003</v>
      </c>
      <c r="R309" s="713">
        <v>33.200000000000003</v>
      </c>
    </row>
    <row r="310" spans="1:18" s="12" customFormat="1" ht="15">
      <c r="A310" s="394" t="s">
        <v>361</v>
      </c>
      <c r="B310" s="132" t="s">
        <v>302</v>
      </c>
      <c r="C310" s="132" t="s">
        <v>302</v>
      </c>
      <c r="D310" s="132" t="s">
        <v>302</v>
      </c>
      <c r="E310" s="434">
        <v>18.3</v>
      </c>
      <c r="F310" s="434"/>
      <c r="G310" s="47"/>
      <c r="H310" s="47"/>
      <c r="I310" s="47">
        <v>0</v>
      </c>
      <c r="J310" s="47">
        <v>0</v>
      </c>
      <c r="K310" s="692">
        <v>0</v>
      </c>
      <c r="L310" s="692">
        <v>0</v>
      </c>
      <c r="M310" s="692">
        <v>0</v>
      </c>
      <c r="N310" s="741">
        <v>0</v>
      </c>
      <c r="O310" s="741">
        <v>0</v>
      </c>
      <c r="P310" s="741">
        <v>0</v>
      </c>
      <c r="Q310" s="741">
        <v>0</v>
      </c>
      <c r="R310" s="741">
        <v>0</v>
      </c>
    </row>
    <row r="311" spans="1:18" s="12" customFormat="1" ht="15">
      <c r="A311" s="394" t="s">
        <v>362</v>
      </c>
      <c r="B311" s="132">
        <v>8.9</v>
      </c>
      <c r="C311" s="132">
        <v>8.4</v>
      </c>
      <c r="D311" s="132">
        <v>8.3000000000000007</v>
      </c>
      <c r="E311" s="132"/>
      <c r="F311" s="132">
        <v>21.7</v>
      </c>
      <c r="G311" s="132">
        <v>31.6</v>
      </c>
      <c r="H311" s="132">
        <v>54.7</v>
      </c>
      <c r="I311" s="132">
        <v>73.400000000000006</v>
      </c>
      <c r="J311" s="132">
        <v>103.4</v>
      </c>
      <c r="K311" s="691">
        <v>91.5</v>
      </c>
      <c r="L311" s="691">
        <v>82.4</v>
      </c>
      <c r="M311" s="691">
        <v>53.3</v>
      </c>
      <c r="N311" s="713">
        <v>33.200000000000003</v>
      </c>
      <c r="O311" s="713">
        <v>33.200000000000003</v>
      </c>
      <c r="P311" s="713">
        <v>33.200000000000003</v>
      </c>
      <c r="Q311" s="713">
        <v>33.200000000000003</v>
      </c>
      <c r="R311" s="713">
        <v>33.200000000000003</v>
      </c>
    </row>
    <row r="312" spans="1:18" s="12" customFormat="1">
      <c r="A312" s="387"/>
      <c r="B312" s="582"/>
      <c r="C312" s="582"/>
      <c r="D312" s="582"/>
      <c r="E312" s="132"/>
      <c r="F312" s="583"/>
      <c r="G312" s="583"/>
      <c r="H312" s="583"/>
      <c r="I312" s="583"/>
      <c r="J312" s="583"/>
      <c r="K312" s="698"/>
      <c r="L312" s="698"/>
      <c r="M312" s="800"/>
      <c r="N312" s="801"/>
      <c r="O312" s="801"/>
      <c r="P312" s="801"/>
      <c r="Q312" s="801"/>
      <c r="R312" s="801"/>
    </row>
    <row r="313" spans="1:18" s="267" customFormat="1" ht="15">
      <c r="A313" s="389" t="s">
        <v>364</v>
      </c>
      <c r="B313" s="150">
        <v>269.10000000000002</v>
      </c>
      <c r="C313" s="150">
        <v>140.30000000000001</v>
      </c>
      <c r="D313" s="150">
        <v>775.3</v>
      </c>
      <c r="E313" s="150">
        <v>1026</v>
      </c>
      <c r="F313" s="150">
        <v>633.9</v>
      </c>
      <c r="G313" s="150">
        <v>943.8</v>
      </c>
      <c r="H313" s="150">
        <v>1773.6</v>
      </c>
      <c r="I313" s="150">
        <v>986.8</v>
      </c>
      <c r="J313" s="150">
        <v>866.2</v>
      </c>
      <c r="K313" s="697">
        <v>643</v>
      </c>
      <c r="L313" s="150">
        <v>612.5</v>
      </c>
      <c r="M313" s="747">
        <v>1024.4000000000001</v>
      </c>
      <c r="N313" s="748">
        <v>2494</v>
      </c>
      <c r="O313" s="748">
        <v>2736.9</v>
      </c>
      <c r="P313" s="748">
        <v>3120.7</v>
      </c>
      <c r="Q313" s="748">
        <v>3683.6</v>
      </c>
      <c r="R313" s="748">
        <v>4107.2</v>
      </c>
    </row>
    <row r="314" spans="1:18" s="267" customFormat="1" ht="15">
      <c r="A314" s="384" t="s">
        <v>365</v>
      </c>
      <c r="B314" s="589">
        <v>196</v>
      </c>
      <c r="C314" s="589">
        <v>75.400000000000006</v>
      </c>
      <c r="D314" s="589">
        <v>696</v>
      </c>
      <c r="E314" s="605">
        <v>943.1</v>
      </c>
      <c r="F314" s="605">
        <v>551.29999999999995</v>
      </c>
      <c r="G314" s="605">
        <v>860.9</v>
      </c>
      <c r="H314" s="605">
        <v>1063.5999999999999</v>
      </c>
      <c r="I314" s="605">
        <v>529.5</v>
      </c>
      <c r="J314" s="605">
        <v>741.1</v>
      </c>
      <c r="K314" s="694">
        <v>551.79999999999995</v>
      </c>
      <c r="L314" s="605">
        <v>514.29999999999995</v>
      </c>
      <c r="M314" s="802">
        <v>517.79999999999995</v>
      </c>
      <c r="N314" s="798">
        <v>1246</v>
      </c>
      <c r="O314" s="798">
        <v>1651.2</v>
      </c>
      <c r="P314" s="798">
        <v>2258.6</v>
      </c>
      <c r="Q314" s="798">
        <v>2732.8</v>
      </c>
      <c r="R314" s="798">
        <v>3087.4</v>
      </c>
    </row>
    <row r="315" spans="1:18" s="12" customFormat="1" ht="15">
      <c r="A315" s="384" t="s">
        <v>366</v>
      </c>
      <c r="B315" s="132">
        <v>0.1</v>
      </c>
      <c r="C315" s="132"/>
      <c r="D315" s="132"/>
      <c r="E315" s="132"/>
      <c r="F315" s="132"/>
      <c r="G315" s="132">
        <v>841.6</v>
      </c>
      <c r="H315" s="132">
        <v>1033.5</v>
      </c>
      <c r="I315" s="132">
        <v>0</v>
      </c>
      <c r="J315" s="132">
        <v>0</v>
      </c>
      <c r="K315" s="691">
        <v>0</v>
      </c>
      <c r="L315" s="132">
        <v>0</v>
      </c>
      <c r="M315" s="752">
        <v>0</v>
      </c>
      <c r="N315" s="713">
        <v>0</v>
      </c>
      <c r="O315" s="713">
        <v>0.7</v>
      </c>
      <c r="P315" s="713">
        <v>0.7</v>
      </c>
      <c r="Q315" s="713">
        <v>0.7</v>
      </c>
      <c r="R315" s="713">
        <v>0.7</v>
      </c>
    </row>
    <row r="316" spans="1:18" s="12" customFormat="1" ht="15">
      <c r="A316" s="384" t="s">
        <v>367</v>
      </c>
      <c r="B316" s="132">
        <v>172.3</v>
      </c>
      <c r="C316" s="132">
        <v>55</v>
      </c>
      <c r="D316" s="132">
        <v>665.8</v>
      </c>
      <c r="E316" s="132">
        <v>911.4</v>
      </c>
      <c r="F316" s="132">
        <v>528.9</v>
      </c>
      <c r="G316" s="132">
        <v>562.29999999999995</v>
      </c>
      <c r="H316" s="132">
        <v>653.5</v>
      </c>
      <c r="I316" s="132">
        <v>501.2</v>
      </c>
      <c r="J316" s="132">
        <v>718.5</v>
      </c>
      <c r="K316" s="691">
        <v>530.5</v>
      </c>
      <c r="L316" s="132">
        <v>480</v>
      </c>
      <c r="M316" s="752">
        <v>479.7</v>
      </c>
      <c r="N316" s="713">
        <v>1150</v>
      </c>
      <c r="O316" s="713">
        <v>1561.3</v>
      </c>
      <c r="P316" s="713">
        <v>2174.3000000000002</v>
      </c>
      <c r="Q316" s="713">
        <v>2643.2</v>
      </c>
      <c r="R316" s="713">
        <v>2993.1</v>
      </c>
    </row>
    <row r="317" spans="1:18" s="12" customFormat="1">
      <c r="A317" s="394" t="s">
        <v>368</v>
      </c>
      <c r="B317" s="132">
        <v>122.3</v>
      </c>
      <c r="C317" s="132"/>
      <c r="D317" s="132">
        <v>507.2</v>
      </c>
      <c r="E317" s="132">
        <v>456.4</v>
      </c>
      <c r="F317" s="132">
        <v>300.5</v>
      </c>
      <c r="G317" s="132">
        <v>279.3</v>
      </c>
      <c r="H317" s="132">
        <v>380</v>
      </c>
      <c r="I317" s="132">
        <v>381.2</v>
      </c>
      <c r="J317" s="132">
        <v>568.5</v>
      </c>
      <c r="K317" s="132">
        <v>380.5</v>
      </c>
      <c r="L317" s="132">
        <v>300</v>
      </c>
      <c r="M317" s="752">
        <v>402.6</v>
      </c>
      <c r="N317" s="713">
        <v>900</v>
      </c>
      <c r="O317" s="713">
        <v>1053.9000000000001</v>
      </c>
      <c r="P317" s="713">
        <v>1463.8</v>
      </c>
      <c r="Q317" s="713">
        <v>1864.1</v>
      </c>
      <c r="R317" s="713">
        <v>2114</v>
      </c>
    </row>
    <row r="318" spans="1:18" s="12" customFormat="1">
      <c r="A318" s="394" t="s">
        <v>369</v>
      </c>
      <c r="B318" s="132">
        <v>50</v>
      </c>
      <c r="C318" s="132">
        <v>55</v>
      </c>
      <c r="D318" s="132">
        <v>152</v>
      </c>
      <c r="E318" s="132">
        <v>85</v>
      </c>
      <c r="F318" s="132">
        <v>228.4</v>
      </c>
      <c r="G318" s="132">
        <v>0</v>
      </c>
      <c r="H318" s="132">
        <v>0</v>
      </c>
      <c r="I318" s="132">
        <v>120</v>
      </c>
      <c r="J318" s="132">
        <v>150</v>
      </c>
      <c r="K318" s="132">
        <v>150</v>
      </c>
      <c r="L318" s="132">
        <v>100</v>
      </c>
      <c r="M318" s="752">
        <v>0</v>
      </c>
      <c r="N318" s="713">
        <v>0</v>
      </c>
      <c r="O318" s="713">
        <v>232.4</v>
      </c>
      <c r="P318" s="713">
        <v>360.9</v>
      </c>
      <c r="Q318" s="713">
        <v>406.1</v>
      </c>
      <c r="R318" s="713">
        <v>406.1</v>
      </c>
    </row>
    <row r="319" spans="1:18" s="12" customFormat="1">
      <c r="A319" s="394" t="s">
        <v>370</v>
      </c>
      <c r="B319" s="132"/>
      <c r="C319" s="132"/>
      <c r="D319" s="132">
        <v>6.6</v>
      </c>
      <c r="E319" s="132"/>
      <c r="F319" s="434"/>
      <c r="G319" s="434">
        <v>0</v>
      </c>
      <c r="H319" s="434">
        <v>0</v>
      </c>
      <c r="I319" s="434">
        <v>0</v>
      </c>
      <c r="J319" s="434">
        <v>0</v>
      </c>
      <c r="K319" s="434">
        <v>0</v>
      </c>
      <c r="L319" s="434">
        <v>0</v>
      </c>
      <c r="M319" s="756">
        <v>0</v>
      </c>
      <c r="N319" s="796">
        <v>0</v>
      </c>
      <c r="O319" s="796">
        <v>0</v>
      </c>
      <c r="P319" s="796">
        <v>0</v>
      </c>
      <c r="Q319" s="796">
        <v>0</v>
      </c>
      <c r="R319" s="796">
        <v>0</v>
      </c>
    </row>
    <row r="320" spans="1:18" s="12" customFormat="1">
      <c r="A320" s="394" t="s">
        <v>371</v>
      </c>
      <c r="B320" s="132"/>
      <c r="C320" s="132"/>
      <c r="D320" s="132"/>
      <c r="E320" s="132">
        <v>370</v>
      </c>
      <c r="F320" s="132">
        <v>0</v>
      </c>
      <c r="G320" s="132">
        <v>19.3</v>
      </c>
      <c r="H320" s="132">
        <v>30.1</v>
      </c>
      <c r="I320" s="132">
        <v>0</v>
      </c>
      <c r="J320" s="132">
        <v>0</v>
      </c>
      <c r="K320" s="132">
        <v>0</v>
      </c>
      <c r="L320" s="132">
        <v>80</v>
      </c>
      <c r="M320" s="752">
        <v>77.099999999999994</v>
      </c>
      <c r="N320" s="713">
        <v>250</v>
      </c>
      <c r="O320" s="713">
        <v>275</v>
      </c>
      <c r="P320" s="713">
        <v>349.6</v>
      </c>
      <c r="Q320" s="713">
        <v>373</v>
      </c>
      <c r="R320" s="713">
        <v>473</v>
      </c>
    </row>
    <row r="321" spans="1:20" s="12" customFormat="1" ht="15">
      <c r="A321" s="384" t="s">
        <v>372</v>
      </c>
      <c r="B321" s="132">
        <v>23.6</v>
      </c>
      <c r="C321" s="132">
        <v>20.399999999999999</v>
      </c>
      <c r="D321" s="132">
        <v>30.2</v>
      </c>
      <c r="E321" s="132">
        <v>31.7</v>
      </c>
      <c r="F321" s="132">
        <v>22.4</v>
      </c>
      <c r="G321" s="132">
        <v>16.3</v>
      </c>
      <c r="H321" s="132">
        <v>23.4</v>
      </c>
      <c r="I321" s="132">
        <v>28.2</v>
      </c>
      <c r="J321" s="132">
        <v>22.6</v>
      </c>
      <c r="K321" s="691">
        <v>21.3</v>
      </c>
      <c r="L321" s="132">
        <v>34.299999999999997</v>
      </c>
      <c r="M321" s="752">
        <v>38.1</v>
      </c>
      <c r="N321" s="713">
        <v>96</v>
      </c>
      <c r="O321" s="713">
        <v>89.2</v>
      </c>
      <c r="P321" s="713">
        <v>83.5</v>
      </c>
      <c r="Q321" s="713">
        <v>88.9</v>
      </c>
      <c r="R321" s="713">
        <v>93.6</v>
      </c>
    </row>
    <row r="322" spans="1:20" s="12" customFormat="1">
      <c r="A322" s="394" t="s">
        <v>373</v>
      </c>
      <c r="B322" s="132"/>
      <c r="C322" s="132"/>
      <c r="D322" s="132"/>
      <c r="E322" s="132"/>
      <c r="F322" s="132">
        <v>18.3</v>
      </c>
      <c r="G322" s="132">
        <v>3</v>
      </c>
      <c r="H322" s="132">
        <v>6.6</v>
      </c>
      <c r="I322" s="132">
        <v>23</v>
      </c>
      <c r="J322" s="132">
        <v>17.600000000000001</v>
      </c>
      <c r="K322" s="132">
        <v>0</v>
      </c>
      <c r="L322" s="132"/>
      <c r="M322" s="752">
        <v>37.9</v>
      </c>
      <c r="N322" s="713">
        <v>91</v>
      </c>
      <c r="O322" s="713">
        <v>83.7</v>
      </c>
      <c r="P322" s="713">
        <v>77.400000000000006</v>
      </c>
      <c r="Q322" s="713">
        <v>82.2</v>
      </c>
      <c r="R322" s="713">
        <v>86.9</v>
      </c>
    </row>
    <row r="323" spans="1:20" s="12" customFormat="1">
      <c r="A323" s="394" t="s">
        <v>374</v>
      </c>
      <c r="B323" s="132"/>
      <c r="C323" s="132"/>
      <c r="D323" s="132"/>
      <c r="E323" s="132"/>
      <c r="F323" s="132"/>
      <c r="G323" s="132"/>
      <c r="H323" s="132">
        <v>0.1</v>
      </c>
      <c r="I323" s="132">
        <v>0</v>
      </c>
      <c r="J323" s="132">
        <v>0</v>
      </c>
      <c r="K323" s="132">
        <v>0</v>
      </c>
      <c r="L323" s="132"/>
      <c r="M323" s="752">
        <v>0</v>
      </c>
      <c r="N323" s="713">
        <v>0</v>
      </c>
      <c r="O323" s="713">
        <v>0</v>
      </c>
      <c r="P323" s="713">
        <v>0</v>
      </c>
      <c r="Q323" s="713">
        <v>0</v>
      </c>
      <c r="R323" s="713">
        <v>0</v>
      </c>
    </row>
    <row r="324" spans="1:20" s="12" customFormat="1">
      <c r="A324" s="394" t="s">
        <v>375</v>
      </c>
      <c r="B324" s="132"/>
      <c r="C324" s="132"/>
      <c r="D324" s="132"/>
      <c r="E324" s="132"/>
      <c r="F324" s="132"/>
      <c r="G324" s="132"/>
      <c r="H324" s="132"/>
      <c r="I324" s="132">
        <v>5.2</v>
      </c>
      <c r="J324" s="132">
        <v>4.9000000000000004</v>
      </c>
      <c r="K324" s="132">
        <v>3.4</v>
      </c>
      <c r="L324" s="132"/>
      <c r="M324" s="752">
        <v>0.2</v>
      </c>
      <c r="N324" s="713">
        <v>5</v>
      </c>
      <c r="O324" s="713">
        <v>5.5</v>
      </c>
      <c r="P324" s="713" t="s">
        <v>886</v>
      </c>
      <c r="Q324" s="713" t="s">
        <v>887</v>
      </c>
      <c r="R324" s="713">
        <v>6.7</v>
      </c>
    </row>
    <row r="325" spans="1:20" s="267" customFormat="1" ht="15">
      <c r="A325" s="384" t="s">
        <v>376</v>
      </c>
      <c r="B325" s="589">
        <v>50.8</v>
      </c>
      <c r="C325" s="589">
        <v>41.6</v>
      </c>
      <c r="D325" s="589">
        <v>75</v>
      </c>
      <c r="E325" s="589">
        <v>65.599999999999994</v>
      </c>
      <c r="F325" s="589">
        <v>63.5</v>
      </c>
      <c r="G325" s="589">
        <v>62.8</v>
      </c>
      <c r="H325" s="589">
        <v>32.200000000000003</v>
      </c>
      <c r="I325" s="589">
        <v>37.299999999999997</v>
      </c>
      <c r="J325" s="589">
        <v>9.4</v>
      </c>
      <c r="K325" s="694">
        <v>11.5</v>
      </c>
      <c r="L325" s="589">
        <v>8.4</v>
      </c>
      <c r="M325" s="715">
        <v>21.4</v>
      </c>
      <c r="N325" s="712">
        <v>0</v>
      </c>
      <c r="O325" s="712">
        <v>0.1</v>
      </c>
      <c r="P325" s="712">
        <v>0.2</v>
      </c>
      <c r="Q325" s="712">
        <v>0.3</v>
      </c>
      <c r="R325" s="712">
        <v>0.4</v>
      </c>
    </row>
    <row r="326" spans="1:20" s="12" customFormat="1" ht="15">
      <c r="A326" s="394" t="s">
        <v>377</v>
      </c>
      <c r="B326" s="132">
        <v>31.4</v>
      </c>
      <c r="C326" s="132">
        <v>32.799999999999997</v>
      </c>
      <c r="D326" s="132">
        <v>31</v>
      </c>
      <c r="E326" s="132">
        <v>25.3</v>
      </c>
      <c r="F326" s="132">
        <v>28.7</v>
      </c>
      <c r="G326" s="132">
        <v>22.9</v>
      </c>
      <c r="H326" s="132">
        <v>8.1999999999999993</v>
      </c>
      <c r="I326" s="132">
        <v>14.2</v>
      </c>
      <c r="J326" s="132">
        <v>4.5</v>
      </c>
      <c r="K326" s="691">
        <v>4.9000000000000004</v>
      </c>
      <c r="L326" s="132">
        <v>3.7</v>
      </c>
      <c r="M326" s="752">
        <v>7</v>
      </c>
      <c r="N326" s="713">
        <v>0</v>
      </c>
      <c r="O326" s="713">
        <v>0.1</v>
      </c>
      <c r="P326" s="713">
        <v>0.2</v>
      </c>
      <c r="Q326" s="713">
        <v>0.3</v>
      </c>
      <c r="R326" s="713">
        <v>0.4</v>
      </c>
    </row>
    <row r="327" spans="1:20" s="12" customFormat="1" ht="15">
      <c r="A327" s="394" t="s">
        <v>378</v>
      </c>
      <c r="B327" s="132">
        <v>19.5</v>
      </c>
      <c r="C327" s="132">
        <v>8.8000000000000007</v>
      </c>
      <c r="D327" s="132">
        <v>44.1</v>
      </c>
      <c r="E327" s="132">
        <v>40.299999999999997</v>
      </c>
      <c r="F327" s="132">
        <v>34.9</v>
      </c>
      <c r="G327" s="132">
        <v>39.9</v>
      </c>
      <c r="H327" s="132">
        <v>24</v>
      </c>
      <c r="I327" s="132">
        <v>23</v>
      </c>
      <c r="J327" s="132">
        <v>4.8</v>
      </c>
      <c r="K327" s="691">
        <v>6.6</v>
      </c>
      <c r="L327" s="132">
        <v>4.8</v>
      </c>
      <c r="M327" s="752">
        <v>14.4</v>
      </c>
      <c r="N327" s="713">
        <v>0</v>
      </c>
      <c r="O327" s="713">
        <v>0</v>
      </c>
      <c r="P327" s="713">
        <v>0</v>
      </c>
      <c r="Q327" s="713">
        <v>0</v>
      </c>
      <c r="R327" s="713">
        <v>0</v>
      </c>
    </row>
    <row r="328" spans="1:20" s="267" customFormat="1" ht="15">
      <c r="A328" s="384" t="s">
        <v>379</v>
      </c>
      <c r="B328" s="589">
        <v>0.3</v>
      </c>
      <c r="C328" s="589">
        <v>2.4</v>
      </c>
      <c r="D328" s="589">
        <v>1.9</v>
      </c>
      <c r="E328" s="589">
        <v>2.8</v>
      </c>
      <c r="F328" s="589">
        <v>1.8</v>
      </c>
      <c r="G328" s="589">
        <v>1.6</v>
      </c>
      <c r="H328" s="589">
        <v>1.9</v>
      </c>
      <c r="I328" s="589">
        <v>1.8</v>
      </c>
      <c r="J328" s="589">
        <v>2.8</v>
      </c>
      <c r="K328" s="694">
        <v>1.2</v>
      </c>
      <c r="L328" s="589">
        <v>0.1</v>
      </c>
      <c r="M328" s="715">
        <v>2.1</v>
      </c>
      <c r="N328" s="712">
        <v>0</v>
      </c>
      <c r="O328" s="712">
        <v>0</v>
      </c>
      <c r="P328" s="712">
        <v>0</v>
      </c>
      <c r="Q328" s="712">
        <v>0</v>
      </c>
      <c r="R328" s="712">
        <v>0</v>
      </c>
    </row>
    <row r="329" spans="1:20" s="267" customFormat="1" ht="15">
      <c r="A329" s="384" t="s">
        <v>380</v>
      </c>
      <c r="B329" s="589">
        <v>21.9</v>
      </c>
      <c r="C329" s="589">
        <v>20.8</v>
      </c>
      <c r="D329" s="589">
        <v>2.5</v>
      </c>
      <c r="E329" s="589">
        <v>14.4</v>
      </c>
      <c r="F329" s="589">
        <v>17.2</v>
      </c>
      <c r="G329" s="589">
        <v>18.5</v>
      </c>
      <c r="H329" s="589">
        <v>675.9</v>
      </c>
      <c r="I329" s="589">
        <v>418.2</v>
      </c>
      <c r="J329" s="589">
        <v>113</v>
      </c>
      <c r="K329" s="694">
        <v>78.599999999999994</v>
      </c>
      <c r="L329" s="715">
        <v>89.7</v>
      </c>
      <c r="M329" s="715">
        <v>483</v>
      </c>
      <c r="N329" s="712">
        <v>1248</v>
      </c>
      <c r="O329" s="712">
        <v>1085.5999999999999</v>
      </c>
      <c r="P329" s="712">
        <v>861.9</v>
      </c>
      <c r="Q329" s="712">
        <v>950.5</v>
      </c>
      <c r="R329" s="712">
        <v>1019.4</v>
      </c>
    </row>
    <row r="330" spans="1:20" s="267" customFormat="1" ht="15">
      <c r="A330" s="384" t="s">
        <v>381</v>
      </c>
      <c r="B330" s="589"/>
      <c r="C330" s="589"/>
      <c r="D330" s="589"/>
      <c r="E330" s="589"/>
      <c r="F330" s="589"/>
      <c r="G330" s="589">
        <v>18.5</v>
      </c>
      <c r="H330" s="589">
        <v>675.9</v>
      </c>
      <c r="I330" s="589">
        <v>418.2</v>
      </c>
      <c r="J330" s="589">
        <v>113</v>
      </c>
      <c r="K330" s="694">
        <v>78.599999999999994</v>
      </c>
      <c r="L330" s="715">
        <v>89.7</v>
      </c>
      <c r="M330" s="715">
        <v>483</v>
      </c>
      <c r="N330" s="712">
        <v>1248</v>
      </c>
      <c r="O330" s="712">
        <v>1085.5999999999999</v>
      </c>
      <c r="P330" s="712">
        <v>861.9</v>
      </c>
      <c r="Q330" s="712">
        <v>950.5</v>
      </c>
      <c r="R330" s="712">
        <v>1019.4</v>
      </c>
    </row>
    <row r="331" spans="1:20" s="12" customFormat="1" ht="15">
      <c r="A331" s="394" t="s">
        <v>382</v>
      </c>
      <c r="B331" s="132"/>
      <c r="C331" s="132"/>
      <c r="D331" s="132"/>
      <c r="E331" s="132"/>
      <c r="F331" s="132">
        <v>15.1</v>
      </c>
      <c r="G331" s="132">
        <v>17.399999999999999</v>
      </c>
      <c r="H331" s="132">
        <v>21.3</v>
      </c>
      <c r="I331" s="132">
        <v>13.2</v>
      </c>
      <c r="J331" s="132">
        <v>28</v>
      </c>
      <c r="K331" s="691">
        <v>28.2</v>
      </c>
      <c r="L331" s="132">
        <v>31.1</v>
      </c>
      <c r="M331" s="752">
        <v>25.4</v>
      </c>
      <c r="N331" s="713">
        <v>0</v>
      </c>
      <c r="O331" s="713">
        <v>0</v>
      </c>
      <c r="P331" s="713">
        <v>0</v>
      </c>
      <c r="Q331" s="713">
        <v>0</v>
      </c>
      <c r="R331" s="713">
        <v>0</v>
      </c>
    </row>
    <row r="332" spans="1:20" s="12" customFormat="1" ht="15">
      <c r="A332" s="394" t="s">
        <v>383</v>
      </c>
      <c r="B332" s="132"/>
      <c r="C332" s="132"/>
      <c r="D332" s="132"/>
      <c r="E332" s="132"/>
      <c r="F332" s="132">
        <v>0.1</v>
      </c>
      <c r="G332" s="132">
        <v>0.3</v>
      </c>
      <c r="H332" s="132">
        <v>655</v>
      </c>
      <c r="I332" s="132">
        <v>405</v>
      </c>
      <c r="J332" s="132">
        <v>85</v>
      </c>
      <c r="K332" s="691">
        <v>50</v>
      </c>
      <c r="L332" s="132">
        <v>54.3</v>
      </c>
      <c r="M332" s="752">
        <v>452.9</v>
      </c>
      <c r="N332" s="713">
        <v>1248</v>
      </c>
      <c r="O332" s="713">
        <v>1085.5999999999999</v>
      </c>
      <c r="P332" s="713">
        <v>861.9</v>
      </c>
      <c r="Q332" s="713">
        <v>950.5</v>
      </c>
      <c r="R332" s="713">
        <v>1019.4</v>
      </c>
    </row>
    <row r="333" spans="1:20" s="12" customFormat="1">
      <c r="A333" s="394" t="s">
        <v>384</v>
      </c>
      <c r="B333" s="132"/>
      <c r="C333" s="132"/>
      <c r="D333" s="132"/>
      <c r="E333" s="132"/>
      <c r="F333" s="132"/>
      <c r="G333" s="132"/>
      <c r="H333" s="132"/>
      <c r="I333" s="132"/>
      <c r="J333" s="132"/>
      <c r="K333" s="132"/>
      <c r="L333" s="132"/>
      <c r="M333" s="752">
        <v>0</v>
      </c>
      <c r="N333" s="713">
        <v>0</v>
      </c>
      <c r="O333" s="713">
        <v>0</v>
      </c>
      <c r="P333" s="713">
        <v>0</v>
      </c>
      <c r="Q333" s="713">
        <v>0</v>
      </c>
      <c r="R333" s="713">
        <v>0</v>
      </c>
    </row>
    <row r="334" spans="1:20" s="12" customFormat="1">
      <c r="A334" s="394" t="s">
        <v>385</v>
      </c>
      <c r="B334" s="132"/>
      <c r="C334" s="132"/>
      <c r="D334" s="132"/>
      <c r="E334" s="132"/>
      <c r="F334" s="132"/>
      <c r="G334" s="132"/>
      <c r="H334" s="132"/>
      <c r="I334" s="132"/>
      <c r="J334" s="132"/>
      <c r="K334" s="132">
        <v>0.4</v>
      </c>
      <c r="L334" s="132">
        <v>4.3</v>
      </c>
      <c r="M334" s="752">
        <v>5.7</v>
      </c>
      <c r="N334" s="713">
        <v>0</v>
      </c>
      <c r="O334" s="713">
        <v>0</v>
      </c>
      <c r="P334" s="713">
        <v>0</v>
      </c>
      <c r="Q334" s="713">
        <v>0</v>
      </c>
      <c r="R334" s="713">
        <v>0</v>
      </c>
    </row>
    <row r="335" spans="1:20" s="267" customFormat="1" ht="15">
      <c r="A335" s="645" t="s">
        <v>386</v>
      </c>
      <c r="B335" s="646">
        <v>21.9</v>
      </c>
      <c r="C335" s="646">
        <v>20.8</v>
      </c>
      <c r="D335" s="646">
        <v>2.5</v>
      </c>
      <c r="E335" s="646">
        <v>14.4</v>
      </c>
      <c r="F335" s="646">
        <v>17.2</v>
      </c>
      <c r="G335" s="646">
        <v>0</v>
      </c>
      <c r="H335" s="646">
        <v>0</v>
      </c>
      <c r="I335" s="646">
        <v>0</v>
      </c>
      <c r="J335" s="646">
        <v>0</v>
      </c>
      <c r="K335" s="699">
        <v>0</v>
      </c>
      <c r="L335" s="646">
        <v>0</v>
      </c>
      <c r="M335" s="803">
        <v>0</v>
      </c>
      <c r="N335" s="804">
        <v>0</v>
      </c>
      <c r="O335" s="804">
        <v>0</v>
      </c>
      <c r="P335" s="804">
        <v>0</v>
      </c>
      <c r="Q335" s="804">
        <v>0</v>
      </c>
      <c r="R335" s="712">
        <v>0</v>
      </c>
      <c r="S335" s="700"/>
      <c r="T335" s="700"/>
    </row>
    <row r="336" spans="1:20" s="267" customFormat="1">
      <c r="A336" s="394" t="s">
        <v>387</v>
      </c>
      <c r="B336" s="589"/>
      <c r="C336" s="589"/>
      <c r="D336" s="589"/>
      <c r="E336" s="589"/>
      <c r="F336" s="589"/>
      <c r="G336" s="589"/>
      <c r="H336" s="589"/>
      <c r="I336" s="589"/>
      <c r="J336" s="589"/>
      <c r="K336" s="589"/>
      <c r="L336" s="589"/>
      <c r="M336" s="589"/>
      <c r="N336" s="589"/>
      <c r="O336" s="1194"/>
      <c r="P336" s="589"/>
      <c r="Q336" s="589"/>
      <c r="R336" s="589"/>
    </row>
    <row r="337" spans="1:18" s="267" customFormat="1">
      <c r="A337" s="384"/>
      <c r="B337" s="589"/>
      <c r="C337" s="589"/>
      <c r="D337" s="589"/>
      <c r="E337" s="589"/>
      <c r="F337" s="589"/>
      <c r="G337" s="589"/>
      <c r="H337" s="589"/>
      <c r="I337" s="589"/>
      <c r="J337" s="589"/>
      <c r="K337" s="589"/>
      <c r="L337" s="589"/>
      <c r="M337" s="589"/>
      <c r="N337" s="589"/>
      <c r="O337" s="1194"/>
      <c r="P337" s="589"/>
      <c r="Q337" s="589"/>
      <c r="R337" s="589"/>
    </row>
    <row r="338" spans="1:18" s="267" customFormat="1" ht="18">
      <c r="A338" s="651" t="s">
        <v>880</v>
      </c>
      <c r="B338" s="589"/>
      <c r="C338" s="589"/>
      <c r="D338" s="589"/>
      <c r="E338" s="589"/>
      <c r="F338" s="589"/>
      <c r="G338" s="589"/>
      <c r="H338" s="589"/>
      <c r="I338" s="589"/>
      <c r="J338" s="589"/>
      <c r="K338" s="41"/>
      <c r="L338" s="589"/>
      <c r="M338" s="589"/>
      <c r="N338" s="589"/>
      <c r="O338" s="1194"/>
      <c r="P338" s="589"/>
      <c r="Q338" s="589"/>
      <c r="R338" s="589"/>
    </row>
    <row r="339" spans="1:18" s="11" customFormat="1" ht="15.75">
      <c r="A339" s="574" t="s">
        <v>285</v>
      </c>
      <c r="B339" s="431">
        <v>2012</v>
      </c>
      <c r="C339" s="431">
        <v>2013</v>
      </c>
      <c r="D339" s="431">
        <v>2014</v>
      </c>
      <c r="E339" s="431">
        <v>2015</v>
      </c>
      <c r="F339" s="431">
        <v>2016</v>
      </c>
      <c r="G339" s="431">
        <v>2017</v>
      </c>
      <c r="H339" s="431">
        <v>2018</v>
      </c>
      <c r="I339" s="431">
        <v>2019</v>
      </c>
      <c r="J339" s="431">
        <v>2020</v>
      </c>
      <c r="K339" s="431">
        <v>2021</v>
      </c>
      <c r="L339" s="431">
        <v>2022</v>
      </c>
      <c r="M339" s="385">
        <v>2023</v>
      </c>
      <c r="N339" s="385">
        <v>2024</v>
      </c>
      <c r="O339" s="385">
        <v>2025</v>
      </c>
      <c r="P339" s="385">
        <v>2026</v>
      </c>
      <c r="Q339" s="385">
        <v>2027</v>
      </c>
    </row>
    <row r="340" spans="1:18" s="11" customFormat="1" ht="15" customHeight="1">
      <c r="A340" s="575" t="s">
        <v>286</v>
      </c>
      <c r="B340" s="432" t="s">
        <v>231</v>
      </c>
      <c r="C340" s="432" t="s">
        <v>231</v>
      </c>
      <c r="D340" s="432" t="s">
        <v>231</v>
      </c>
      <c r="E340" s="432" t="s">
        <v>231</v>
      </c>
      <c r="F340" s="432" t="s">
        <v>231</v>
      </c>
      <c r="G340" s="432" t="s">
        <v>231</v>
      </c>
      <c r="H340" s="432" t="s">
        <v>231</v>
      </c>
      <c r="I340" s="432" t="s">
        <v>231</v>
      </c>
      <c r="J340" s="432" t="s">
        <v>231</v>
      </c>
      <c r="K340" s="432" t="s">
        <v>231</v>
      </c>
      <c r="L340" s="432" t="s">
        <v>231</v>
      </c>
      <c r="M340" s="386" t="s">
        <v>232</v>
      </c>
      <c r="N340" s="386" t="s">
        <v>232</v>
      </c>
      <c r="O340" s="386" t="s">
        <v>233</v>
      </c>
      <c r="P340" s="386" t="s">
        <v>233</v>
      </c>
      <c r="Q340" s="386" t="s">
        <v>233</v>
      </c>
    </row>
    <row r="341" spans="1:18" s="11" customFormat="1">
      <c r="A341" s="387" t="s">
        <v>287</v>
      </c>
      <c r="B341" s="127" t="s">
        <v>288</v>
      </c>
      <c r="C341" s="127" t="s">
        <v>288</v>
      </c>
      <c r="D341" s="127" t="s">
        <v>288</v>
      </c>
      <c r="E341" s="127" t="s">
        <v>289</v>
      </c>
      <c r="F341" s="127" t="s">
        <v>170</v>
      </c>
      <c r="G341" s="127" t="s">
        <v>160</v>
      </c>
      <c r="H341" s="127" t="s">
        <v>152</v>
      </c>
      <c r="I341" s="127" t="s">
        <v>149</v>
      </c>
      <c r="J341" s="127" t="s">
        <v>142</v>
      </c>
      <c r="K341" s="127" t="s">
        <v>133</v>
      </c>
      <c r="L341" s="127" t="s">
        <v>3</v>
      </c>
      <c r="M341" s="388" t="s">
        <v>878</v>
      </c>
      <c r="N341" s="388" t="s">
        <v>878</v>
      </c>
      <c r="O341" s="388" t="s">
        <v>878</v>
      </c>
      <c r="P341" s="388" t="s">
        <v>878</v>
      </c>
      <c r="Q341" s="388" t="s">
        <v>878</v>
      </c>
    </row>
    <row r="342" spans="1:18">
      <c r="A342" s="387"/>
      <c r="B342" s="127"/>
      <c r="C342" s="127"/>
      <c r="D342" s="127"/>
      <c r="E342" s="127"/>
      <c r="F342" s="127"/>
      <c r="G342" s="576"/>
      <c r="H342" s="576"/>
      <c r="I342" s="576"/>
      <c r="J342" s="576"/>
      <c r="K342" s="688"/>
      <c r="L342" s="576"/>
      <c r="M342" s="689"/>
      <c r="N342" s="689"/>
      <c r="O342" s="689"/>
      <c r="P342" s="689"/>
      <c r="Q342" s="689"/>
      <c r="R342" s="3"/>
    </row>
    <row r="343" spans="1:18" s="5" customFormat="1" ht="15">
      <c r="A343" s="389" t="s">
        <v>290</v>
      </c>
      <c r="B343" s="150">
        <v>9418.9</v>
      </c>
      <c r="C343" s="150">
        <v>9897.5</v>
      </c>
      <c r="D343" s="150">
        <v>11874.9</v>
      </c>
      <c r="E343" s="150">
        <v>11003.1</v>
      </c>
      <c r="F343" s="150">
        <v>10485.5</v>
      </c>
      <c r="G343" s="150">
        <v>11525.1</v>
      </c>
      <c r="H343" s="150">
        <v>14085.1</v>
      </c>
      <c r="I343" s="150">
        <v>13680.5</v>
      </c>
      <c r="J343" s="150">
        <v>12093.3</v>
      </c>
      <c r="K343" s="690">
        <v>13860.4</v>
      </c>
      <c r="L343" s="690">
        <v>18538.2</v>
      </c>
      <c r="M343" s="390">
        <v>19582</v>
      </c>
      <c r="N343" s="390">
        <v>20498.8</v>
      </c>
      <c r="O343" s="390">
        <v>22226.799999999999</v>
      </c>
      <c r="P343" s="390">
        <v>25123.7</v>
      </c>
      <c r="Q343" s="390">
        <v>28368.7</v>
      </c>
    </row>
    <row r="344" spans="1:18">
      <c r="A344" s="387"/>
      <c r="B344" s="132"/>
      <c r="C344" s="132"/>
      <c r="D344" s="132"/>
      <c r="E344" s="135"/>
      <c r="F344" s="135"/>
      <c r="G344" s="135"/>
      <c r="H344" s="135"/>
      <c r="I344" s="135"/>
      <c r="J344" s="150"/>
      <c r="K344" s="150"/>
      <c r="L344" s="150"/>
      <c r="M344" s="491"/>
      <c r="N344" s="491"/>
      <c r="O344" s="491"/>
      <c r="P344" s="491"/>
      <c r="Q344" s="491"/>
      <c r="R344" s="3"/>
    </row>
    <row r="345" spans="1:18" s="5" customFormat="1" ht="15">
      <c r="A345" s="389" t="s">
        <v>291</v>
      </c>
      <c r="B345" s="150">
        <v>8219</v>
      </c>
      <c r="C345" s="150">
        <v>8879.6</v>
      </c>
      <c r="D345" s="150">
        <v>10232.1</v>
      </c>
      <c r="E345" s="150">
        <v>9157.6</v>
      </c>
      <c r="F345" s="150">
        <v>8421.6</v>
      </c>
      <c r="G345" s="150">
        <v>9141.4</v>
      </c>
      <c r="H345" s="150">
        <v>10475.9</v>
      </c>
      <c r="I345" s="150">
        <v>10918.1</v>
      </c>
      <c r="J345" s="150">
        <v>9802.1</v>
      </c>
      <c r="K345" s="690">
        <v>11129.4</v>
      </c>
      <c r="L345" s="690">
        <v>16453.599999999999</v>
      </c>
      <c r="M345" s="390">
        <v>14899.6</v>
      </c>
      <c r="N345" s="390">
        <v>15813.6</v>
      </c>
      <c r="O345" s="390">
        <v>17196.7</v>
      </c>
      <c r="P345" s="390">
        <v>19414.900000000001</v>
      </c>
      <c r="Q345" s="390">
        <v>21940</v>
      </c>
    </row>
    <row r="346" spans="1:18">
      <c r="A346" s="387"/>
      <c r="B346" s="132"/>
      <c r="C346" s="132"/>
      <c r="D346" s="132"/>
      <c r="E346" s="135"/>
      <c r="F346" s="135"/>
      <c r="G346" s="135"/>
      <c r="H346" s="135"/>
      <c r="I346" s="135"/>
      <c r="J346" s="150"/>
      <c r="K346" s="589"/>
      <c r="L346" s="589"/>
      <c r="M346" s="491"/>
      <c r="N346" s="491"/>
      <c r="O346" s="491"/>
      <c r="P346" s="491"/>
      <c r="Q346" s="491"/>
      <c r="R346" s="3"/>
    </row>
    <row r="347" spans="1:18" s="5" customFormat="1" ht="15">
      <c r="A347" s="391" t="s">
        <v>292</v>
      </c>
      <c r="B347" s="433">
        <v>5629.2</v>
      </c>
      <c r="C347" s="433">
        <v>5848.5</v>
      </c>
      <c r="D347" s="433">
        <v>6778.9</v>
      </c>
      <c r="E347" s="150">
        <v>5894.2</v>
      </c>
      <c r="F347" s="150">
        <v>5286.2</v>
      </c>
      <c r="G347" s="150">
        <v>5317.4</v>
      </c>
      <c r="H347" s="150">
        <v>6119.2</v>
      </c>
      <c r="I347" s="150">
        <v>6070.4</v>
      </c>
      <c r="J347" s="150">
        <f>J348+J350+J355</f>
        <v>5668.6</v>
      </c>
      <c r="K347" s="690">
        <v>6356.1</v>
      </c>
      <c r="L347" s="690">
        <v>11252.6</v>
      </c>
      <c r="M347" s="390">
        <v>8935</v>
      </c>
      <c r="N347" s="390">
        <v>8899.9</v>
      </c>
      <c r="O347" s="390">
        <v>9008.7999999999993</v>
      </c>
      <c r="P347" s="390">
        <v>9677.4</v>
      </c>
      <c r="Q347" s="390">
        <v>10816.3</v>
      </c>
    </row>
    <row r="348" spans="1:18" s="5" customFormat="1" ht="15">
      <c r="A348" s="367" t="s">
        <v>293</v>
      </c>
      <c r="B348" s="149">
        <v>2645.1</v>
      </c>
      <c r="C348" s="149">
        <v>2808.4</v>
      </c>
      <c r="D348" s="149">
        <v>3195.1</v>
      </c>
      <c r="E348" s="578">
        <v>3037.1</v>
      </c>
      <c r="F348" s="578">
        <v>2844.3</v>
      </c>
      <c r="G348" s="578">
        <v>3093.8</v>
      </c>
      <c r="H348" s="578">
        <v>3101.9</v>
      </c>
      <c r="I348" s="578">
        <v>3211.6</v>
      </c>
      <c r="J348" s="578">
        <v>3517.3</v>
      </c>
      <c r="K348" s="691">
        <v>3467.9</v>
      </c>
      <c r="L348" s="691">
        <v>3652.1</v>
      </c>
      <c r="M348" s="361">
        <v>3518.2</v>
      </c>
      <c r="N348" s="361">
        <v>4195.1000000000004</v>
      </c>
      <c r="O348" s="361">
        <v>4527.8</v>
      </c>
      <c r="P348" s="361">
        <v>4899.5</v>
      </c>
      <c r="Q348" s="361">
        <v>5286.5</v>
      </c>
    </row>
    <row r="349" spans="1:18" ht="15">
      <c r="A349" s="394" t="s">
        <v>294</v>
      </c>
      <c r="B349" s="132">
        <v>2645.1</v>
      </c>
      <c r="C349" s="132">
        <v>2808.4</v>
      </c>
      <c r="D349" s="132">
        <v>3195.1</v>
      </c>
      <c r="E349" s="132">
        <v>3037.1</v>
      </c>
      <c r="F349" s="132">
        <v>2844.3</v>
      </c>
      <c r="G349" s="132">
        <v>3093.8</v>
      </c>
      <c r="H349" s="132">
        <v>3101.9</v>
      </c>
      <c r="I349" s="132">
        <v>3211.6</v>
      </c>
      <c r="J349" s="132">
        <v>3517.3</v>
      </c>
      <c r="K349" s="691">
        <v>3467.9</v>
      </c>
      <c r="L349" s="691">
        <v>3652.1</v>
      </c>
      <c r="M349" s="361">
        <v>3518.2</v>
      </c>
      <c r="N349" s="361">
        <v>4195.1000000000004</v>
      </c>
      <c r="O349" s="361">
        <v>4527.8</v>
      </c>
      <c r="P349" s="361">
        <v>4899.5</v>
      </c>
      <c r="Q349" s="361">
        <v>5286.5</v>
      </c>
      <c r="R349" s="3"/>
    </row>
    <row r="350" spans="1:18" s="5" customFormat="1" ht="15">
      <c r="A350" s="387" t="s">
        <v>295</v>
      </c>
      <c r="B350" s="132">
        <v>2739.3</v>
      </c>
      <c r="C350" s="132">
        <v>2755.1</v>
      </c>
      <c r="D350" s="132">
        <v>3353.9</v>
      </c>
      <c r="E350" s="132">
        <v>2621.6</v>
      </c>
      <c r="F350" s="132">
        <v>2230.1</v>
      </c>
      <c r="G350" s="132">
        <v>1950.4</v>
      </c>
      <c r="H350" s="132">
        <v>2751.9</v>
      </c>
      <c r="I350" s="132">
        <v>2500.6</v>
      </c>
      <c r="J350" s="132">
        <v>1787.9</v>
      </c>
      <c r="K350" s="692">
        <v>2374.9</v>
      </c>
      <c r="L350" s="692">
        <v>6844</v>
      </c>
      <c r="M350" s="361">
        <v>4811.8</v>
      </c>
      <c r="N350" s="361">
        <v>4075</v>
      </c>
      <c r="O350" s="361">
        <v>3821.8</v>
      </c>
      <c r="P350" s="361">
        <v>4087.7</v>
      </c>
      <c r="Q350" s="361">
        <v>4807.8</v>
      </c>
    </row>
    <row r="351" spans="1:18" ht="15">
      <c r="A351" s="394" t="s">
        <v>296</v>
      </c>
      <c r="B351" s="132">
        <v>1740.5</v>
      </c>
      <c r="C351" s="132">
        <v>2060.5</v>
      </c>
      <c r="D351" s="132">
        <v>2522.4</v>
      </c>
      <c r="E351" s="132">
        <v>2374.8000000000002</v>
      </c>
      <c r="F351" s="132">
        <v>2093.8000000000002</v>
      </c>
      <c r="G351" s="132">
        <v>1794.1</v>
      </c>
      <c r="H351" s="132">
        <v>1933</v>
      </c>
      <c r="I351" s="132">
        <v>1696.9</v>
      </c>
      <c r="J351" s="132">
        <v>1554.2</v>
      </c>
      <c r="K351" s="691">
        <v>1690.3</v>
      </c>
      <c r="L351" s="691">
        <v>2756.9</v>
      </c>
      <c r="M351" s="361">
        <v>2394.5</v>
      </c>
      <c r="N351" s="361">
        <v>2662.8</v>
      </c>
      <c r="O351" s="361">
        <v>2884.4</v>
      </c>
      <c r="P351" s="361">
        <v>3039.4</v>
      </c>
      <c r="Q351" s="361">
        <v>3633.8</v>
      </c>
      <c r="R351" s="3"/>
    </row>
    <row r="352" spans="1:18" ht="15">
      <c r="A352" s="394" t="s">
        <v>297</v>
      </c>
      <c r="B352" s="132">
        <v>981.1</v>
      </c>
      <c r="C352" s="132">
        <v>666.7</v>
      </c>
      <c r="D352" s="132">
        <v>794.2</v>
      </c>
      <c r="E352" s="132">
        <v>195.4</v>
      </c>
      <c r="F352" s="132">
        <v>92</v>
      </c>
      <c r="G352" s="132">
        <v>113.6</v>
      </c>
      <c r="H352" s="132">
        <v>775</v>
      </c>
      <c r="I352" s="132">
        <v>760.7</v>
      </c>
      <c r="J352" s="132">
        <v>183.4</v>
      </c>
      <c r="K352" s="691">
        <v>635.4</v>
      </c>
      <c r="L352" s="691">
        <v>4036.1</v>
      </c>
      <c r="M352" s="361">
        <v>2341.8000000000002</v>
      </c>
      <c r="N352" s="361">
        <v>1326</v>
      </c>
      <c r="O352" s="361">
        <v>840.5</v>
      </c>
      <c r="P352" s="361">
        <v>948.9</v>
      </c>
      <c r="Q352" s="361">
        <v>1072.3</v>
      </c>
      <c r="R352" s="3"/>
    </row>
    <row r="353" spans="1:20" ht="15">
      <c r="A353" s="394" t="s">
        <v>298</v>
      </c>
      <c r="B353" s="132">
        <v>11.4</v>
      </c>
      <c r="C353" s="132">
        <v>18.600000000000001</v>
      </c>
      <c r="D353" s="132">
        <v>22.4</v>
      </c>
      <c r="E353" s="132">
        <v>30.8</v>
      </c>
      <c r="F353" s="132">
        <v>26.6</v>
      </c>
      <c r="G353" s="132">
        <v>25.6</v>
      </c>
      <c r="H353" s="132">
        <v>26.3</v>
      </c>
      <c r="I353" s="132">
        <v>25.8</v>
      </c>
      <c r="J353" s="132">
        <v>30.1</v>
      </c>
      <c r="K353" s="691">
        <v>29.6</v>
      </c>
      <c r="L353" s="691">
        <v>30.6</v>
      </c>
      <c r="M353" s="361">
        <v>45.3</v>
      </c>
      <c r="N353" s="361">
        <v>53.9</v>
      </c>
      <c r="O353" s="361">
        <v>55.3</v>
      </c>
      <c r="P353" s="361">
        <v>56.3</v>
      </c>
      <c r="Q353" s="361">
        <v>57.3</v>
      </c>
      <c r="R353" s="3"/>
    </row>
    <row r="354" spans="1:20" ht="15">
      <c r="A354" s="394" t="s">
        <v>299</v>
      </c>
      <c r="B354" s="132">
        <v>6.3</v>
      </c>
      <c r="C354" s="132">
        <v>9.1999999999999993</v>
      </c>
      <c r="D354" s="132">
        <v>14.9</v>
      </c>
      <c r="E354" s="132">
        <v>20.5</v>
      </c>
      <c r="F354" s="132">
        <v>17.7</v>
      </c>
      <c r="G354" s="132">
        <v>17.100000000000001</v>
      </c>
      <c r="H354" s="132">
        <v>17.600000000000001</v>
      </c>
      <c r="I354" s="132">
        <v>17.2</v>
      </c>
      <c r="J354" s="132">
        <v>20.100000000000001</v>
      </c>
      <c r="K354" s="691">
        <v>19.7</v>
      </c>
      <c r="L354" s="691">
        <v>20.399999999999999</v>
      </c>
      <c r="M354" s="388">
        <v>30.2</v>
      </c>
      <c r="N354" s="388">
        <v>32.299999999999997</v>
      </c>
      <c r="O354" s="388">
        <v>41.6</v>
      </c>
      <c r="P354" s="388">
        <v>43</v>
      </c>
      <c r="Q354" s="388">
        <v>44.4</v>
      </c>
      <c r="R354" s="3"/>
    </row>
    <row r="355" spans="1:20" s="5" customFormat="1" ht="15">
      <c r="A355" s="387" t="s">
        <v>300</v>
      </c>
      <c r="B355" s="132">
        <v>244.8</v>
      </c>
      <c r="C355" s="132">
        <v>285</v>
      </c>
      <c r="D355" s="132">
        <v>229.9</v>
      </c>
      <c r="E355" s="132">
        <v>235.6</v>
      </c>
      <c r="F355" s="132">
        <v>211.8</v>
      </c>
      <c r="G355" s="132">
        <v>273.10000000000002</v>
      </c>
      <c r="H355" s="132">
        <v>265.39999999999998</v>
      </c>
      <c r="I355" s="132">
        <v>358.2</v>
      </c>
      <c r="J355" s="132">
        <v>363.4</v>
      </c>
      <c r="K355" s="691">
        <v>513.29999999999995</v>
      </c>
      <c r="L355" s="691">
        <v>756.5</v>
      </c>
      <c r="M355" s="395">
        <v>604.9</v>
      </c>
      <c r="N355" s="395">
        <v>629.79999999999995</v>
      </c>
      <c r="O355" s="395">
        <v>659.2</v>
      </c>
      <c r="P355" s="395">
        <v>690.2</v>
      </c>
      <c r="Q355" s="395">
        <v>722.1</v>
      </c>
    </row>
    <row r="356" spans="1:20">
      <c r="A356" s="394" t="s">
        <v>301</v>
      </c>
      <c r="B356" s="132">
        <v>13.3</v>
      </c>
      <c r="C356" s="132"/>
      <c r="D356" s="132"/>
      <c r="E356" s="434" t="s">
        <v>302</v>
      </c>
      <c r="F356" s="127"/>
      <c r="G356" s="127">
        <v>0</v>
      </c>
      <c r="H356" s="127">
        <v>0</v>
      </c>
      <c r="I356" s="127">
        <v>0</v>
      </c>
      <c r="J356" s="127">
        <v>0</v>
      </c>
      <c r="K356" s="132">
        <v>0</v>
      </c>
      <c r="L356" s="132">
        <v>0</v>
      </c>
      <c r="M356" s="361">
        <v>0</v>
      </c>
      <c r="N356" s="361">
        <v>0</v>
      </c>
      <c r="O356" s="361">
        <v>0</v>
      </c>
      <c r="P356" s="361">
        <v>0</v>
      </c>
      <c r="Q356" s="361">
        <v>0</v>
      </c>
      <c r="R356" s="3"/>
    </row>
    <row r="357" spans="1:20" ht="15">
      <c r="A357" s="394" t="s">
        <v>303</v>
      </c>
      <c r="B357" s="132">
        <v>163.19999999999999</v>
      </c>
      <c r="C357" s="132">
        <v>244.5</v>
      </c>
      <c r="D357" s="132">
        <v>186.1</v>
      </c>
      <c r="E357" s="132">
        <v>168.9</v>
      </c>
      <c r="F357" s="434">
        <v>132.6</v>
      </c>
      <c r="G357" s="434">
        <v>181.7</v>
      </c>
      <c r="H357" s="434">
        <v>154.6</v>
      </c>
      <c r="I357" s="434">
        <v>215</v>
      </c>
      <c r="J357" s="434">
        <v>215.9</v>
      </c>
      <c r="K357" s="692">
        <v>366</v>
      </c>
      <c r="L357" s="692">
        <v>680.6</v>
      </c>
      <c r="M357" s="361">
        <v>426.9</v>
      </c>
      <c r="N357" s="361">
        <v>444.3</v>
      </c>
      <c r="O357" s="361">
        <v>464.6</v>
      </c>
      <c r="P357" s="361">
        <v>486</v>
      </c>
      <c r="Q357" s="361">
        <v>506.8</v>
      </c>
      <c r="R357" s="3"/>
    </row>
    <row r="358" spans="1:20" ht="15">
      <c r="A358" s="394" t="s">
        <v>304</v>
      </c>
      <c r="B358" s="132"/>
      <c r="C358" s="132"/>
      <c r="D358" s="132"/>
      <c r="E358" s="132"/>
      <c r="F358" s="434"/>
      <c r="G358" s="434"/>
      <c r="H358" s="434"/>
      <c r="I358" s="434"/>
      <c r="J358" s="434"/>
      <c r="K358" s="691">
        <v>20.2</v>
      </c>
      <c r="L358" s="691">
        <v>20.3</v>
      </c>
      <c r="M358" s="361">
        <v>10.199999999999999</v>
      </c>
      <c r="N358" s="361">
        <v>10.8</v>
      </c>
      <c r="O358" s="361">
        <v>11.5</v>
      </c>
      <c r="P358" s="361">
        <v>12.2</v>
      </c>
      <c r="Q358" s="361">
        <v>14.5</v>
      </c>
      <c r="R358" s="3"/>
    </row>
    <row r="359" spans="1:20" ht="15">
      <c r="A359" s="394" t="s">
        <v>305</v>
      </c>
      <c r="B359" s="132">
        <v>67.400000000000006</v>
      </c>
      <c r="C359" s="132">
        <v>38.5</v>
      </c>
      <c r="D359" s="132">
        <v>43.1</v>
      </c>
      <c r="E359" s="132">
        <v>66</v>
      </c>
      <c r="F359" s="132">
        <v>78.7</v>
      </c>
      <c r="G359" s="132">
        <v>91.4</v>
      </c>
      <c r="H359" s="132">
        <v>110.8</v>
      </c>
      <c r="I359" s="132">
        <v>128</v>
      </c>
      <c r="J359" s="132">
        <v>134.9</v>
      </c>
      <c r="K359" s="691">
        <v>127</v>
      </c>
      <c r="L359" s="691">
        <v>55.3</v>
      </c>
      <c r="M359" s="361">
        <v>167.4</v>
      </c>
      <c r="N359" s="361">
        <v>174.3</v>
      </c>
      <c r="O359" s="361">
        <v>182.2</v>
      </c>
      <c r="P359" s="361">
        <v>190.6</v>
      </c>
      <c r="Q359" s="361">
        <v>198.8</v>
      </c>
      <c r="R359" s="3"/>
    </row>
    <row r="360" spans="1:20" ht="15">
      <c r="A360" s="394" t="s">
        <v>306</v>
      </c>
      <c r="B360" s="132"/>
      <c r="C360" s="132"/>
      <c r="D360" s="132"/>
      <c r="E360" s="132"/>
      <c r="F360" s="132"/>
      <c r="G360" s="132">
        <v>0</v>
      </c>
      <c r="H360" s="132">
        <v>0</v>
      </c>
      <c r="I360" s="132">
        <v>14.6</v>
      </c>
      <c r="J360" s="132">
        <v>12.6</v>
      </c>
      <c r="K360" s="692">
        <v>0</v>
      </c>
      <c r="L360" s="692">
        <v>0</v>
      </c>
      <c r="M360" s="361">
        <v>0</v>
      </c>
      <c r="N360" s="361">
        <v>0</v>
      </c>
      <c r="O360" s="361">
        <v>0</v>
      </c>
      <c r="P360" s="361">
        <v>0</v>
      </c>
      <c r="Q360" s="361">
        <v>0</v>
      </c>
      <c r="R360" s="3"/>
    </row>
    <row r="361" spans="1:20" ht="15">
      <c r="A361" s="394" t="s">
        <v>307</v>
      </c>
      <c r="B361" s="132">
        <v>0.9</v>
      </c>
      <c r="C361" s="132">
        <v>2</v>
      </c>
      <c r="D361" s="132">
        <v>0.7</v>
      </c>
      <c r="E361" s="132">
        <v>0.6</v>
      </c>
      <c r="F361" s="132">
        <v>0.5</v>
      </c>
      <c r="G361" s="132">
        <v>0.02</v>
      </c>
      <c r="H361" s="132">
        <v>0</v>
      </c>
      <c r="I361" s="132"/>
      <c r="J361" s="132">
        <v>0</v>
      </c>
      <c r="K361" s="692">
        <v>0</v>
      </c>
      <c r="L361" s="692">
        <v>0.3</v>
      </c>
      <c r="M361" s="361">
        <v>0.4</v>
      </c>
      <c r="N361" s="361">
        <v>0.4</v>
      </c>
      <c r="O361" s="361">
        <v>0.9</v>
      </c>
      <c r="P361" s="361">
        <v>1.4</v>
      </c>
      <c r="Q361" s="361">
        <v>1.9</v>
      </c>
      <c r="R361" s="3"/>
    </row>
    <row r="362" spans="1:20">
      <c r="A362" s="387"/>
      <c r="B362" s="132"/>
      <c r="C362" s="132"/>
      <c r="D362" s="132"/>
      <c r="E362" s="579"/>
      <c r="F362" s="579"/>
      <c r="G362" s="579"/>
      <c r="H362" s="579"/>
      <c r="I362" s="579"/>
      <c r="J362" s="579"/>
      <c r="K362" s="434"/>
      <c r="L362" s="434"/>
      <c r="M362" s="506"/>
      <c r="N362" s="506"/>
      <c r="O362" s="506"/>
      <c r="P362" s="506"/>
      <c r="Q362" s="506"/>
      <c r="R362" s="3"/>
    </row>
    <row r="363" spans="1:20" s="5" customFormat="1" ht="15">
      <c r="A363" s="389" t="s">
        <v>308</v>
      </c>
      <c r="B363" s="150">
        <v>3.7</v>
      </c>
      <c r="C363" s="150">
        <v>6.4</v>
      </c>
      <c r="D363" s="150">
        <v>14.6</v>
      </c>
      <c r="E363" s="150">
        <v>18</v>
      </c>
      <c r="F363" s="150">
        <v>14.4</v>
      </c>
      <c r="G363" s="150">
        <v>11.2</v>
      </c>
      <c r="H363" s="150">
        <v>8.6</v>
      </c>
      <c r="I363" s="150">
        <v>1.9</v>
      </c>
      <c r="J363" s="150">
        <v>0.4</v>
      </c>
      <c r="K363" s="690">
        <v>0.8</v>
      </c>
      <c r="L363" s="690">
        <v>1.4</v>
      </c>
      <c r="M363" s="390">
        <v>0</v>
      </c>
      <c r="N363" s="390">
        <v>0</v>
      </c>
      <c r="O363" s="390">
        <v>0</v>
      </c>
      <c r="P363" s="390">
        <v>0</v>
      </c>
      <c r="Q363" s="390">
        <v>0</v>
      </c>
    </row>
    <row r="364" spans="1:20" ht="15">
      <c r="A364" s="394" t="s">
        <v>309</v>
      </c>
      <c r="B364" s="132"/>
      <c r="C364" s="132"/>
      <c r="D364" s="132"/>
      <c r="E364" s="132"/>
      <c r="F364" s="132"/>
      <c r="G364" s="132">
        <v>11.2</v>
      </c>
      <c r="H364" s="132">
        <v>8.6</v>
      </c>
      <c r="I364" s="132">
        <v>1.9</v>
      </c>
      <c r="J364" s="578">
        <v>0.4</v>
      </c>
      <c r="K364" s="693">
        <v>0.8</v>
      </c>
      <c r="L364" s="693">
        <v>1.4</v>
      </c>
      <c r="M364" s="361">
        <v>0</v>
      </c>
      <c r="N364" s="361">
        <v>0</v>
      </c>
      <c r="O364" s="361">
        <v>0</v>
      </c>
      <c r="P364" s="361">
        <v>0</v>
      </c>
      <c r="Q364" s="361">
        <v>0</v>
      </c>
      <c r="R364" s="3"/>
    </row>
    <row r="365" spans="1:20">
      <c r="A365" s="394"/>
      <c r="B365" s="132"/>
      <c r="C365" s="132"/>
      <c r="D365" s="132"/>
      <c r="E365" s="132"/>
      <c r="F365" s="132"/>
      <c r="G365" s="132"/>
      <c r="H365" s="132"/>
      <c r="I365" s="132"/>
      <c r="J365" s="435"/>
      <c r="K365" s="435"/>
      <c r="L365" s="435"/>
      <c r="M365" s="361"/>
      <c r="N365" s="361"/>
      <c r="O365" s="361"/>
      <c r="P365" s="361"/>
      <c r="Q365" s="361"/>
      <c r="R365" s="3"/>
    </row>
    <row r="366" spans="1:20" s="5" customFormat="1" ht="15">
      <c r="A366" s="389" t="s">
        <v>310</v>
      </c>
      <c r="B366" s="150">
        <v>2183.1</v>
      </c>
      <c r="C366" s="150">
        <v>2549.1999999999998</v>
      </c>
      <c r="D366" s="150">
        <v>2883.6</v>
      </c>
      <c r="E366" s="150">
        <v>2680.2</v>
      </c>
      <c r="F366" s="150">
        <v>2584.1</v>
      </c>
      <c r="G366" s="150">
        <v>3255.1</v>
      </c>
      <c r="H366" s="150">
        <v>3537.3</v>
      </c>
      <c r="I366" s="150">
        <v>3936.6</v>
      </c>
      <c r="J366" s="665">
        <f>J367+J376+J379+J380+J384+J397</f>
        <v>3372.7</v>
      </c>
      <c r="K366" s="690">
        <v>3993.7</v>
      </c>
      <c r="L366" s="690">
        <v>4293.5</v>
      </c>
      <c r="M366" s="390">
        <v>5015.3</v>
      </c>
      <c r="N366" s="390">
        <v>5888.1</v>
      </c>
      <c r="O366" s="390">
        <v>6796</v>
      </c>
      <c r="P366" s="390">
        <v>7622.3</v>
      </c>
      <c r="Q366" s="390">
        <v>8613.9</v>
      </c>
    </row>
    <row r="367" spans="1:20" s="1321" customFormat="1" ht="15">
      <c r="A367" s="384" t="s">
        <v>311</v>
      </c>
      <c r="B367" s="589">
        <v>1162.2</v>
      </c>
      <c r="C367" s="589">
        <v>1563.4</v>
      </c>
      <c r="D367" s="589">
        <v>1806</v>
      </c>
      <c r="E367" s="605">
        <v>1693.2</v>
      </c>
      <c r="F367" s="605">
        <v>1521.8</v>
      </c>
      <c r="G367" s="605">
        <v>1911.3</v>
      </c>
      <c r="H367" s="605">
        <v>2167.4</v>
      </c>
      <c r="I367" s="605">
        <v>2299.1999999999998</v>
      </c>
      <c r="J367" s="589">
        <f>J368+J374</f>
        <v>2122.5</v>
      </c>
      <c r="K367" s="694">
        <v>2458.6</v>
      </c>
      <c r="L367" s="694">
        <v>2505.3000000000002</v>
      </c>
      <c r="M367" s="668">
        <v>3383.3</v>
      </c>
      <c r="N367" s="668">
        <v>3835.7</v>
      </c>
      <c r="O367" s="668">
        <v>4510.8</v>
      </c>
      <c r="P367" s="668">
        <v>5139.8</v>
      </c>
      <c r="Q367" s="668">
        <v>5947</v>
      </c>
      <c r="R367" s="5"/>
      <c r="S367" s="5"/>
      <c r="T367" s="5"/>
    </row>
    <row r="368" spans="1:20" s="5" customFormat="1" ht="12.75" customHeight="1">
      <c r="A368" s="384" t="s">
        <v>312</v>
      </c>
      <c r="B368" s="132"/>
      <c r="C368" s="132"/>
      <c r="D368" s="132"/>
      <c r="E368" s="132"/>
      <c r="F368" s="132"/>
      <c r="G368" s="132">
        <v>1868.8</v>
      </c>
      <c r="H368" s="132">
        <v>2067.1</v>
      </c>
      <c r="I368" s="132">
        <v>2252.5</v>
      </c>
      <c r="J368" s="132">
        <v>2079.1999999999998</v>
      </c>
      <c r="K368" s="691">
        <v>2457.1999999999998</v>
      </c>
      <c r="L368" s="691">
        <v>2475.1</v>
      </c>
      <c r="M368" s="361">
        <v>3321.7</v>
      </c>
      <c r="N368" s="361">
        <v>3763.4</v>
      </c>
      <c r="O368" s="361">
        <v>4437.5</v>
      </c>
      <c r="P368" s="361">
        <v>5065.7</v>
      </c>
      <c r="Q368" s="361">
        <v>5872</v>
      </c>
    </row>
    <row r="369" spans="1:20" ht="15">
      <c r="A369" s="394" t="s">
        <v>389</v>
      </c>
      <c r="B369" s="132">
        <v>1092.0999999999999</v>
      </c>
      <c r="C369" s="132">
        <v>1496.1</v>
      </c>
      <c r="D369" s="132">
        <v>1668.8</v>
      </c>
      <c r="E369" s="132">
        <v>1567</v>
      </c>
      <c r="F369" s="132">
        <v>1442.6</v>
      </c>
      <c r="G369" s="132">
        <v>1868.8</v>
      </c>
      <c r="H369" s="132">
        <v>2067.1</v>
      </c>
      <c r="I369" s="132">
        <v>2252.5</v>
      </c>
      <c r="J369" s="132">
        <v>2079.1999999999998</v>
      </c>
      <c r="K369" s="691">
        <v>2457.1999999999998</v>
      </c>
      <c r="L369" s="691">
        <v>2475.1</v>
      </c>
      <c r="M369" s="361">
        <v>3321.7</v>
      </c>
      <c r="N369" s="361">
        <v>3763.4</v>
      </c>
      <c r="O369" s="361">
        <v>4437.5</v>
      </c>
      <c r="P369" s="361">
        <v>5065.7</v>
      </c>
      <c r="Q369" s="361">
        <v>5872</v>
      </c>
      <c r="R369" s="3"/>
    </row>
    <row r="370" spans="1:20">
      <c r="A370" s="394" t="s">
        <v>314</v>
      </c>
      <c r="B370" s="132"/>
      <c r="C370" s="132"/>
      <c r="D370" s="132"/>
      <c r="E370" s="132"/>
      <c r="F370" s="132"/>
      <c r="G370" s="132">
        <v>1131.0999999999999</v>
      </c>
      <c r="H370" s="132">
        <v>1120.3</v>
      </c>
      <c r="I370" s="132">
        <v>1368.2</v>
      </c>
      <c r="J370" s="132">
        <v>1325</v>
      </c>
      <c r="K370" s="132">
        <v>1450.6</v>
      </c>
      <c r="L370" s="132">
        <v>1693.6</v>
      </c>
      <c r="M370" s="361">
        <v>2226.6</v>
      </c>
      <c r="N370" s="361">
        <v>2541.9</v>
      </c>
      <c r="O370" s="361">
        <v>2933.6</v>
      </c>
      <c r="P370" s="361">
        <v>3348.3</v>
      </c>
      <c r="Q370" s="361">
        <v>3789.2</v>
      </c>
      <c r="R370" s="3"/>
    </row>
    <row r="371" spans="1:20">
      <c r="A371" s="394" t="s">
        <v>315</v>
      </c>
      <c r="B371" s="132"/>
      <c r="C371" s="132"/>
      <c r="D371" s="132"/>
      <c r="E371" s="132"/>
      <c r="F371" s="132"/>
      <c r="G371" s="132">
        <v>1299</v>
      </c>
      <c r="H371" s="132">
        <v>1089</v>
      </c>
      <c r="I371" s="132">
        <v>1106.4000000000001</v>
      </c>
      <c r="J371" s="132">
        <v>982.1</v>
      </c>
      <c r="K371" s="132">
        <v>1104.3</v>
      </c>
      <c r="L371" s="132">
        <v>1112.4000000000001</v>
      </c>
      <c r="M371" s="361">
        <v>1461.3</v>
      </c>
      <c r="N371" s="361">
        <v>1597.7</v>
      </c>
      <c r="O371" s="361">
        <v>1910.4</v>
      </c>
      <c r="P371" s="361">
        <v>2223.9</v>
      </c>
      <c r="Q371" s="361">
        <v>2685.6</v>
      </c>
      <c r="R371" s="3"/>
    </row>
    <row r="372" spans="1:20">
      <c r="A372" s="394" t="s">
        <v>316</v>
      </c>
      <c r="B372" s="132"/>
      <c r="C372" s="132"/>
      <c r="D372" s="132"/>
      <c r="E372" s="132"/>
      <c r="F372" s="132"/>
      <c r="G372" s="132">
        <v>267.2</v>
      </c>
      <c r="H372" s="132">
        <v>288.3</v>
      </c>
      <c r="I372" s="132">
        <v>276.5</v>
      </c>
      <c r="J372" s="132">
        <v>228</v>
      </c>
      <c r="K372" s="132">
        <v>97.6</v>
      </c>
      <c r="L372" s="132">
        <v>330.9</v>
      </c>
      <c r="M372" s="361">
        <v>366.1</v>
      </c>
      <c r="N372" s="361">
        <v>376.3</v>
      </c>
      <c r="O372" s="361">
        <v>406.4</v>
      </c>
      <c r="P372" s="361">
        <v>506.5</v>
      </c>
      <c r="Q372" s="361">
        <v>602.70000000000005</v>
      </c>
      <c r="R372" s="3"/>
    </row>
    <row r="373" spans="1:20">
      <c r="A373" s="394" t="s">
        <v>317</v>
      </c>
      <c r="B373" s="132"/>
      <c r="C373" s="132"/>
      <c r="D373" s="132"/>
      <c r="E373" s="132"/>
      <c r="F373" s="132"/>
      <c r="G373" s="132">
        <v>-294.10000000000002</v>
      </c>
      <c r="H373" s="132">
        <v>146</v>
      </c>
      <c r="I373" s="132">
        <v>54.4</v>
      </c>
      <c r="J373" s="132">
        <v>0</v>
      </c>
      <c r="K373" s="132">
        <v>0</v>
      </c>
      <c r="L373" s="132">
        <v>0</v>
      </c>
      <c r="M373" s="361">
        <v>0</v>
      </c>
      <c r="N373" s="361">
        <v>0</v>
      </c>
      <c r="O373" s="361">
        <v>0</v>
      </c>
      <c r="P373" s="361">
        <v>0</v>
      </c>
      <c r="Q373" s="361">
        <v>0</v>
      </c>
      <c r="R373" s="3"/>
    </row>
    <row r="374" spans="1:20" s="1322" customFormat="1" ht="15">
      <c r="A374" s="384" t="s">
        <v>318</v>
      </c>
      <c r="B374" s="132"/>
      <c r="C374" s="132"/>
      <c r="D374" s="132"/>
      <c r="E374" s="132"/>
      <c r="F374" s="132"/>
      <c r="G374" s="132">
        <v>42.4</v>
      </c>
      <c r="H374" s="132">
        <v>100.3</v>
      </c>
      <c r="I374" s="132">
        <v>46.6</v>
      </c>
      <c r="J374" s="132">
        <v>43.3</v>
      </c>
      <c r="K374" s="691">
        <v>1.4</v>
      </c>
      <c r="L374" s="691">
        <v>30.3</v>
      </c>
      <c r="M374" s="361">
        <v>61.6</v>
      </c>
      <c r="N374" s="361">
        <v>72.400000000000006</v>
      </c>
      <c r="O374" s="361">
        <v>73.3</v>
      </c>
      <c r="P374" s="361">
        <v>74.099999999999994</v>
      </c>
      <c r="Q374" s="361">
        <v>75</v>
      </c>
      <c r="R374" s="3"/>
      <c r="S374" s="3"/>
      <c r="T374" s="3"/>
    </row>
    <row r="375" spans="1:20" ht="15">
      <c r="A375" s="394" t="s">
        <v>319</v>
      </c>
      <c r="B375" s="132">
        <v>70.2</v>
      </c>
      <c r="C375" s="132">
        <v>67.3</v>
      </c>
      <c r="D375" s="132">
        <v>137.30000000000001</v>
      </c>
      <c r="E375" s="132">
        <v>126.1</v>
      </c>
      <c r="F375" s="132">
        <v>79.2</v>
      </c>
      <c r="G375" s="132">
        <v>42.4</v>
      </c>
      <c r="H375" s="132">
        <v>100.3</v>
      </c>
      <c r="I375" s="132">
        <v>46.6</v>
      </c>
      <c r="J375" s="132">
        <v>43.3</v>
      </c>
      <c r="K375" s="691">
        <v>1.4</v>
      </c>
      <c r="L375" s="691">
        <v>30.3</v>
      </c>
      <c r="M375" s="361">
        <v>61.6</v>
      </c>
      <c r="N375" s="361">
        <v>72.400000000000006</v>
      </c>
      <c r="O375" s="361">
        <v>73.3</v>
      </c>
      <c r="P375" s="361">
        <v>74.099999999999994</v>
      </c>
      <c r="Q375" s="361">
        <v>75</v>
      </c>
      <c r="R375" s="3"/>
    </row>
    <row r="376" spans="1:20" s="5" customFormat="1" ht="15">
      <c r="A376" s="384" t="s">
        <v>320</v>
      </c>
      <c r="B376" s="589">
        <v>855.3</v>
      </c>
      <c r="C376" s="589">
        <v>814.4</v>
      </c>
      <c r="D376" s="589">
        <v>889.1</v>
      </c>
      <c r="E376" s="589">
        <v>802</v>
      </c>
      <c r="F376" s="589">
        <v>875.9</v>
      </c>
      <c r="G376" s="589">
        <v>1105</v>
      </c>
      <c r="H376" s="589">
        <v>1074.8</v>
      </c>
      <c r="I376" s="589">
        <v>1360.7</v>
      </c>
      <c r="J376" s="589">
        <f>J377+J378</f>
        <v>1074.5999999999999</v>
      </c>
      <c r="K376" s="694">
        <v>1281.2</v>
      </c>
      <c r="L376" s="694">
        <v>1404.4</v>
      </c>
      <c r="M376" s="590">
        <v>1260.5</v>
      </c>
      <c r="N376" s="590">
        <v>1653.1</v>
      </c>
      <c r="O376" s="590">
        <v>1861.3</v>
      </c>
      <c r="P376" s="590">
        <v>2048.8000000000002</v>
      </c>
      <c r="Q376" s="590">
        <v>2206.6999999999998</v>
      </c>
    </row>
    <row r="377" spans="1:20" ht="15">
      <c r="A377" s="394" t="s">
        <v>321</v>
      </c>
      <c r="B377" s="132">
        <v>560.5</v>
      </c>
      <c r="C377" s="132">
        <v>541.9</v>
      </c>
      <c r="D377" s="132">
        <v>638.6</v>
      </c>
      <c r="E377" s="132">
        <v>503.3</v>
      </c>
      <c r="F377" s="132">
        <v>603.70000000000005</v>
      </c>
      <c r="G377" s="132">
        <v>757.3</v>
      </c>
      <c r="H377" s="132">
        <v>774</v>
      </c>
      <c r="I377" s="132">
        <v>1061</v>
      </c>
      <c r="J377" s="132">
        <v>817</v>
      </c>
      <c r="K377" s="691">
        <v>998.3</v>
      </c>
      <c r="L377" s="691">
        <v>1157.2</v>
      </c>
      <c r="M377" s="361">
        <v>1105.7</v>
      </c>
      <c r="N377" s="361">
        <v>1208.9000000000001</v>
      </c>
      <c r="O377" s="361">
        <v>1324.5</v>
      </c>
      <c r="P377" s="361">
        <v>1450.7</v>
      </c>
      <c r="Q377" s="361">
        <v>1584.5</v>
      </c>
      <c r="R377" s="3"/>
    </row>
    <row r="378" spans="1:20" ht="15">
      <c r="A378" s="394" t="s">
        <v>322</v>
      </c>
      <c r="B378" s="132">
        <v>294.8</v>
      </c>
      <c r="C378" s="132">
        <v>272.5</v>
      </c>
      <c r="D378" s="132">
        <v>250.6</v>
      </c>
      <c r="E378" s="132">
        <v>298.7</v>
      </c>
      <c r="F378" s="132">
        <v>272.2</v>
      </c>
      <c r="G378" s="132">
        <v>347.8</v>
      </c>
      <c r="H378" s="132">
        <v>300.8</v>
      </c>
      <c r="I378" s="132">
        <v>299.7</v>
      </c>
      <c r="J378" s="132">
        <v>257.60000000000002</v>
      </c>
      <c r="K378" s="691">
        <v>282.8</v>
      </c>
      <c r="L378" s="691">
        <v>247.2</v>
      </c>
      <c r="M378" s="361">
        <v>154.80000000000001</v>
      </c>
      <c r="N378" s="361">
        <v>444.2</v>
      </c>
      <c r="O378" s="361">
        <v>536.70000000000005</v>
      </c>
      <c r="P378" s="361">
        <v>598.1</v>
      </c>
      <c r="Q378" s="361">
        <v>622.20000000000005</v>
      </c>
      <c r="R378" s="3"/>
    </row>
    <row r="379" spans="1:20" s="5" customFormat="1">
      <c r="A379" s="384" t="s">
        <v>323</v>
      </c>
      <c r="B379" s="589"/>
      <c r="C379" s="589"/>
      <c r="D379" s="589"/>
      <c r="E379" s="589"/>
      <c r="F379" s="589"/>
      <c r="G379" s="589">
        <v>0</v>
      </c>
      <c r="H379" s="589">
        <v>0</v>
      </c>
      <c r="I379" s="589">
        <v>0</v>
      </c>
      <c r="J379" s="589"/>
      <c r="K379" s="589">
        <v>0</v>
      </c>
      <c r="L379" s="589">
        <v>0</v>
      </c>
      <c r="M379" s="590">
        <v>0</v>
      </c>
      <c r="N379" s="590">
        <v>0</v>
      </c>
      <c r="O379" s="590">
        <v>0</v>
      </c>
      <c r="P379" s="590">
        <v>0</v>
      </c>
      <c r="Q379" s="590">
        <v>0</v>
      </c>
    </row>
    <row r="380" spans="1:20" s="5" customFormat="1" ht="15">
      <c r="A380" s="384" t="s">
        <v>324</v>
      </c>
      <c r="B380" s="589">
        <v>149.9</v>
      </c>
      <c r="C380" s="589">
        <v>159.19999999999999</v>
      </c>
      <c r="D380" s="589">
        <v>176.7</v>
      </c>
      <c r="E380" s="589">
        <v>177.7</v>
      </c>
      <c r="F380" s="589">
        <v>175.7</v>
      </c>
      <c r="G380" s="589">
        <v>228.9</v>
      </c>
      <c r="H380" s="589">
        <v>248.1</v>
      </c>
      <c r="I380" s="589">
        <v>273</v>
      </c>
      <c r="J380" s="589">
        <v>172</v>
      </c>
      <c r="K380" s="695">
        <v>235.9</v>
      </c>
      <c r="L380" s="695">
        <v>371.5</v>
      </c>
      <c r="M380" s="590">
        <v>363.8</v>
      </c>
      <c r="N380" s="590">
        <v>389.2</v>
      </c>
      <c r="O380" s="590">
        <v>413.4</v>
      </c>
      <c r="P380" s="590">
        <v>422</v>
      </c>
      <c r="Q380" s="590">
        <v>448.3</v>
      </c>
    </row>
    <row r="381" spans="1:20" ht="15">
      <c r="A381" s="394" t="s">
        <v>325</v>
      </c>
      <c r="B381" s="132">
        <v>9.5</v>
      </c>
      <c r="C381" s="132">
        <v>8.8000000000000007</v>
      </c>
      <c r="D381" s="132">
        <v>12.8</v>
      </c>
      <c r="E381" s="132">
        <v>9.4</v>
      </c>
      <c r="F381" s="132">
        <v>7.8</v>
      </c>
      <c r="G381" s="132">
        <v>36</v>
      </c>
      <c r="H381" s="132">
        <v>20.399999999999999</v>
      </c>
      <c r="I381" s="132">
        <v>17.2</v>
      </c>
      <c r="J381" s="132">
        <v>8.9</v>
      </c>
      <c r="K381" s="691">
        <v>6.6</v>
      </c>
      <c r="L381" s="691">
        <v>35.4</v>
      </c>
      <c r="M381" s="361">
        <v>24</v>
      </c>
      <c r="N381" s="361">
        <v>26.3</v>
      </c>
      <c r="O381" s="361">
        <v>29</v>
      </c>
      <c r="P381" s="361">
        <v>30.5</v>
      </c>
      <c r="Q381" s="361">
        <v>33.5</v>
      </c>
      <c r="R381" s="3"/>
    </row>
    <row r="382" spans="1:20" ht="15">
      <c r="A382" s="394" t="s">
        <v>326</v>
      </c>
      <c r="B382" s="132">
        <v>133.9</v>
      </c>
      <c r="C382" s="132">
        <v>144.6</v>
      </c>
      <c r="D382" s="132">
        <v>158.1</v>
      </c>
      <c r="E382" s="132">
        <v>162.1</v>
      </c>
      <c r="F382" s="132">
        <v>163.5</v>
      </c>
      <c r="G382" s="132">
        <v>178.7</v>
      </c>
      <c r="H382" s="132">
        <v>205.1</v>
      </c>
      <c r="I382" s="132">
        <v>227.2</v>
      </c>
      <c r="J382" s="132">
        <v>157.69999999999999</v>
      </c>
      <c r="K382" s="691">
        <v>228.1</v>
      </c>
      <c r="L382" s="691">
        <v>328.1</v>
      </c>
      <c r="M382" s="361">
        <v>334.6</v>
      </c>
      <c r="N382" s="361">
        <v>354.7</v>
      </c>
      <c r="O382" s="361">
        <v>375.9</v>
      </c>
      <c r="P382" s="361">
        <v>382.6</v>
      </c>
      <c r="Q382" s="361">
        <v>405.6</v>
      </c>
      <c r="R382" s="3"/>
    </row>
    <row r="383" spans="1:20" ht="15">
      <c r="A383" s="394" t="s">
        <v>327</v>
      </c>
      <c r="B383" s="132">
        <v>6.5</v>
      </c>
      <c r="C383" s="132">
        <v>5.9</v>
      </c>
      <c r="D383" s="132">
        <v>5.8</v>
      </c>
      <c r="E383" s="132">
        <v>6.2</v>
      </c>
      <c r="F383" s="132">
        <v>4.4000000000000004</v>
      </c>
      <c r="G383" s="132">
        <v>14.2</v>
      </c>
      <c r="H383" s="132">
        <v>22.6</v>
      </c>
      <c r="I383" s="132">
        <v>28.6</v>
      </c>
      <c r="J383" s="132">
        <v>5.4</v>
      </c>
      <c r="K383" s="691">
        <v>1.3</v>
      </c>
      <c r="L383" s="691">
        <v>8</v>
      </c>
      <c r="M383" s="361">
        <v>5.3</v>
      </c>
      <c r="N383" s="361">
        <v>8.1999999999999993</v>
      </c>
      <c r="O383" s="361">
        <v>8.5</v>
      </c>
      <c r="P383" s="361">
        <v>8.9</v>
      </c>
      <c r="Q383" s="361">
        <v>9.3000000000000007</v>
      </c>
      <c r="R383" s="3"/>
    </row>
    <row r="384" spans="1:20" s="5" customFormat="1" ht="15">
      <c r="A384" s="384" t="s">
        <v>328</v>
      </c>
      <c r="B384" s="589">
        <v>10.7</v>
      </c>
      <c r="C384" s="589">
        <v>12.3</v>
      </c>
      <c r="D384" s="589">
        <v>9.1999999999999993</v>
      </c>
      <c r="E384" s="589">
        <v>6.9</v>
      </c>
      <c r="F384" s="589">
        <v>7.5</v>
      </c>
      <c r="G384" s="589">
        <v>7.1</v>
      </c>
      <c r="H384" s="589">
        <v>2.8</v>
      </c>
      <c r="I384" s="589">
        <v>2.5</v>
      </c>
      <c r="J384" s="589">
        <v>0.4</v>
      </c>
      <c r="K384" s="694">
        <v>11.6</v>
      </c>
      <c r="L384" s="694">
        <v>1.9</v>
      </c>
      <c r="M384" s="590">
        <v>4.7</v>
      </c>
      <c r="N384" s="590">
        <v>4.7</v>
      </c>
      <c r="O384" s="590">
        <v>5.2</v>
      </c>
      <c r="P384" s="590">
        <v>6.2</v>
      </c>
      <c r="Q384" s="590">
        <v>6.2</v>
      </c>
    </row>
    <row r="385" spans="1:19">
      <c r="A385" s="394" t="s">
        <v>329</v>
      </c>
      <c r="B385" s="132">
        <v>6.7</v>
      </c>
      <c r="C385" s="132">
        <v>7.3</v>
      </c>
      <c r="D385" s="132">
        <v>8.1999999999999993</v>
      </c>
      <c r="E385" s="132">
        <v>5.7</v>
      </c>
      <c r="F385" s="132">
        <v>6.8</v>
      </c>
      <c r="G385" s="132">
        <v>6.4</v>
      </c>
      <c r="H385" s="132">
        <v>2.2000000000000002</v>
      </c>
      <c r="I385" s="132"/>
      <c r="J385" s="132">
        <v>0</v>
      </c>
      <c r="K385" s="132">
        <v>11.4</v>
      </c>
      <c r="L385" s="132">
        <v>1.7</v>
      </c>
      <c r="M385" s="361">
        <v>3.5</v>
      </c>
      <c r="N385" s="361">
        <v>3.5</v>
      </c>
      <c r="O385" s="361">
        <v>4.5</v>
      </c>
      <c r="P385" s="361">
        <v>4.5</v>
      </c>
      <c r="Q385" s="361">
        <v>4.5</v>
      </c>
      <c r="R385" s="3"/>
    </row>
    <row r="386" spans="1:19" ht="11.25" customHeight="1">
      <c r="A386" s="394" t="s">
        <v>330</v>
      </c>
      <c r="B386" s="132">
        <v>3.9</v>
      </c>
      <c r="C386" s="132">
        <v>5</v>
      </c>
      <c r="D386" s="132">
        <v>1</v>
      </c>
      <c r="E386" s="132">
        <v>1.1000000000000001</v>
      </c>
      <c r="F386" s="132">
        <v>0.8</v>
      </c>
      <c r="G386" s="132">
        <v>5.8</v>
      </c>
      <c r="H386" s="132">
        <v>1.8</v>
      </c>
      <c r="I386" s="132">
        <v>0</v>
      </c>
      <c r="J386" s="132">
        <v>0.4</v>
      </c>
      <c r="K386" s="132">
        <v>0.2</v>
      </c>
      <c r="L386" s="132">
        <v>0.2</v>
      </c>
      <c r="M386" s="361">
        <v>1.2</v>
      </c>
      <c r="N386" s="361">
        <v>1.2</v>
      </c>
      <c r="O386" s="361">
        <v>0.7</v>
      </c>
      <c r="P386" s="361">
        <v>1.7</v>
      </c>
      <c r="Q386" s="361">
        <v>1.7</v>
      </c>
      <c r="R386" s="3"/>
    </row>
    <row r="387" spans="1:19" s="5" customFormat="1">
      <c r="A387" s="384" t="s">
        <v>331</v>
      </c>
      <c r="B387" s="589"/>
      <c r="C387" s="589"/>
      <c r="D387" s="589"/>
      <c r="E387" s="589"/>
      <c r="F387" s="589"/>
      <c r="G387" s="589">
        <v>0.6</v>
      </c>
      <c r="H387" s="589">
        <v>0.4</v>
      </c>
      <c r="I387" s="589">
        <v>2</v>
      </c>
      <c r="J387" s="589">
        <v>0</v>
      </c>
      <c r="K387" s="589">
        <v>11.4</v>
      </c>
      <c r="L387" s="589">
        <v>1.7</v>
      </c>
      <c r="M387" s="712">
        <v>3.5</v>
      </c>
      <c r="N387" s="712">
        <v>3.5</v>
      </c>
      <c r="O387" s="712">
        <v>4.5</v>
      </c>
      <c r="P387" s="712">
        <v>4.5</v>
      </c>
      <c r="Q387" s="712">
        <v>4.5</v>
      </c>
    </row>
    <row r="388" spans="1:19">
      <c r="A388" s="394" t="s">
        <v>332</v>
      </c>
      <c r="B388" s="132"/>
      <c r="C388" s="132"/>
      <c r="D388" s="132"/>
      <c r="E388" s="132"/>
      <c r="F388" s="132"/>
      <c r="G388" s="132"/>
      <c r="H388" s="132"/>
      <c r="I388" s="132">
        <v>2</v>
      </c>
      <c r="J388" s="132">
        <v>0</v>
      </c>
      <c r="K388" s="132">
        <v>11.4</v>
      </c>
      <c r="L388" s="132"/>
      <c r="M388" s="361">
        <v>3.5</v>
      </c>
      <c r="N388" s="361">
        <v>3.5</v>
      </c>
      <c r="O388" s="361">
        <v>3.5</v>
      </c>
      <c r="P388" s="361">
        <v>3.5</v>
      </c>
      <c r="Q388" s="361">
        <v>3.5</v>
      </c>
      <c r="R388" s="3"/>
    </row>
    <row r="389" spans="1:19">
      <c r="A389" s="394" t="s">
        <v>333</v>
      </c>
      <c r="B389" s="132"/>
      <c r="C389" s="132"/>
      <c r="D389" s="132"/>
      <c r="E389" s="132"/>
      <c r="F389" s="132"/>
      <c r="G389" s="132"/>
      <c r="H389" s="132"/>
      <c r="I389" s="132">
        <v>0</v>
      </c>
      <c r="J389" s="132">
        <v>0</v>
      </c>
      <c r="K389" s="132">
        <v>0</v>
      </c>
      <c r="L389" s="132"/>
      <c r="M389" s="361">
        <v>0</v>
      </c>
      <c r="N389" s="361">
        <v>0</v>
      </c>
      <c r="O389" s="361">
        <v>1</v>
      </c>
      <c r="P389" s="361">
        <v>1</v>
      </c>
      <c r="Q389" s="361">
        <v>1</v>
      </c>
      <c r="R389" s="3"/>
    </row>
    <row r="390" spans="1:19" s="5" customFormat="1" ht="15">
      <c r="A390" s="384" t="s">
        <v>334</v>
      </c>
      <c r="B390" s="589"/>
      <c r="C390" s="589"/>
      <c r="D390" s="589"/>
      <c r="E390" s="589"/>
      <c r="F390" s="589"/>
      <c r="G390" s="589">
        <v>0.8</v>
      </c>
      <c r="H390" s="589">
        <v>0.6</v>
      </c>
      <c r="I390" s="589">
        <v>0.5</v>
      </c>
      <c r="J390" s="589">
        <v>0.4</v>
      </c>
      <c r="K390" s="694">
        <v>0.2</v>
      </c>
      <c r="L390" s="694">
        <v>0.2</v>
      </c>
      <c r="M390" s="712">
        <v>1.2</v>
      </c>
      <c r="N390" s="712">
        <v>1.2</v>
      </c>
      <c r="O390" s="712">
        <v>0.7</v>
      </c>
      <c r="P390" s="712">
        <v>1.7</v>
      </c>
      <c r="Q390" s="712">
        <v>1.7</v>
      </c>
    </row>
    <row r="391" spans="1:19" s="5" customFormat="1">
      <c r="A391" s="696" t="s">
        <v>335</v>
      </c>
      <c r="B391" s="589"/>
      <c r="C391" s="589"/>
      <c r="D391" s="589"/>
      <c r="E391" s="589"/>
      <c r="F391" s="589"/>
      <c r="G391" s="589"/>
      <c r="H391" s="589"/>
      <c r="I391" s="132">
        <v>0</v>
      </c>
      <c r="J391" s="132">
        <v>0</v>
      </c>
      <c r="K391" s="132">
        <v>0</v>
      </c>
      <c r="L391" s="132"/>
      <c r="M391" s="361">
        <v>0</v>
      </c>
      <c r="N391" s="361">
        <v>0</v>
      </c>
      <c r="O391" s="361">
        <v>0</v>
      </c>
      <c r="P391" s="361">
        <v>1</v>
      </c>
      <c r="Q391" s="361">
        <v>1</v>
      </c>
    </row>
    <row r="392" spans="1:19" s="5" customFormat="1">
      <c r="A392" s="696" t="s">
        <v>336</v>
      </c>
      <c r="B392" s="589"/>
      <c r="C392" s="589"/>
      <c r="D392" s="589"/>
      <c r="E392" s="589"/>
      <c r="F392" s="589"/>
      <c r="G392" s="589"/>
      <c r="H392" s="589"/>
      <c r="I392" s="132">
        <v>0.2</v>
      </c>
      <c r="J392" s="132">
        <v>0.3</v>
      </c>
      <c r="K392" s="132">
        <v>0.2</v>
      </c>
      <c r="L392" s="132"/>
      <c r="M392" s="361">
        <v>0.5</v>
      </c>
      <c r="N392" s="361">
        <v>0.5</v>
      </c>
      <c r="O392" s="361">
        <v>0</v>
      </c>
      <c r="P392" s="361">
        <v>0</v>
      </c>
      <c r="Q392" s="361">
        <v>0</v>
      </c>
    </row>
    <row r="393" spans="1:19" s="5" customFormat="1">
      <c r="A393" s="696" t="s">
        <v>337</v>
      </c>
      <c r="B393" s="589"/>
      <c r="C393" s="589"/>
      <c r="D393" s="589"/>
      <c r="E393" s="589"/>
      <c r="F393" s="589"/>
      <c r="G393" s="589"/>
      <c r="H393" s="589"/>
      <c r="I393" s="132">
        <v>0.2</v>
      </c>
      <c r="J393" s="132">
        <v>0</v>
      </c>
      <c r="K393" s="132">
        <v>0</v>
      </c>
      <c r="L393" s="132"/>
      <c r="M393" s="361">
        <v>0.4</v>
      </c>
      <c r="N393" s="361">
        <v>0.4</v>
      </c>
      <c r="O393" s="361">
        <v>0.4</v>
      </c>
      <c r="P393" s="361">
        <v>0.4</v>
      </c>
      <c r="Q393" s="361">
        <v>0.4</v>
      </c>
    </row>
    <row r="394" spans="1:19" s="5" customFormat="1">
      <c r="A394" s="696" t="s">
        <v>338</v>
      </c>
      <c r="B394" s="589"/>
      <c r="C394" s="589"/>
      <c r="D394" s="589"/>
      <c r="E394" s="589"/>
      <c r="F394" s="589"/>
      <c r="G394" s="589"/>
      <c r="H394" s="589"/>
      <c r="I394" s="132">
        <v>0</v>
      </c>
      <c r="J394" s="132">
        <v>0</v>
      </c>
      <c r="K394" s="132">
        <v>0</v>
      </c>
      <c r="L394" s="132"/>
      <c r="M394" s="361">
        <v>0.1</v>
      </c>
      <c r="N394" s="361">
        <v>0.1</v>
      </c>
      <c r="O394" s="361">
        <v>0.1</v>
      </c>
      <c r="P394" s="361">
        <v>0.1</v>
      </c>
      <c r="Q394" s="361">
        <v>0.1</v>
      </c>
    </row>
    <row r="395" spans="1:19" s="5" customFormat="1">
      <c r="A395" s="696" t="s">
        <v>339</v>
      </c>
      <c r="B395" s="589"/>
      <c r="C395" s="589"/>
      <c r="D395" s="589"/>
      <c r="E395" s="589"/>
      <c r="F395" s="589"/>
      <c r="G395" s="589"/>
      <c r="H395" s="589"/>
      <c r="I395" s="132">
        <v>0</v>
      </c>
      <c r="J395" s="132">
        <v>0</v>
      </c>
      <c r="K395" s="132">
        <v>0</v>
      </c>
      <c r="L395" s="132"/>
      <c r="M395" s="361">
        <v>0.1</v>
      </c>
      <c r="N395" s="361">
        <v>0.1</v>
      </c>
      <c r="O395" s="361">
        <v>0.1</v>
      </c>
      <c r="P395" s="361">
        <v>0.1</v>
      </c>
      <c r="Q395" s="361">
        <v>0.1</v>
      </c>
    </row>
    <row r="396" spans="1:19" s="5" customFormat="1">
      <c r="A396" s="696" t="s">
        <v>340</v>
      </c>
      <c r="B396" s="589"/>
      <c r="C396" s="589"/>
      <c r="D396" s="589"/>
      <c r="E396" s="589"/>
      <c r="F396" s="589"/>
      <c r="G396" s="589"/>
      <c r="H396" s="589"/>
      <c r="I396" s="132">
        <v>0</v>
      </c>
      <c r="J396" s="132">
        <v>0</v>
      </c>
      <c r="K396" s="132">
        <v>0</v>
      </c>
      <c r="L396" s="132"/>
      <c r="M396" s="361">
        <v>0.1</v>
      </c>
      <c r="N396" s="361">
        <v>0.1</v>
      </c>
      <c r="O396" s="361">
        <v>0.1</v>
      </c>
      <c r="P396" s="361">
        <v>0.1</v>
      </c>
      <c r="Q396" s="361">
        <v>0.1</v>
      </c>
    </row>
    <row r="397" spans="1:19" s="5" customFormat="1" ht="15">
      <c r="A397" s="384" t="s">
        <v>341</v>
      </c>
      <c r="B397" s="589">
        <v>5</v>
      </c>
      <c r="C397" s="606" t="s">
        <v>302</v>
      </c>
      <c r="D397" s="589">
        <v>2.5</v>
      </c>
      <c r="E397" s="589">
        <v>0.4</v>
      </c>
      <c r="F397" s="589">
        <v>3.1</v>
      </c>
      <c r="G397" s="589">
        <v>2.7</v>
      </c>
      <c r="H397" s="589">
        <v>44.3</v>
      </c>
      <c r="I397" s="589">
        <v>1.2</v>
      </c>
      <c r="J397" s="589">
        <v>3.2</v>
      </c>
      <c r="K397" s="694">
        <v>6.5</v>
      </c>
      <c r="L397" s="694">
        <v>10.4</v>
      </c>
      <c r="M397" s="590">
        <v>3</v>
      </c>
      <c r="N397" s="590">
        <v>5.3</v>
      </c>
      <c r="O397" s="590">
        <v>5.4</v>
      </c>
      <c r="P397" s="590">
        <v>5.5</v>
      </c>
      <c r="Q397" s="590">
        <v>5.7</v>
      </c>
    </row>
    <row r="398" spans="1:19" ht="15">
      <c r="A398" s="394" t="s">
        <v>342</v>
      </c>
      <c r="B398" s="132">
        <v>5</v>
      </c>
      <c r="C398" s="434" t="s">
        <v>302</v>
      </c>
      <c r="D398" s="132">
        <v>2.5</v>
      </c>
      <c r="E398" s="132">
        <v>0.4</v>
      </c>
      <c r="F398" s="132">
        <v>3.1</v>
      </c>
      <c r="G398" s="132">
        <v>2.7</v>
      </c>
      <c r="H398" s="132">
        <v>44.3</v>
      </c>
      <c r="I398" s="132">
        <v>1.2</v>
      </c>
      <c r="J398" s="132">
        <v>3.2</v>
      </c>
      <c r="K398" s="691">
        <v>6.5</v>
      </c>
      <c r="L398" s="691">
        <v>10.4</v>
      </c>
      <c r="M398" s="713">
        <v>3</v>
      </c>
      <c r="N398" s="713">
        <v>5.3</v>
      </c>
      <c r="O398" s="713">
        <v>5.4</v>
      </c>
      <c r="P398" s="713">
        <v>5.5</v>
      </c>
      <c r="Q398" s="713">
        <v>5.7</v>
      </c>
      <c r="R398" s="3"/>
    </row>
    <row r="399" spans="1:19">
      <c r="A399" s="387"/>
      <c r="B399" s="132"/>
      <c r="C399" s="132"/>
      <c r="D399" s="132"/>
      <c r="E399" s="132"/>
      <c r="F399" s="132"/>
      <c r="G399" s="132"/>
      <c r="H399" s="132"/>
      <c r="I399" s="132"/>
      <c r="J399" s="132"/>
      <c r="K399" s="132"/>
      <c r="L399" s="132"/>
      <c r="M399" s="361"/>
      <c r="N399" s="361"/>
      <c r="O399" s="361"/>
      <c r="P399" s="361"/>
      <c r="Q399" s="361"/>
      <c r="R399" s="3"/>
    </row>
    <row r="400" spans="1:19" s="5" customFormat="1" ht="15">
      <c r="A400" s="389" t="s">
        <v>343</v>
      </c>
      <c r="B400" s="150">
        <v>402.9</v>
      </c>
      <c r="C400" s="150">
        <v>475.5</v>
      </c>
      <c r="D400" s="150">
        <v>555</v>
      </c>
      <c r="E400" s="150">
        <v>565.20000000000005</v>
      </c>
      <c r="F400" s="150">
        <v>536.79999999999995</v>
      </c>
      <c r="G400" s="150">
        <v>557.70000000000005</v>
      </c>
      <c r="H400" s="150">
        <v>810.7</v>
      </c>
      <c r="I400" s="150">
        <v>909.3</v>
      </c>
      <c r="J400" s="150">
        <v>760.4</v>
      </c>
      <c r="K400" s="690">
        <v>778.8</v>
      </c>
      <c r="L400" s="690">
        <v>906</v>
      </c>
      <c r="M400" s="390">
        <v>949.4</v>
      </c>
      <c r="N400" s="390">
        <v>1025.5999999999999</v>
      </c>
      <c r="O400" s="390">
        <v>1391.9</v>
      </c>
      <c r="P400" s="390">
        <v>2115.1999999999998</v>
      </c>
      <c r="Q400" s="390">
        <v>2509.9</v>
      </c>
      <c r="S400" s="3"/>
    </row>
    <row r="401" spans="1:19" s="5" customFormat="1" ht="15">
      <c r="A401" s="384" t="s">
        <v>344</v>
      </c>
      <c r="B401" s="589">
        <v>223</v>
      </c>
      <c r="C401" s="589">
        <v>263.89999999999998</v>
      </c>
      <c r="D401" s="589">
        <v>280.5</v>
      </c>
      <c r="E401" s="605">
        <v>249.1</v>
      </c>
      <c r="F401" s="605">
        <v>242.9</v>
      </c>
      <c r="G401" s="605">
        <v>260.3</v>
      </c>
      <c r="H401" s="605">
        <v>418.3</v>
      </c>
      <c r="I401" s="605">
        <v>511.2</v>
      </c>
      <c r="J401" s="605">
        <v>359.5</v>
      </c>
      <c r="K401" s="694">
        <v>379.7</v>
      </c>
      <c r="L401" s="694">
        <v>469.9</v>
      </c>
      <c r="M401" s="668">
        <v>440.2</v>
      </c>
      <c r="N401" s="668">
        <v>558.1</v>
      </c>
      <c r="O401" s="668">
        <v>743.3</v>
      </c>
      <c r="P401" s="668">
        <v>1139.5999999999999</v>
      </c>
      <c r="Q401" s="668">
        <v>1279.7</v>
      </c>
    </row>
    <row r="402" spans="1:19" ht="15">
      <c r="A402" s="394" t="s">
        <v>345</v>
      </c>
      <c r="B402" s="132">
        <v>223</v>
      </c>
      <c r="C402" s="132">
        <v>257.2</v>
      </c>
      <c r="D402" s="132">
        <v>273.2</v>
      </c>
      <c r="E402" s="132">
        <v>243.4</v>
      </c>
      <c r="F402" s="132">
        <v>242.9</v>
      </c>
      <c r="G402" s="132">
        <v>246.4</v>
      </c>
      <c r="H402" s="132">
        <v>325.3</v>
      </c>
      <c r="I402" s="132">
        <v>409.4</v>
      </c>
      <c r="J402" s="132">
        <v>359.5</v>
      </c>
      <c r="K402" s="691">
        <v>379.7</v>
      </c>
      <c r="L402" s="691">
        <v>469.9</v>
      </c>
      <c r="M402" s="714">
        <v>440.2</v>
      </c>
      <c r="N402" s="714">
        <v>558.1</v>
      </c>
      <c r="O402" s="714">
        <v>743.3</v>
      </c>
      <c r="P402" s="714">
        <v>1139.5999999999999</v>
      </c>
      <c r="Q402" s="714">
        <v>1279.7</v>
      </c>
      <c r="R402" s="3"/>
    </row>
    <row r="403" spans="1:19">
      <c r="A403" s="387" t="s">
        <v>346</v>
      </c>
      <c r="B403" s="132" t="s">
        <v>302</v>
      </c>
      <c r="C403" s="132">
        <v>6.7</v>
      </c>
      <c r="D403" s="132">
        <v>7.3</v>
      </c>
      <c r="E403" s="132">
        <v>5.7</v>
      </c>
      <c r="F403" s="132"/>
      <c r="G403" s="132">
        <v>14</v>
      </c>
      <c r="H403" s="132">
        <v>93</v>
      </c>
      <c r="I403" s="132">
        <v>101.8</v>
      </c>
      <c r="J403" s="132"/>
      <c r="K403" s="132"/>
      <c r="L403" s="132"/>
      <c r="M403" s="361"/>
      <c r="N403" s="361"/>
      <c r="O403" s="361"/>
      <c r="P403" s="361"/>
      <c r="Q403" s="361"/>
      <c r="R403" s="3"/>
    </row>
    <row r="404" spans="1:19">
      <c r="A404" s="394" t="s">
        <v>347</v>
      </c>
      <c r="B404" s="132"/>
      <c r="C404" s="132"/>
      <c r="D404" s="132"/>
      <c r="E404" s="132"/>
      <c r="F404" s="127"/>
      <c r="G404" s="132">
        <v>14</v>
      </c>
      <c r="H404" s="132">
        <v>93</v>
      </c>
      <c r="I404" s="132">
        <v>101.8</v>
      </c>
      <c r="J404" s="132"/>
      <c r="K404" s="132"/>
      <c r="L404" s="132"/>
      <c r="M404" s="361"/>
      <c r="N404" s="361"/>
      <c r="O404" s="361"/>
      <c r="P404" s="361"/>
      <c r="Q404" s="361"/>
      <c r="R404" s="3"/>
    </row>
    <row r="405" spans="1:19" s="5" customFormat="1" ht="15">
      <c r="A405" s="384" t="s">
        <v>348</v>
      </c>
      <c r="B405" s="589">
        <v>179.9</v>
      </c>
      <c r="C405" s="589">
        <v>211.7</v>
      </c>
      <c r="D405" s="589">
        <v>274.5</v>
      </c>
      <c r="E405" s="589">
        <v>316.2</v>
      </c>
      <c r="F405" s="589">
        <v>294</v>
      </c>
      <c r="G405" s="589">
        <v>297.3</v>
      </c>
      <c r="H405" s="589">
        <v>392.4</v>
      </c>
      <c r="I405" s="589">
        <v>398.1</v>
      </c>
      <c r="J405" s="589">
        <v>400.9</v>
      </c>
      <c r="K405" s="694">
        <v>399.1</v>
      </c>
      <c r="L405" s="694">
        <v>436.2</v>
      </c>
      <c r="M405" s="712">
        <v>509.2</v>
      </c>
      <c r="N405" s="712">
        <v>467.5</v>
      </c>
      <c r="O405" s="712">
        <v>648.6</v>
      </c>
      <c r="P405" s="712">
        <v>975.5</v>
      </c>
      <c r="Q405" s="712">
        <v>1230.0999999999999</v>
      </c>
    </row>
    <row r="406" spans="1:19" ht="15">
      <c r="A406" s="394" t="s">
        <v>349</v>
      </c>
      <c r="B406" s="132">
        <v>179.9</v>
      </c>
      <c r="C406" s="132">
        <v>211.7</v>
      </c>
      <c r="D406" s="132">
        <v>274.5</v>
      </c>
      <c r="E406" s="132">
        <v>316.2</v>
      </c>
      <c r="F406" s="132">
        <v>294</v>
      </c>
      <c r="G406" s="132">
        <v>297.3</v>
      </c>
      <c r="H406" s="132">
        <v>392.4</v>
      </c>
      <c r="I406" s="132">
        <v>398.1</v>
      </c>
      <c r="J406" s="132">
        <v>400.9</v>
      </c>
      <c r="K406" s="691">
        <v>399.1</v>
      </c>
      <c r="L406" s="691">
        <v>436.2</v>
      </c>
      <c r="M406" s="713">
        <v>509.2</v>
      </c>
      <c r="N406" s="713">
        <v>467.5</v>
      </c>
      <c r="O406" s="713">
        <v>648.6</v>
      </c>
      <c r="P406" s="713">
        <v>975.5</v>
      </c>
      <c r="Q406" s="713">
        <v>1230.0999999999999</v>
      </c>
      <c r="R406" s="3"/>
    </row>
    <row r="407" spans="1:19">
      <c r="A407" s="387" t="s">
        <v>350</v>
      </c>
      <c r="B407" s="132"/>
      <c r="C407" s="132"/>
      <c r="D407" s="132"/>
      <c r="E407" s="127"/>
      <c r="F407" s="581"/>
      <c r="G407" s="581"/>
      <c r="H407" s="581"/>
      <c r="I407" s="581"/>
      <c r="J407" s="581"/>
      <c r="K407" s="606"/>
      <c r="L407" s="606"/>
      <c r="M407" s="507"/>
      <c r="N407" s="507"/>
      <c r="O407" s="507"/>
      <c r="P407" s="507"/>
      <c r="Q407" s="507"/>
      <c r="R407" s="3"/>
    </row>
    <row r="408" spans="1:19" s="5" customFormat="1" ht="15">
      <c r="A408" s="389" t="s">
        <v>351</v>
      </c>
      <c r="B408" s="150">
        <v>930.8</v>
      </c>
      <c r="C408" s="150">
        <v>877.5</v>
      </c>
      <c r="D408" s="150">
        <v>867.5</v>
      </c>
      <c r="E408" s="150">
        <v>819.5</v>
      </c>
      <c r="F408" s="150">
        <v>1430.1</v>
      </c>
      <c r="G408" s="150">
        <v>1439.9</v>
      </c>
      <c r="H408" s="150">
        <v>1835.7</v>
      </c>
      <c r="I408" s="150">
        <v>1775.6</v>
      </c>
      <c r="J408" s="150">
        <v>1425</v>
      </c>
      <c r="K408" s="697">
        <v>2088</v>
      </c>
      <c r="L408" s="697">
        <v>1472.1</v>
      </c>
      <c r="M408" s="390">
        <v>2024.9</v>
      </c>
      <c r="N408" s="390">
        <v>2074.9</v>
      </c>
      <c r="O408" s="390">
        <v>2124.9</v>
      </c>
      <c r="P408" s="390">
        <v>2175.1999999999998</v>
      </c>
      <c r="Q408" s="390">
        <v>2224.9</v>
      </c>
      <c r="S408" s="3"/>
    </row>
    <row r="409" spans="1:19" s="5" customFormat="1" ht="15">
      <c r="A409" s="384" t="s">
        <v>352</v>
      </c>
      <c r="B409" s="589">
        <v>823.3</v>
      </c>
      <c r="C409" s="589">
        <v>776.2</v>
      </c>
      <c r="D409" s="589">
        <v>767.3</v>
      </c>
      <c r="E409" s="605">
        <v>778.8</v>
      </c>
      <c r="F409" s="605">
        <v>1261.4000000000001</v>
      </c>
      <c r="G409" s="605">
        <v>1281.9000000000001</v>
      </c>
      <c r="H409" s="605">
        <v>1562.4</v>
      </c>
      <c r="I409" s="605">
        <v>1408.5</v>
      </c>
      <c r="J409" s="605">
        <v>908.1</v>
      </c>
      <c r="K409" s="694">
        <v>1630.6</v>
      </c>
      <c r="L409" s="694">
        <v>1060.3</v>
      </c>
      <c r="M409" s="668">
        <v>1714.6</v>
      </c>
      <c r="N409" s="668">
        <v>1645.3</v>
      </c>
      <c r="O409" s="668">
        <v>1594.3</v>
      </c>
      <c r="P409" s="668">
        <v>1694.4</v>
      </c>
      <c r="Q409" s="668">
        <v>1744.1</v>
      </c>
    </row>
    <row r="410" spans="1:19" s="5" customFormat="1" ht="15">
      <c r="A410" s="384" t="s">
        <v>353</v>
      </c>
      <c r="B410" s="132">
        <v>453.2</v>
      </c>
      <c r="C410" s="132">
        <v>427.2</v>
      </c>
      <c r="D410" s="132">
        <v>422.3</v>
      </c>
      <c r="E410" s="132">
        <v>505</v>
      </c>
      <c r="F410" s="132">
        <v>1207.0999999999999</v>
      </c>
      <c r="G410" s="132">
        <v>1025.5</v>
      </c>
      <c r="H410" s="132">
        <v>1249.9000000000001</v>
      </c>
      <c r="I410" s="132">
        <v>1126.8</v>
      </c>
      <c r="J410" s="132">
        <v>726.5</v>
      </c>
      <c r="K410" s="691">
        <v>1349.6</v>
      </c>
      <c r="L410" s="691">
        <v>848.3</v>
      </c>
      <c r="M410" s="361">
        <v>1561.3</v>
      </c>
      <c r="N410" s="361">
        <v>1492.1</v>
      </c>
      <c r="O410" s="361">
        <v>1441</v>
      </c>
      <c r="P410" s="361">
        <v>1541.1</v>
      </c>
      <c r="Q410" s="361">
        <v>1590.9</v>
      </c>
    </row>
    <row r="411" spans="1:19" ht="15">
      <c r="A411" s="394" t="s">
        <v>354</v>
      </c>
      <c r="B411" s="132">
        <v>10.199999999999999</v>
      </c>
      <c r="C411" s="132">
        <v>9.6</v>
      </c>
      <c r="D411" s="132">
        <v>9.5</v>
      </c>
      <c r="E411" s="132"/>
      <c r="F411" s="132"/>
      <c r="G411" s="132">
        <v>0</v>
      </c>
      <c r="H411" s="132">
        <v>0</v>
      </c>
      <c r="I411" s="132">
        <v>0</v>
      </c>
      <c r="J411" s="132">
        <v>0</v>
      </c>
      <c r="K411" s="691">
        <v>225.6</v>
      </c>
      <c r="L411" s="691">
        <v>0</v>
      </c>
      <c r="M411" s="361">
        <v>0</v>
      </c>
      <c r="N411" s="361">
        <v>0</v>
      </c>
      <c r="O411" s="361">
        <v>0</v>
      </c>
      <c r="P411" s="361">
        <v>200.1</v>
      </c>
      <c r="Q411" s="361">
        <v>100.1</v>
      </c>
      <c r="R411" s="3"/>
    </row>
    <row r="412" spans="1:19" ht="15">
      <c r="A412" s="394" t="s">
        <v>355</v>
      </c>
      <c r="B412" s="132">
        <v>442.9</v>
      </c>
      <c r="C412" s="132">
        <v>417.6</v>
      </c>
      <c r="D412" s="132">
        <v>412.8</v>
      </c>
      <c r="E412" s="132">
        <v>505</v>
      </c>
      <c r="F412" s="132">
        <v>1207.0999999999999</v>
      </c>
      <c r="G412" s="132">
        <v>1025.5</v>
      </c>
      <c r="H412" s="132">
        <v>1249.9000000000001</v>
      </c>
      <c r="I412" s="132">
        <v>1126.8</v>
      </c>
      <c r="J412" s="132">
        <v>726.5</v>
      </c>
      <c r="K412" s="692">
        <v>1124</v>
      </c>
      <c r="L412" s="692">
        <v>848.3</v>
      </c>
      <c r="M412" s="361">
        <v>1561.3</v>
      </c>
      <c r="N412" s="361">
        <v>1492.1</v>
      </c>
      <c r="O412" s="361">
        <v>1441</v>
      </c>
      <c r="P412" s="361">
        <v>1341</v>
      </c>
      <c r="Q412" s="361">
        <v>1490.8</v>
      </c>
      <c r="R412" s="3"/>
    </row>
    <row r="413" spans="1:19" s="5" customFormat="1" ht="15">
      <c r="A413" s="384" t="s">
        <v>356</v>
      </c>
      <c r="B413" s="132">
        <v>370.2</v>
      </c>
      <c r="C413" s="132">
        <v>349</v>
      </c>
      <c r="D413" s="132">
        <v>345</v>
      </c>
      <c r="E413" s="132">
        <v>273.8</v>
      </c>
      <c r="F413" s="132">
        <v>54.3</v>
      </c>
      <c r="G413" s="132">
        <v>256.39999999999998</v>
      </c>
      <c r="H413" s="132">
        <v>312.5</v>
      </c>
      <c r="I413" s="132">
        <v>281.7</v>
      </c>
      <c r="J413" s="132">
        <v>181.6</v>
      </c>
      <c r="K413" s="692">
        <v>281</v>
      </c>
      <c r="L413" s="692">
        <v>212.1</v>
      </c>
      <c r="M413" s="361">
        <v>153.19999999999999</v>
      </c>
      <c r="N413" s="361">
        <v>153.19999999999999</v>
      </c>
      <c r="O413" s="361">
        <v>153.19999999999999</v>
      </c>
      <c r="P413" s="361">
        <v>153.19999999999999</v>
      </c>
      <c r="Q413" s="361">
        <v>153.19999999999999</v>
      </c>
    </row>
    <row r="414" spans="1:19" ht="15">
      <c r="A414" s="394" t="s">
        <v>357</v>
      </c>
      <c r="B414" s="132">
        <v>20.7</v>
      </c>
      <c r="C414" s="132">
        <v>19.5</v>
      </c>
      <c r="D414" s="132">
        <v>19.3</v>
      </c>
      <c r="E414" s="132"/>
      <c r="F414" s="132"/>
      <c r="G414" s="132">
        <v>0</v>
      </c>
      <c r="H414" s="132">
        <v>0</v>
      </c>
      <c r="I414" s="132">
        <v>0</v>
      </c>
      <c r="J414" s="132">
        <v>0</v>
      </c>
      <c r="K414" s="692">
        <v>0</v>
      </c>
      <c r="L414" s="692">
        <v>0</v>
      </c>
      <c r="M414" s="361">
        <v>0</v>
      </c>
      <c r="N414" s="361">
        <v>0</v>
      </c>
      <c r="O414" s="361">
        <v>0</v>
      </c>
      <c r="P414" s="361">
        <v>0</v>
      </c>
      <c r="Q414" s="361">
        <v>0</v>
      </c>
      <c r="R414" s="3"/>
    </row>
    <row r="415" spans="1:19" ht="15">
      <c r="A415" s="394" t="s">
        <v>358</v>
      </c>
      <c r="B415" s="132">
        <v>349.5</v>
      </c>
      <c r="C415" s="132">
        <v>329.5</v>
      </c>
      <c r="D415" s="132">
        <v>325.7</v>
      </c>
      <c r="E415" s="132">
        <v>273.8</v>
      </c>
      <c r="F415" s="132">
        <v>54.3</v>
      </c>
      <c r="G415" s="132">
        <v>256.39999999999998</v>
      </c>
      <c r="H415" s="132">
        <v>312.5</v>
      </c>
      <c r="I415" s="132">
        <v>281.7</v>
      </c>
      <c r="J415" s="132">
        <v>181.6</v>
      </c>
      <c r="K415" s="691">
        <v>281</v>
      </c>
      <c r="L415" s="691">
        <v>212.1</v>
      </c>
      <c r="M415" s="361">
        <v>153.19999999999999</v>
      </c>
      <c r="N415" s="361">
        <v>153.19999999999999</v>
      </c>
      <c r="O415" s="361">
        <v>153.19999999999999</v>
      </c>
      <c r="P415" s="361">
        <v>153.19999999999999</v>
      </c>
      <c r="Q415" s="361">
        <v>153.19999999999999</v>
      </c>
      <c r="R415" s="3"/>
    </row>
    <row r="416" spans="1:19" s="5" customFormat="1" ht="15">
      <c r="A416" s="384" t="s">
        <v>359</v>
      </c>
      <c r="B416" s="589">
        <v>107.5</v>
      </c>
      <c r="C416" s="589">
        <v>101.3</v>
      </c>
      <c r="D416" s="589">
        <v>100.2</v>
      </c>
      <c r="E416" s="589">
        <v>40.700000000000003</v>
      </c>
      <c r="F416" s="589">
        <v>168.7</v>
      </c>
      <c r="G416" s="589">
        <v>158</v>
      </c>
      <c r="H416" s="589">
        <v>273.3</v>
      </c>
      <c r="I416" s="589">
        <v>367.1</v>
      </c>
      <c r="J416" s="589">
        <v>516.9</v>
      </c>
      <c r="K416" s="691">
        <v>457.4</v>
      </c>
      <c r="L416" s="691">
        <v>411.8</v>
      </c>
      <c r="M416" s="590">
        <v>310.39999999999998</v>
      </c>
      <c r="N416" s="590">
        <v>429.6</v>
      </c>
      <c r="O416" s="590">
        <v>530.70000000000005</v>
      </c>
      <c r="P416" s="590">
        <v>480.8</v>
      </c>
      <c r="Q416" s="590">
        <v>480.8</v>
      </c>
    </row>
    <row r="417" spans="1:20" s="5" customFormat="1" ht="15">
      <c r="A417" s="607" t="s">
        <v>390</v>
      </c>
      <c r="B417" s="132">
        <v>98.6</v>
      </c>
      <c r="C417" s="132">
        <v>92.9</v>
      </c>
      <c r="D417" s="132">
        <v>91.9</v>
      </c>
      <c r="E417" s="132">
        <v>22.4</v>
      </c>
      <c r="F417" s="132">
        <v>147</v>
      </c>
      <c r="G417" s="132">
        <v>126.4</v>
      </c>
      <c r="H417" s="132">
        <v>218.6</v>
      </c>
      <c r="I417" s="132">
        <v>293.7</v>
      </c>
      <c r="J417" s="132">
        <v>413.5</v>
      </c>
      <c r="K417" s="691">
        <v>365.9</v>
      </c>
      <c r="L417" s="691">
        <v>329.4</v>
      </c>
      <c r="M417" s="361">
        <v>277.2</v>
      </c>
      <c r="N417" s="361">
        <v>396.4</v>
      </c>
      <c r="O417" s="361">
        <v>497.5</v>
      </c>
      <c r="P417" s="361">
        <v>447.6</v>
      </c>
      <c r="Q417" s="361">
        <v>447.6</v>
      </c>
    </row>
    <row r="418" spans="1:20" ht="15">
      <c r="A418" s="394" t="s">
        <v>361</v>
      </c>
      <c r="B418" s="132">
        <v>43.5</v>
      </c>
      <c r="C418" s="132">
        <v>41</v>
      </c>
      <c r="D418" s="132">
        <v>40.6</v>
      </c>
      <c r="E418" s="132">
        <v>0.9</v>
      </c>
      <c r="F418" s="132"/>
      <c r="G418" s="132">
        <v>0</v>
      </c>
      <c r="H418" s="132">
        <v>0</v>
      </c>
      <c r="I418" s="132">
        <v>0</v>
      </c>
      <c r="J418" s="132">
        <v>0</v>
      </c>
      <c r="K418" s="692">
        <v>0</v>
      </c>
      <c r="L418" s="692">
        <v>0</v>
      </c>
      <c r="M418" s="361">
        <v>0</v>
      </c>
      <c r="N418" s="361">
        <v>0</v>
      </c>
      <c r="O418" s="361">
        <v>0</v>
      </c>
      <c r="P418" s="361">
        <v>0</v>
      </c>
      <c r="Q418" s="361">
        <v>0</v>
      </c>
      <c r="R418" s="3"/>
    </row>
    <row r="419" spans="1:20" ht="15">
      <c r="A419" s="394" t="s">
        <v>362</v>
      </c>
      <c r="B419" s="132">
        <v>55</v>
      </c>
      <c r="C419" s="132">
        <v>51.9</v>
      </c>
      <c r="D419" s="132">
        <v>51.3</v>
      </c>
      <c r="E419" s="132">
        <v>21.5</v>
      </c>
      <c r="F419" s="132">
        <v>147</v>
      </c>
      <c r="G419" s="132">
        <v>126.4</v>
      </c>
      <c r="H419" s="132">
        <v>218.6</v>
      </c>
      <c r="I419" s="132">
        <v>293.7</v>
      </c>
      <c r="J419" s="132">
        <v>413.5</v>
      </c>
      <c r="K419" s="691">
        <v>365.9</v>
      </c>
      <c r="L419" s="691">
        <v>329.4</v>
      </c>
      <c r="M419" s="361">
        <v>277.2</v>
      </c>
      <c r="N419" s="361">
        <v>396.4</v>
      </c>
      <c r="O419" s="361">
        <v>497.5</v>
      </c>
      <c r="P419" s="361">
        <v>447.6</v>
      </c>
      <c r="Q419" s="361">
        <v>447.6</v>
      </c>
      <c r="R419" s="3"/>
    </row>
    <row r="420" spans="1:20" s="5" customFormat="1" ht="15">
      <c r="A420" s="384" t="s">
        <v>363</v>
      </c>
      <c r="B420" s="132">
        <v>8.9</v>
      </c>
      <c r="C420" s="132">
        <v>8.4</v>
      </c>
      <c r="D420" s="132">
        <v>8.3000000000000007</v>
      </c>
      <c r="E420" s="132">
        <v>18.3</v>
      </c>
      <c r="F420" s="132">
        <v>21.7</v>
      </c>
      <c r="G420" s="132">
        <v>31.6</v>
      </c>
      <c r="H420" s="132">
        <v>54.7</v>
      </c>
      <c r="I420" s="132">
        <v>73.400000000000006</v>
      </c>
      <c r="J420" s="132">
        <v>103.4</v>
      </c>
      <c r="K420" s="691">
        <v>91.5</v>
      </c>
      <c r="L420" s="691">
        <v>82.4</v>
      </c>
      <c r="M420" s="361">
        <v>33.200000000000003</v>
      </c>
      <c r="N420" s="361">
        <v>33.200000000000003</v>
      </c>
      <c r="O420" s="361">
        <v>33.200000000000003</v>
      </c>
      <c r="P420" s="361">
        <v>33.200000000000003</v>
      </c>
      <c r="Q420" s="361">
        <v>33.200000000000003</v>
      </c>
    </row>
    <row r="421" spans="1:20" ht="15">
      <c r="A421" s="394" t="s">
        <v>361</v>
      </c>
      <c r="B421" s="132" t="s">
        <v>302</v>
      </c>
      <c r="C421" s="132" t="s">
        <v>302</v>
      </c>
      <c r="D421" s="132" t="s">
        <v>302</v>
      </c>
      <c r="E421" s="434">
        <v>18.3</v>
      </c>
      <c r="F421" s="434"/>
      <c r="G421" s="47"/>
      <c r="H421" s="47"/>
      <c r="I421" s="47">
        <v>0</v>
      </c>
      <c r="J421" s="47">
        <v>0</v>
      </c>
      <c r="K421" s="692">
        <v>0</v>
      </c>
      <c r="L421" s="692">
        <v>0</v>
      </c>
      <c r="M421" s="388">
        <v>0</v>
      </c>
      <c r="N421" s="388">
        <v>0</v>
      </c>
      <c r="O421" s="388">
        <v>0</v>
      </c>
      <c r="P421" s="388">
        <v>0</v>
      </c>
      <c r="Q421" s="388">
        <v>0</v>
      </c>
      <c r="R421" s="3"/>
    </row>
    <row r="422" spans="1:20" ht="15">
      <c r="A422" s="394" t="s">
        <v>362</v>
      </c>
      <c r="B422" s="132">
        <v>8.9</v>
      </c>
      <c r="C422" s="132">
        <v>8.4</v>
      </c>
      <c r="D422" s="132">
        <v>8.3000000000000007</v>
      </c>
      <c r="E422" s="132"/>
      <c r="F422" s="132">
        <v>21.7</v>
      </c>
      <c r="G422" s="132">
        <v>31.6</v>
      </c>
      <c r="H422" s="132">
        <v>54.7</v>
      </c>
      <c r="I422" s="132">
        <v>73.400000000000006</v>
      </c>
      <c r="J422" s="132">
        <v>103.4</v>
      </c>
      <c r="K422" s="691">
        <v>91.5</v>
      </c>
      <c r="L422" s="691">
        <v>82.4</v>
      </c>
      <c r="M422" s="361">
        <v>33.200000000000003</v>
      </c>
      <c r="N422" s="361">
        <v>33.200000000000003</v>
      </c>
      <c r="O422" s="361">
        <v>33.200000000000003</v>
      </c>
      <c r="P422" s="361">
        <v>33.200000000000003</v>
      </c>
      <c r="Q422" s="361">
        <v>33.200000000000003</v>
      </c>
      <c r="R422" s="3"/>
    </row>
    <row r="423" spans="1:20">
      <c r="A423" s="387"/>
      <c r="B423" s="582"/>
      <c r="C423" s="582"/>
      <c r="D423" s="582"/>
      <c r="E423" s="132"/>
      <c r="F423" s="583"/>
      <c r="G423" s="583"/>
      <c r="H423" s="583"/>
      <c r="I423" s="583"/>
      <c r="J423" s="583"/>
      <c r="K423" s="698"/>
      <c r="L423" s="698"/>
      <c r="M423" s="508"/>
      <c r="N423" s="508"/>
      <c r="O423" s="508"/>
      <c r="P423" s="508"/>
      <c r="Q423" s="508"/>
      <c r="R423" s="3"/>
    </row>
    <row r="424" spans="1:20" s="5" customFormat="1" ht="15">
      <c r="A424" s="389" t="s">
        <v>364</v>
      </c>
      <c r="B424" s="150">
        <v>269.10000000000002</v>
      </c>
      <c r="C424" s="150">
        <v>140.30000000000001</v>
      </c>
      <c r="D424" s="150">
        <v>775.3</v>
      </c>
      <c r="E424" s="150">
        <v>1026</v>
      </c>
      <c r="F424" s="150">
        <v>633.9</v>
      </c>
      <c r="G424" s="150">
        <v>943.8</v>
      </c>
      <c r="H424" s="150">
        <v>1773.6</v>
      </c>
      <c r="I424" s="150">
        <v>986.8</v>
      </c>
      <c r="J424" s="150">
        <v>866.2</v>
      </c>
      <c r="K424" s="697">
        <v>643</v>
      </c>
      <c r="L424" s="150">
        <v>612.5</v>
      </c>
      <c r="M424" s="390">
        <v>2657.4</v>
      </c>
      <c r="N424" s="390">
        <v>2610.1999999999998</v>
      </c>
      <c r="O424" s="390">
        <v>2905.2</v>
      </c>
      <c r="P424" s="390">
        <v>3533.6</v>
      </c>
      <c r="Q424" s="390">
        <v>4203.8</v>
      </c>
    </row>
    <row r="425" spans="1:20" s="1321" customFormat="1" ht="15">
      <c r="A425" s="384" t="s">
        <v>365</v>
      </c>
      <c r="B425" s="589">
        <v>196</v>
      </c>
      <c r="C425" s="589">
        <v>75.400000000000006</v>
      </c>
      <c r="D425" s="589">
        <v>696</v>
      </c>
      <c r="E425" s="605">
        <v>943.1</v>
      </c>
      <c r="F425" s="605">
        <v>551.29999999999995</v>
      </c>
      <c r="G425" s="605">
        <v>860.9</v>
      </c>
      <c r="H425" s="605">
        <v>1063.5999999999999</v>
      </c>
      <c r="I425" s="605">
        <v>529.5</v>
      </c>
      <c r="J425" s="605">
        <v>741.1</v>
      </c>
      <c r="K425" s="694">
        <v>551.79999999999995</v>
      </c>
      <c r="L425" s="605">
        <v>514.29999999999995</v>
      </c>
      <c r="M425" s="668">
        <v>2024.1</v>
      </c>
      <c r="N425" s="668">
        <v>1962.7</v>
      </c>
      <c r="O425" s="668">
        <v>2167</v>
      </c>
      <c r="P425" s="668">
        <v>2832.8</v>
      </c>
      <c r="Q425" s="668">
        <v>3395.5</v>
      </c>
      <c r="R425" s="5"/>
      <c r="S425" s="5"/>
      <c r="T425" s="5"/>
    </row>
    <row r="426" spans="1:20" s="1322" customFormat="1" ht="15">
      <c r="A426" s="384" t="s">
        <v>366</v>
      </c>
      <c r="B426" s="132">
        <v>0.1</v>
      </c>
      <c r="C426" s="132"/>
      <c r="D426" s="132"/>
      <c r="E426" s="132"/>
      <c r="F426" s="132"/>
      <c r="G426" s="132">
        <v>841.6</v>
      </c>
      <c r="H426" s="132">
        <v>1033.5</v>
      </c>
      <c r="I426" s="132">
        <v>0</v>
      </c>
      <c r="J426" s="132">
        <v>0</v>
      </c>
      <c r="K426" s="691">
        <v>0</v>
      </c>
      <c r="L426" s="132">
        <v>0</v>
      </c>
      <c r="M426" s="361">
        <v>0.7</v>
      </c>
      <c r="N426" s="361">
        <v>0.7</v>
      </c>
      <c r="O426" s="361">
        <v>0.7</v>
      </c>
      <c r="P426" s="361">
        <v>0.7</v>
      </c>
      <c r="Q426" s="361">
        <v>0.7</v>
      </c>
      <c r="R426" s="3"/>
      <c r="S426" s="3"/>
      <c r="T426" s="3"/>
    </row>
    <row r="427" spans="1:20" s="1322" customFormat="1" ht="15">
      <c r="A427" s="384" t="s">
        <v>367</v>
      </c>
      <c r="B427" s="132">
        <v>172.3</v>
      </c>
      <c r="C427" s="132">
        <v>55</v>
      </c>
      <c r="D427" s="132">
        <v>665.8</v>
      </c>
      <c r="E427" s="132">
        <v>911.4</v>
      </c>
      <c r="F427" s="132">
        <v>528.9</v>
      </c>
      <c r="G427" s="132">
        <v>562.29999999999995</v>
      </c>
      <c r="H427" s="132">
        <v>653.5</v>
      </c>
      <c r="I427" s="132">
        <v>501.2</v>
      </c>
      <c r="J427" s="132">
        <v>718.5</v>
      </c>
      <c r="K427" s="691">
        <v>530.5</v>
      </c>
      <c r="L427" s="132">
        <v>480</v>
      </c>
      <c r="M427" s="361">
        <v>1932.5</v>
      </c>
      <c r="N427" s="361">
        <v>1866.9</v>
      </c>
      <c r="O427" s="361">
        <v>2078.3000000000002</v>
      </c>
      <c r="P427" s="361">
        <v>2750.6</v>
      </c>
      <c r="Q427" s="361">
        <v>3308.1</v>
      </c>
      <c r="R427" s="3"/>
      <c r="S427" s="3"/>
      <c r="T427" s="3"/>
    </row>
    <row r="428" spans="1:20">
      <c r="A428" s="394" t="s">
        <v>368</v>
      </c>
      <c r="B428" s="132">
        <v>122.3</v>
      </c>
      <c r="C428" s="132"/>
      <c r="D428" s="132">
        <v>507.2</v>
      </c>
      <c r="E428" s="132">
        <v>456.4</v>
      </c>
      <c r="F428" s="132">
        <v>300.5</v>
      </c>
      <c r="G428" s="132">
        <v>279.3</v>
      </c>
      <c r="H428" s="132">
        <v>380</v>
      </c>
      <c r="I428" s="132">
        <v>381.2</v>
      </c>
      <c r="J428" s="132">
        <v>568.5</v>
      </c>
      <c r="K428" s="132">
        <v>380.5</v>
      </c>
      <c r="L428" s="132">
        <v>300</v>
      </c>
      <c r="M428" s="361">
        <v>1682.5</v>
      </c>
      <c r="N428" s="361">
        <v>1516.9</v>
      </c>
      <c r="O428" s="361">
        <v>1670.8</v>
      </c>
      <c r="P428" s="361">
        <v>2140.1</v>
      </c>
      <c r="Q428" s="361">
        <v>2629</v>
      </c>
      <c r="R428" s="3"/>
    </row>
    <row r="429" spans="1:20">
      <c r="A429" s="394" t="s">
        <v>369</v>
      </c>
      <c r="B429" s="132">
        <v>50</v>
      </c>
      <c r="C429" s="132">
        <v>55</v>
      </c>
      <c r="D429" s="132">
        <v>152</v>
      </c>
      <c r="E429" s="132">
        <v>85</v>
      </c>
      <c r="F429" s="132">
        <v>228.4</v>
      </c>
      <c r="G429" s="132">
        <v>0</v>
      </c>
      <c r="H429" s="132">
        <v>0</v>
      </c>
      <c r="I429" s="132">
        <v>120</v>
      </c>
      <c r="J429" s="132">
        <v>150</v>
      </c>
      <c r="K429" s="132">
        <v>150</v>
      </c>
      <c r="L429" s="132">
        <v>100</v>
      </c>
      <c r="M429" s="361">
        <v>100</v>
      </c>
      <c r="N429" s="361">
        <v>200</v>
      </c>
      <c r="O429" s="361">
        <v>232.4</v>
      </c>
      <c r="P429" s="361">
        <v>360.9</v>
      </c>
      <c r="Q429" s="361">
        <v>406.1</v>
      </c>
      <c r="R429" s="3"/>
    </row>
    <row r="430" spans="1:20">
      <c r="A430" s="394" t="s">
        <v>370</v>
      </c>
      <c r="B430" s="132"/>
      <c r="C430" s="132"/>
      <c r="D430" s="132">
        <v>6.6</v>
      </c>
      <c r="E430" s="132"/>
      <c r="F430" s="434"/>
      <c r="G430" s="434">
        <v>0</v>
      </c>
      <c r="H430" s="434">
        <v>0</v>
      </c>
      <c r="I430" s="434">
        <v>0</v>
      </c>
      <c r="J430" s="434">
        <v>0</v>
      </c>
      <c r="K430" s="434">
        <v>0</v>
      </c>
      <c r="L430" s="434">
        <v>0</v>
      </c>
      <c r="M430" s="395">
        <v>0</v>
      </c>
      <c r="N430" s="395">
        <v>0</v>
      </c>
      <c r="O430" s="395">
        <v>0</v>
      </c>
      <c r="P430" s="395">
        <v>0</v>
      </c>
      <c r="Q430" s="395">
        <v>0</v>
      </c>
      <c r="R430" s="3"/>
    </row>
    <row r="431" spans="1:20">
      <c r="A431" s="394" t="s">
        <v>371</v>
      </c>
      <c r="B431" s="132"/>
      <c r="C431" s="132"/>
      <c r="D431" s="132"/>
      <c r="E431" s="132">
        <v>370</v>
      </c>
      <c r="F431" s="132">
        <v>0</v>
      </c>
      <c r="G431" s="132">
        <v>19.3</v>
      </c>
      <c r="H431" s="132">
        <v>30.1</v>
      </c>
      <c r="I431" s="132">
        <v>0</v>
      </c>
      <c r="J431" s="132">
        <v>0</v>
      </c>
      <c r="K431" s="132">
        <v>0</v>
      </c>
      <c r="L431" s="132">
        <v>80</v>
      </c>
      <c r="M431" s="361">
        <v>150</v>
      </c>
      <c r="N431" s="361">
        <v>150</v>
      </c>
      <c r="O431" s="361">
        <v>175</v>
      </c>
      <c r="P431" s="361">
        <v>249.6</v>
      </c>
      <c r="Q431" s="361">
        <v>273</v>
      </c>
      <c r="R431" s="3"/>
    </row>
    <row r="432" spans="1:20" s="1322" customFormat="1" ht="15">
      <c r="A432" s="384" t="s">
        <v>372</v>
      </c>
      <c r="B432" s="132">
        <v>23.6</v>
      </c>
      <c r="C432" s="132">
        <v>20.399999999999999</v>
      </c>
      <c r="D432" s="132">
        <v>30.2</v>
      </c>
      <c r="E432" s="132">
        <v>31.7</v>
      </c>
      <c r="F432" s="132">
        <v>22.4</v>
      </c>
      <c r="G432" s="132">
        <v>16.3</v>
      </c>
      <c r="H432" s="132">
        <v>23.4</v>
      </c>
      <c r="I432" s="132">
        <v>28.2</v>
      </c>
      <c r="J432" s="132">
        <v>22.6</v>
      </c>
      <c r="K432" s="691">
        <v>21.3</v>
      </c>
      <c r="L432" s="132">
        <v>34.299999999999997</v>
      </c>
      <c r="M432" s="361">
        <v>90.9</v>
      </c>
      <c r="N432" s="361">
        <v>95</v>
      </c>
      <c r="O432" s="361">
        <v>88.1</v>
      </c>
      <c r="P432" s="361">
        <v>81.5</v>
      </c>
      <c r="Q432" s="361">
        <v>86.8</v>
      </c>
      <c r="R432" s="3"/>
      <c r="S432" s="3"/>
      <c r="T432" s="3"/>
    </row>
    <row r="433" spans="1:20">
      <c r="A433" s="394" t="s">
        <v>373</v>
      </c>
      <c r="B433" s="132"/>
      <c r="C433" s="132"/>
      <c r="D433" s="132"/>
      <c r="E433" s="132"/>
      <c r="F433" s="132">
        <v>18.3</v>
      </c>
      <c r="G433" s="132">
        <v>3</v>
      </c>
      <c r="H433" s="132">
        <v>6.6</v>
      </c>
      <c r="I433" s="132">
        <v>23</v>
      </c>
      <c r="J433" s="132">
        <v>17.600000000000001</v>
      </c>
      <c r="K433" s="132">
        <v>0</v>
      </c>
      <c r="L433" s="132"/>
      <c r="M433" s="361">
        <v>87.3</v>
      </c>
      <c r="N433" s="361">
        <v>91.1</v>
      </c>
      <c r="O433" s="361">
        <v>83.8</v>
      </c>
      <c r="P433" s="361">
        <v>76.8</v>
      </c>
      <c r="Q433" s="361">
        <v>81.5</v>
      </c>
      <c r="R433" s="3"/>
    </row>
    <row r="434" spans="1:20">
      <c r="A434" s="394" t="s">
        <v>374</v>
      </c>
      <c r="B434" s="132"/>
      <c r="C434" s="132"/>
      <c r="D434" s="132"/>
      <c r="E434" s="132"/>
      <c r="F434" s="132"/>
      <c r="G434" s="132"/>
      <c r="H434" s="132">
        <v>0.1</v>
      </c>
      <c r="I434" s="132">
        <v>0</v>
      </c>
      <c r="J434" s="132">
        <v>0</v>
      </c>
      <c r="K434" s="132">
        <v>0</v>
      </c>
      <c r="L434" s="132"/>
      <c r="M434" s="361">
        <v>0</v>
      </c>
      <c r="N434" s="361">
        <v>0</v>
      </c>
      <c r="O434" s="361">
        <v>0</v>
      </c>
      <c r="P434" s="361">
        <v>0</v>
      </c>
      <c r="Q434" s="361">
        <v>0</v>
      </c>
      <c r="R434" s="3"/>
    </row>
    <row r="435" spans="1:20">
      <c r="A435" s="394" t="s">
        <v>375</v>
      </c>
      <c r="B435" s="132"/>
      <c r="C435" s="132"/>
      <c r="D435" s="132"/>
      <c r="E435" s="132"/>
      <c r="F435" s="132"/>
      <c r="G435" s="132"/>
      <c r="H435" s="132"/>
      <c r="I435" s="132">
        <v>5.2</v>
      </c>
      <c r="J435" s="132">
        <v>4.9000000000000004</v>
      </c>
      <c r="K435" s="132">
        <v>3.4</v>
      </c>
      <c r="L435" s="132"/>
      <c r="M435" s="361">
        <v>3.5</v>
      </c>
      <c r="N435" s="361">
        <v>3.9</v>
      </c>
      <c r="O435" s="361">
        <v>4.3</v>
      </c>
      <c r="P435" s="361">
        <v>4.7</v>
      </c>
      <c r="Q435" s="361">
        <v>5.2</v>
      </c>
      <c r="R435" s="3"/>
    </row>
    <row r="436" spans="1:20" s="5" customFormat="1" ht="15">
      <c r="A436" s="384" t="s">
        <v>376</v>
      </c>
      <c r="B436" s="589">
        <v>50.8</v>
      </c>
      <c r="C436" s="589">
        <v>41.6</v>
      </c>
      <c r="D436" s="589">
        <v>75</v>
      </c>
      <c r="E436" s="589">
        <v>65.599999999999994</v>
      </c>
      <c r="F436" s="589">
        <v>63.5</v>
      </c>
      <c r="G436" s="589">
        <v>62.8</v>
      </c>
      <c r="H436" s="589">
        <v>32.200000000000003</v>
      </c>
      <c r="I436" s="589">
        <v>37.299999999999997</v>
      </c>
      <c r="J436" s="589">
        <v>9.4</v>
      </c>
      <c r="K436" s="694">
        <v>11.5</v>
      </c>
      <c r="L436" s="589">
        <v>8.4</v>
      </c>
      <c r="M436" s="590">
        <v>156.69999999999999</v>
      </c>
      <c r="N436" s="590">
        <v>42.5</v>
      </c>
      <c r="O436" s="590">
        <v>42.6</v>
      </c>
      <c r="P436" s="590">
        <v>42.7</v>
      </c>
      <c r="Q436" s="590">
        <v>42.8</v>
      </c>
    </row>
    <row r="437" spans="1:20" s="1322" customFormat="1" ht="15">
      <c r="A437" s="394" t="s">
        <v>377</v>
      </c>
      <c r="B437" s="132">
        <v>31.4</v>
      </c>
      <c r="C437" s="132">
        <v>32.799999999999997</v>
      </c>
      <c r="D437" s="132">
        <v>31</v>
      </c>
      <c r="E437" s="132">
        <v>25.3</v>
      </c>
      <c r="F437" s="132">
        <v>28.7</v>
      </c>
      <c r="G437" s="132">
        <v>22.9</v>
      </c>
      <c r="H437" s="132">
        <v>8.1999999999999993</v>
      </c>
      <c r="I437" s="132">
        <v>14.2</v>
      </c>
      <c r="J437" s="132">
        <v>4.5</v>
      </c>
      <c r="K437" s="691">
        <v>4.9000000000000004</v>
      </c>
      <c r="L437" s="132">
        <v>3.7</v>
      </c>
      <c r="M437" s="361">
        <v>122</v>
      </c>
      <c r="N437" s="361">
        <v>10.199999999999999</v>
      </c>
      <c r="O437" s="361">
        <v>10.3</v>
      </c>
      <c r="P437" s="361">
        <v>10.4</v>
      </c>
      <c r="Q437" s="361">
        <v>10.5</v>
      </c>
      <c r="R437" s="3"/>
      <c r="S437" s="3"/>
      <c r="T437" s="3"/>
    </row>
    <row r="438" spans="1:20" s="1322" customFormat="1" ht="15">
      <c r="A438" s="394" t="s">
        <v>378</v>
      </c>
      <c r="B438" s="132">
        <v>19.5</v>
      </c>
      <c r="C438" s="132">
        <v>8.8000000000000007</v>
      </c>
      <c r="D438" s="132">
        <v>44.1</v>
      </c>
      <c r="E438" s="132">
        <v>40.299999999999997</v>
      </c>
      <c r="F438" s="132">
        <v>34.9</v>
      </c>
      <c r="G438" s="132">
        <v>39.9</v>
      </c>
      <c r="H438" s="132">
        <v>24</v>
      </c>
      <c r="I438" s="132">
        <v>23</v>
      </c>
      <c r="J438" s="132">
        <v>4.8</v>
      </c>
      <c r="K438" s="691">
        <v>6.6</v>
      </c>
      <c r="L438" s="132">
        <v>4.8</v>
      </c>
      <c r="M438" s="361">
        <v>34.700000000000003</v>
      </c>
      <c r="N438" s="361">
        <v>32.299999999999997</v>
      </c>
      <c r="O438" s="361">
        <v>32.299999999999997</v>
      </c>
      <c r="P438" s="361">
        <v>32.299999999999997</v>
      </c>
      <c r="Q438" s="361">
        <v>32.299999999999997</v>
      </c>
      <c r="R438" s="3"/>
      <c r="S438" s="3"/>
      <c r="T438" s="3"/>
    </row>
    <row r="439" spans="1:20" s="1321" customFormat="1" ht="15">
      <c r="A439" s="384" t="s">
        <v>379</v>
      </c>
      <c r="B439" s="589">
        <v>0.3</v>
      </c>
      <c r="C439" s="589">
        <v>2.4</v>
      </c>
      <c r="D439" s="589">
        <v>1.9</v>
      </c>
      <c r="E439" s="589">
        <v>2.8</v>
      </c>
      <c r="F439" s="589">
        <v>1.8</v>
      </c>
      <c r="G439" s="589">
        <v>1.6</v>
      </c>
      <c r="H439" s="589">
        <v>1.9</v>
      </c>
      <c r="I439" s="589">
        <v>1.8</v>
      </c>
      <c r="J439" s="589">
        <v>2.8</v>
      </c>
      <c r="K439" s="694">
        <v>1.2</v>
      </c>
      <c r="L439" s="589">
        <v>0.1</v>
      </c>
      <c r="M439" s="590">
        <v>1.9</v>
      </c>
      <c r="N439" s="590">
        <v>1.8</v>
      </c>
      <c r="O439" s="590">
        <v>1.8</v>
      </c>
      <c r="P439" s="590">
        <v>1.8</v>
      </c>
      <c r="Q439" s="590">
        <v>1.8</v>
      </c>
      <c r="R439" s="5"/>
      <c r="S439" s="5"/>
      <c r="T439" s="5"/>
    </row>
    <row r="440" spans="1:20" s="5" customFormat="1" ht="15">
      <c r="A440" s="384" t="s">
        <v>380</v>
      </c>
      <c r="B440" s="589">
        <v>21.9</v>
      </c>
      <c r="C440" s="589">
        <v>20.8</v>
      </c>
      <c r="D440" s="589">
        <v>2.5</v>
      </c>
      <c r="E440" s="589">
        <v>14.4</v>
      </c>
      <c r="F440" s="589">
        <v>17.2</v>
      </c>
      <c r="G440" s="589">
        <v>18.5</v>
      </c>
      <c r="H440" s="589">
        <v>675.9</v>
      </c>
      <c r="I440" s="589">
        <v>418.2</v>
      </c>
      <c r="J440" s="589">
        <v>113</v>
      </c>
      <c r="K440" s="694">
        <v>78.599999999999994</v>
      </c>
      <c r="L440" s="715">
        <v>89.7</v>
      </c>
      <c r="M440" s="712">
        <v>474.7</v>
      </c>
      <c r="N440" s="712">
        <v>603.29999999999995</v>
      </c>
      <c r="O440" s="712">
        <v>693.7</v>
      </c>
      <c r="P440" s="712">
        <v>656.3</v>
      </c>
      <c r="Q440" s="712">
        <v>763.6</v>
      </c>
    </row>
    <row r="441" spans="1:20" s="5" customFormat="1" ht="15">
      <c r="A441" s="384" t="s">
        <v>381</v>
      </c>
      <c r="B441" s="589"/>
      <c r="C441" s="589"/>
      <c r="D441" s="589"/>
      <c r="E441" s="589"/>
      <c r="F441" s="589"/>
      <c r="G441" s="589">
        <v>18.5</v>
      </c>
      <c r="H441" s="589">
        <v>675.9</v>
      </c>
      <c r="I441" s="589">
        <v>418.2</v>
      </c>
      <c r="J441" s="589">
        <v>113</v>
      </c>
      <c r="K441" s="694">
        <v>78.599999999999994</v>
      </c>
      <c r="L441" s="715">
        <v>89.7</v>
      </c>
      <c r="M441" s="712">
        <v>474.7</v>
      </c>
      <c r="N441" s="712">
        <v>603.29999999999995</v>
      </c>
      <c r="O441" s="712">
        <v>693.7</v>
      </c>
      <c r="P441" s="712">
        <v>656.3</v>
      </c>
      <c r="Q441" s="712">
        <v>763.6</v>
      </c>
      <c r="R441" s="3"/>
    </row>
    <row r="442" spans="1:20" ht="15">
      <c r="A442" s="394" t="s">
        <v>382</v>
      </c>
      <c r="B442" s="132"/>
      <c r="C442" s="132"/>
      <c r="D442" s="132"/>
      <c r="E442" s="132"/>
      <c r="F442" s="132">
        <v>15.1</v>
      </c>
      <c r="G442" s="132">
        <v>17.399999999999999</v>
      </c>
      <c r="H442" s="132">
        <v>21.3</v>
      </c>
      <c r="I442" s="132">
        <v>13.2</v>
      </c>
      <c r="J442" s="132">
        <v>28</v>
      </c>
      <c r="K442" s="691">
        <v>28.2</v>
      </c>
      <c r="L442" s="132">
        <v>31.1</v>
      </c>
      <c r="M442" s="361">
        <v>15</v>
      </c>
      <c r="N442" s="361">
        <v>15</v>
      </c>
      <c r="O442" s="361">
        <v>15</v>
      </c>
      <c r="P442" s="361">
        <v>15</v>
      </c>
      <c r="Q442" s="361">
        <v>15</v>
      </c>
      <c r="R442" s="3"/>
    </row>
    <row r="443" spans="1:20" ht="15">
      <c r="A443" s="394" t="s">
        <v>383</v>
      </c>
      <c r="B443" s="132"/>
      <c r="C443" s="132"/>
      <c r="D443" s="132"/>
      <c r="E443" s="132"/>
      <c r="F443" s="132">
        <v>0.1</v>
      </c>
      <c r="G443" s="132">
        <v>0.3</v>
      </c>
      <c r="H443" s="132">
        <v>655</v>
      </c>
      <c r="I443" s="132">
        <v>405</v>
      </c>
      <c r="J443" s="132">
        <v>85</v>
      </c>
      <c r="K443" s="691">
        <v>50</v>
      </c>
      <c r="L443" s="132">
        <v>54.3</v>
      </c>
      <c r="M443" s="361">
        <v>459.3</v>
      </c>
      <c r="N443" s="361">
        <v>587.9</v>
      </c>
      <c r="O443" s="361">
        <v>678.3</v>
      </c>
      <c r="P443" s="361">
        <v>640.9</v>
      </c>
      <c r="Q443" s="361">
        <v>748.2</v>
      </c>
      <c r="R443" s="3"/>
    </row>
    <row r="444" spans="1:20">
      <c r="A444" s="394" t="s">
        <v>384</v>
      </c>
      <c r="B444" s="132"/>
      <c r="C444" s="132"/>
      <c r="D444" s="132"/>
      <c r="E444" s="132"/>
      <c r="F444" s="132"/>
      <c r="G444" s="132"/>
      <c r="H444" s="132"/>
      <c r="I444" s="132"/>
      <c r="J444" s="132"/>
      <c r="K444" s="132"/>
      <c r="L444" s="132"/>
      <c r="M444" s="361"/>
      <c r="N444" s="361"/>
      <c r="O444" s="361"/>
      <c r="P444" s="361"/>
      <c r="Q444" s="361"/>
      <c r="R444" s="3"/>
    </row>
    <row r="445" spans="1:20">
      <c r="A445" s="394" t="s">
        <v>385</v>
      </c>
      <c r="B445" s="132"/>
      <c r="C445" s="132"/>
      <c r="D445" s="132"/>
      <c r="E445" s="132"/>
      <c r="F445" s="132"/>
      <c r="G445" s="132"/>
      <c r="H445" s="132"/>
      <c r="I445" s="132"/>
      <c r="J445" s="132"/>
      <c r="K445" s="132">
        <v>0.4</v>
      </c>
      <c r="L445" s="132">
        <v>4.3</v>
      </c>
      <c r="M445" s="361">
        <v>0.4</v>
      </c>
      <c r="N445" s="361">
        <v>0.4</v>
      </c>
      <c r="O445" s="361">
        <v>0.4</v>
      </c>
      <c r="P445" s="361">
        <v>0.4</v>
      </c>
      <c r="Q445" s="361">
        <v>0.4</v>
      </c>
      <c r="R445" s="3"/>
    </row>
    <row r="446" spans="1:20" s="5" customFormat="1" ht="15">
      <c r="A446" s="645" t="s">
        <v>386</v>
      </c>
      <c r="B446" s="646">
        <v>21.9</v>
      </c>
      <c r="C446" s="646">
        <v>20.8</v>
      </c>
      <c r="D446" s="646">
        <v>2.5</v>
      </c>
      <c r="E446" s="646">
        <v>14.4</v>
      </c>
      <c r="F446" s="646">
        <v>17.2</v>
      </c>
      <c r="G446" s="646">
        <v>0</v>
      </c>
      <c r="H446" s="646">
        <v>0</v>
      </c>
      <c r="I446" s="646">
        <v>0</v>
      </c>
      <c r="J446" s="646">
        <v>0</v>
      </c>
      <c r="K446" s="699">
        <v>0</v>
      </c>
      <c r="L446" s="646">
        <v>0</v>
      </c>
      <c r="M446" s="669">
        <v>0</v>
      </c>
      <c r="N446" s="669">
        <v>0</v>
      </c>
      <c r="O446" s="669">
        <v>0</v>
      </c>
      <c r="P446" s="669">
        <v>0</v>
      </c>
      <c r="Q446" s="669">
        <v>0</v>
      </c>
      <c r="R446" s="662"/>
      <c r="S446" s="662"/>
      <c r="T446" s="662"/>
    </row>
    <row r="447" spans="1:20" s="5" customFormat="1">
      <c r="A447" s="208" t="s">
        <v>387</v>
      </c>
      <c r="B447" s="41"/>
      <c r="C447" s="41"/>
      <c r="D447" s="41"/>
      <c r="E447" s="41"/>
      <c r="F447" s="41"/>
      <c r="G447" s="41"/>
      <c r="H447" s="41"/>
      <c r="I447" s="41"/>
      <c r="J447" s="41"/>
      <c r="K447" s="41"/>
      <c r="L447" s="41"/>
      <c r="M447" s="41"/>
      <c r="N447" s="41"/>
      <c r="O447" s="1187"/>
      <c r="P447" s="41"/>
      <c r="Q447" s="41"/>
      <c r="R447" s="41"/>
    </row>
    <row r="448" spans="1:20" s="5" customFormat="1">
      <c r="A448" s="123"/>
      <c r="B448" s="41"/>
      <c r="C448" s="41"/>
      <c r="D448" s="41"/>
      <c r="E448" s="41"/>
      <c r="F448" s="41"/>
      <c r="G448" s="41"/>
      <c r="H448" s="41"/>
      <c r="I448" s="41"/>
      <c r="J448" s="41"/>
      <c r="K448" s="41"/>
      <c r="L448" s="41"/>
      <c r="M448" s="41"/>
      <c r="N448" s="41"/>
      <c r="O448" s="1187"/>
      <c r="P448" s="41"/>
      <c r="Q448" s="41"/>
      <c r="R448" s="41"/>
    </row>
    <row r="449" spans="1:20" s="267" customFormat="1" ht="18">
      <c r="A449" s="651" t="s">
        <v>388</v>
      </c>
      <c r="B449" s="589"/>
      <c r="C449" s="589"/>
      <c r="D449" s="589"/>
      <c r="E449" s="589"/>
      <c r="F449" s="589"/>
      <c r="G449" s="589"/>
      <c r="H449" s="589"/>
      <c r="I449" s="589"/>
      <c r="J449" s="589"/>
      <c r="K449" s="41"/>
      <c r="L449" s="589"/>
      <c r="M449" s="589"/>
      <c r="N449" s="589"/>
      <c r="O449" s="1194"/>
      <c r="P449" s="589"/>
      <c r="Q449" s="589"/>
      <c r="R449" s="589"/>
    </row>
    <row r="450" spans="1:20" s="644" customFormat="1" ht="15.75">
      <c r="A450" s="574" t="s">
        <v>285</v>
      </c>
      <c r="B450" s="431">
        <v>2012</v>
      </c>
      <c r="C450" s="431">
        <v>2013</v>
      </c>
      <c r="D450" s="431">
        <v>2014</v>
      </c>
      <c r="E450" s="431">
        <v>2015</v>
      </c>
      <c r="F450" s="431">
        <v>2016</v>
      </c>
      <c r="G450" s="431">
        <v>2017</v>
      </c>
      <c r="H450" s="431">
        <v>2018</v>
      </c>
      <c r="I450" s="431">
        <v>2019</v>
      </c>
      <c r="J450" s="431">
        <v>2020</v>
      </c>
      <c r="K450" s="431">
        <v>2021</v>
      </c>
      <c r="L450" s="385">
        <v>2022</v>
      </c>
      <c r="M450" s="385">
        <v>2023</v>
      </c>
      <c r="N450" s="385">
        <v>2024</v>
      </c>
      <c r="O450" s="385">
        <v>2025</v>
      </c>
      <c r="P450" s="385">
        <v>2026</v>
      </c>
      <c r="Q450" s="385">
        <v>2027</v>
      </c>
      <c r="R450" s="385"/>
    </row>
    <row r="451" spans="1:20" s="644" customFormat="1" ht="15" customHeight="1">
      <c r="A451" s="575" t="s">
        <v>286</v>
      </c>
      <c r="B451" s="432" t="s">
        <v>231</v>
      </c>
      <c r="C451" s="432" t="s">
        <v>231</v>
      </c>
      <c r="D451" s="432" t="s">
        <v>231</v>
      </c>
      <c r="E451" s="432" t="s">
        <v>231</v>
      </c>
      <c r="F451" s="432" t="s">
        <v>231</v>
      </c>
      <c r="G451" s="432" t="s">
        <v>231</v>
      </c>
      <c r="H451" s="432" t="s">
        <v>231</v>
      </c>
      <c r="I451" s="432" t="s">
        <v>231</v>
      </c>
      <c r="J451" s="432" t="s">
        <v>231</v>
      </c>
      <c r="K451" s="432" t="s">
        <v>231</v>
      </c>
      <c r="L451" s="386" t="s">
        <v>233</v>
      </c>
      <c r="M451" s="386" t="s">
        <v>233</v>
      </c>
      <c r="N451" s="386" t="s">
        <v>233</v>
      </c>
      <c r="O451" s="386" t="s">
        <v>233</v>
      </c>
      <c r="P451" s="386" t="s">
        <v>233</v>
      </c>
      <c r="Q451" s="386" t="s">
        <v>233</v>
      </c>
      <c r="R451" s="386"/>
    </row>
    <row r="452" spans="1:20" s="644" customFormat="1">
      <c r="A452" s="387" t="s">
        <v>287</v>
      </c>
      <c r="B452" s="127" t="s">
        <v>288</v>
      </c>
      <c r="C452" s="127" t="s">
        <v>288</v>
      </c>
      <c r="D452" s="127" t="s">
        <v>288</v>
      </c>
      <c r="E452" s="127" t="s">
        <v>289</v>
      </c>
      <c r="F452" s="127" t="s">
        <v>170</v>
      </c>
      <c r="G452" s="127" t="s">
        <v>160</v>
      </c>
      <c r="H452" s="127" t="s">
        <v>152</v>
      </c>
      <c r="I452" s="127" t="s">
        <v>149</v>
      </c>
      <c r="J452" s="127" t="s">
        <v>142</v>
      </c>
      <c r="K452" s="127" t="s">
        <v>133</v>
      </c>
      <c r="L452" s="388" t="s">
        <v>139</v>
      </c>
      <c r="M452" s="388" t="s">
        <v>139</v>
      </c>
      <c r="N452" s="388" t="s">
        <v>139</v>
      </c>
      <c r="O452" s="388" t="s">
        <v>139</v>
      </c>
      <c r="P452" s="388" t="s">
        <v>139</v>
      </c>
      <c r="Q452" s="388" t="s">
        <v>139</v>
      </c>
      <c r="R452" s="388"/>
    </row>
    <row r="453" spans="1:20" s="12" customFormat="1">
      <c r="A453" s="387"/>
      <c r="B453" s="127"/>
      <c r="C453" s="127"/>
      <c r="D453" s="127"/>
      <c r="E453" s="127"/>
      <c r="F453" s="127"/>
      <c r="G453" s="576"/>
      <c r="H453" s="576"/>
      <c r="I453" s="576"/>
      <c r="J453" s="576"/>
      <c r="K453" s="688"/>
      <c r="L453" s="689"/>
      <c r="M453" s="689"/>
      <c r="N453" s="689"/>
      <c r="O453" s="689"/>
      <c r="P453" s="689"/>
      <c r="Q453" s="689"/>
      <c r="R453" s="689"/>
    </row>
    <row r="454" spans="1:20" s="267" customFormat="1" ht="15">
      <c r="A454" s="389" t="s">
        <v>290</v>
      </c>
      <c r="B454" s="150">
        <v>9418.9</v>
      </c>
      <c r="C454" s="150">
        <v>9897.5</v>
      </c>
      <c r="D454" s="150">
        <v>11874.9</v>
      </c>
      <c r="E454" s="150">
        <v>11003.1</v>
      </c>
      <c r="F454" s="150">
        <v>10485.5</v>
      </c>
      <c r="G454" s="150">
        <v>11525.1</v>
      </c>
      <c r="H454" s="150">
        <v>14085.1</v>
      </c>
      <c r="I454" s="150">
        <v>13680.5</v>
      </c>
      <c r="J454" s="150">
        <v>12093.3</v>
      </c>
      <c r="K454" s="690">
        <v>13860.4</v>
      </c>
      <c r="L454" s="390">
        <v>16190.2</v>
      </c>
      <c r="M454" s="390">
        <v>17685.7</v>
      </c>
      <c r="N454" s="390">
        <v>19555.5</v>
      </c>
      <c r="O454" s="390">
        <v>21847.200000000001</v>
      </c>
      <c r="P454" s="390">
        <v>24606</v>
      </c>
      <c r="Q454" s="390">
        <v>27768</v>
      </c>
      <c r="R454" s="390"/>
    </row>
    <row r="455" spans="1:20" s="12" customFormat="1">
      <c r="A455" s="387"/>
      <c r="B455" s="132"/>
      <c r="C455" s="132"/>
      <c r="D455" s="132"/>
      <c r="E455" s="135"/>
      <c r="F455" s="135"/>
      <c r="G455" s="135"/>
      <c r="H455" s="135"/>
      <c r="I455" s="135"/>
      <c r="J455" s="150"/>
      <c r="K455" s="150"/>
      <c r="L455" s="491"/>
      <c r="M455" s="491"/>
      <c r="N455" s="491"/>
      <c r="O455" s="491"/>
      <c r="P455" s="491"/>
      <c r="Q455" s="491"/>
      <c r="R455" s="491"/>
    </row>
    <row r="456" spans="1:20" s="267" customFormat="1" ht="15">
      <c r="A456" s="389" t="s">
        <v>291</v>
      </c>
      <c r="B456" s="150">
        <v>8219</v>
      </c>
      <c r="C456" s="150">
        <v>8879.6</v>
      </c>
      <c r="D456" s="150">
        <v>10232.1</v>
      </c>
      <c r="E456" s="150">
        <v>9157.6</v>
      </c>
      <c r="F456" s="150">
        <v>8421.6</v>
      </c>
      <c r="G456" s="150">
        <v>9141.4</v>
      </c>
      <c r="H456" s="150">
        <v>10475.9</v>
      </c>
      <c r="I456" s="150">
        <v>10918.1</v>
      </c>
      <c r="J456" s="150">
        <v>9802.1</v>
      </c>
      <c r="K456" s="690">
        <v>11129.4</v>
      </c>
      <c r="L456" s="390">
        <v>12522.8</v>
      </c>
      <c r="M456" s="390">
        <v>14369.2</v>
      </c>
      <c r="N456" s="390">
        <v>16166.8</v>
      </c>
      <c r="O456" s="390">
        <v>18361.3</v>
      </c>
      <c r="P456" s="390">
        <v>20668.8</v>
      </c>
      <c r="Q456" s="390">
        <v>23328.5</v>
      </c>
      <c r="R456" s="390"/>
    </row>
    <row r="457" spans="1:20" s="12" customFormat="1">
      <c r="A457" s="387"/>
      <c r="B457" s="132"/>
      <c r="C457" s="132"/>
      <c r="D457" s="132"/>
      <c r="E457" s="135"/>
      <c r="F457" s="135"/>
      <c r="G457" s="135"/>
      <c r="H457" s="135"/>
      <c r="I457" s="135"/>
      <c r="J457" s="150"/>
      <c r="K457" s="589"/>
      <c r="L457" s="491"/>
      <c r="M457" s="491"/>
      <c r="N457" s="491"/>
      <c r="O457" s="491"/>
      <c r="P457" s="491"/>
      <c r="Q457" s="491"/>
      <c r="R457" s="491"/>
    </row>
    <row r="458" spans="1:20" s="267" customFormat="1" ht="15">
      <c r="A458" s="391" t="s">
        <v>292</v>
      </c>
      <c r="B458" s="433">
        <v>5629.2</v>
      </c>
      <c r="C458" s="433">
        <v>5848.5</v>
      </c>
      <c r="D458" s="433">
        <v>6778.9</v>
      </c>
      <c r="E458" s="150">
        <v>5894.2</v>
      </c>
      <c r="F458" s="150">
        <v>5286.2</v>
      </c>
      <c r="G458" s="150">
        <v>5317.4</v>
      </c>
      <c r="H458" s="150">
        <v>6119.2</v>
      </c>
      <c r="I458" s="150">
        <v>6070.4</v>
      </c>
      <c r="J458" s="150">
        <f>J459+J461+J466</f>
        <v>5668.6</v>
      </c>
      <c r="K458" s="690">
        <v>6356.1</v>
      </c>
      <c r="L458" s="390">
        <v>6579.1</v>
      </c>
      <c r="M458" s="390">
        <v>7506.4</v>
      </c>
      <c r="N458" s="390">
        <v>8413.4</v>
      </c>
      <c r="O458" s="390">
        <v>9385.7999999999993</v>
      </c>
      <c r="P458" s="390">
        <v>10594.4</v>
      </c>
      <c r="Q458" s="390">
        <v>12051.8</v>
      </c>
      <c r="R458" s="390"/>
      <c r="S458" s="359"/>
      <c r="T458" s="359"/>
    </row>
    <row r="459" spans="1:20" s="267" customFormat="1" ht="15">
      <c r="A459" s="367" t="s">
        <v>293</v>
      </c>
      <c r="B459" s="149">
        <v>2645.1</v>
      </c>
      <c r="C459" s="149">
        <v>2808.4</v>
      </c>
      <c r="D459" s="149">
        <v>3195.1</v>
      </c>
      <c r="E459" s="578">
        <v>3037.1</v>
      </c>
      <c r="F459" s="578">
        <v>2844.3</v>
      </c>
      <c r="G459" s="578">
        <v>3093.8</v>
      </c>
      <c r="H459" s="578">
        <v>3101.9</v>
      </c>
      <c r="I459" s="578">
        <v>3211.6</v>
      </c>
      <c r="J459" s="578">
        <v>3517.3</v>
      </c>
      <c r="K459" s="691">
        <v>3467.9</v>
      </c>
      <c r="L459" s="505">
        <v>3608.3</v>
      </c>
      <c r="M459" s="505">
        <v>4265.6000000000004</v>
      </c>
      <c r="N459" s="505">
        <v>4873.3</v>
      </c>
      <c r="O459" s="505">
        <v>5344.1</v>
      </c>
      <c r="P459" s="505">
        <v>5944.1</v>
      </c>
      <c r="Q459" s="505">
        <v>6344.1</v>
      </c>
      <c r="R459" s="505"/>
      <c r="S459" s="359"/>
      <c r="T459" s="359"/>
    </row>
    <row r="460" spans="1:20" s="12" customFormat="1" ht="15">
      <c r="A460" s="394" t="s">
        <v>294</v>
      </c>
      <c r="B460" s="132">
        <v>2645.1</v>
      </c>
      <c r="C460" s="132">
        <v>2808.4</v>
      </c>
      <c r="D460" s="132">
        <v>3195.1</v>
      </c>
      <c r="E460" s="132">
        <v>3037.1</v>
      </c>
      <c r="F460" s="132">
        <v>2844.3</v>
      </c>
      <c r="G460" s="132">
        <v>3093.8</v>
      </c>
      <c r="H460" s="132">
        <v>3101.9</v>
      </c>
      <c r="I460" s="132">
        <v>3211.6</v>
      </c>
      <c r="J460" s="132">
        <v>3517.3</v>
      </c>
      <c r="K460" s="691">
        <v>3467.9</v>
      </c>
      <c r="L460" s="361">
        <v>3608.3</v>
      </c>
      <c r="M460" s="361">
        <v>4265.6000000000004</v>
      </c>
      <c r="N460" s="361">
        <v>4873.3</v>
      </c>
      <c r="O460" s="361">
        <v>5344.1</v>
      </c>
      <c r="P460" s="361">
        <v>5944.1</v>
      </c>
      <c r="Q460" s="361">
        <v>6344.1</v>
      </c>
      <c r="R460" s="361"/>
    </row>
    <row r="461" spans="1:20" s="267" customFormat="1" ht="15">
      <c r="A461" s="387" t="s">
        <v>295</v>
      </c>
      <c r="B461" s="132">
        <v>2739.3</v>
      </c>
      <c r="C461" s="132">
        <v>2755.1</v>
      </c>
      <c r="D461" s="132">
        <v>3353.9</v>
      </c>
      <c r="E461" s="132">
        <v>2621.6</v>
      </c>
      <c r="F461" s="132">
        <v>2230.1</v>
      </c>
      <c r="G461" s="132">
        <v>1950.4</v>
      </c>
      <c r="H461" s="132">
        <v>2751.9</v>
      </c>
      <c r="I461" s="132">
        <v>2500.6</v>
      </c>
      <c r="J461" s="132">
        <v>1787.9</v>
      </c>
      <c r="K461" s="692">
        <v>2375</v>
      </c>
      <c r="L461" s="361">
        <v>2569.5</v>
      </c>
      <c r="M461" s="361">
        <v>2811.2</v>
      </c>
      <c r="N461" s="361">
        <v>3078</v>
      </c>
      <c r="O461" s="361">
        <v>3561.9</v>
      </c>
      <c r="P461" s="361">
        <v>4152.7</v>
      </c>
      <c r="Q461" s="361">
        <v>5190.3</v>
      </c>
      <c r="R461" s="361"/>
    </row>
    <row r="462" spans="1:20" s="12" customFormat="1" ht="15">
      <c r="A462" s="394" t="s">
        <v>296</v>
      </c>
      <c r="B462" s="132">
        <v>1740.5</v>
      </c>
      <c r="C462" s="132">
        <v>2060.5</v>
      </c>
      <c r="D462" s="132">
        <v>2522.4</v>
      </c>
      <c r="E462" s="132">
        <v>2374.8000000000002</v>
      </c>
      <c r="F462" s="132">
        <v>2093.8000000000002</v>
      </c>
      <c r="G462" s="132">
        <v>1794.1</v>
      </c>
      <c r="H462" s="132">
        <v>1933</v>
      </c>
      <c r="I462" s="132">
        <v>1696.9</v>
      </c>
      <c r="J462" s="132">
        <v>1554.2</v>
      </c>
      <c r="K462" s="691">
        <v>1690.3</v>
      </c>
      <c r="L462" s="361">
        <v>1763.2</v>
      </c>
      <c r="M462" s="361">
        <v>1974.7</v>
      </c>
      <c r="N462" s="361">
        <v>2164.6</v>
      </c>
      <c r="O462" s="361">
        <v>2602.9</v>
      </c>
      <c r="P462" s="361">
        <v>3084.2</v>
      </c>
      <c r="Q462" s="361">
        <v>3486.7</v>
      </c>
      <c r="R462" s="361"/>
    </row>
    <row r="463" spans="1:20" s="12" customFormat="1" ht="15">
      <c r="A463" s="394" t="s">
        <v>297</v>
      </c>
      <c r="B463" s="132">
        <v>981.1</v>
      </c>
      <c r="C463" s="132">
        <v>666.7</v>
      </c>
      <c r="D463" s="132">
        <v>794.2</v>
      </c>
      <c r="E463" s="132">
        <v>195.4</v>
      </c>
      <c r="F463" s="132">
        <v>92</v>
      </c>
      <c r="G463" s="132">
        <v>113.6</v>
      </c>
      <c r="H463" s="132">
        <v>775</v>
      </c>
      <c r="I463" s="132">
        <v>760.7</v>
      </c>
      <c r="J463" s="132">
        <v>183.4</v>
      </c>
      <c r="K463" s="691">
        <v>635.4</v>
      </c>
      <c r="L463" s="361">
        <v>738.4</v>
      </c>
      <c r="M463" s="361">
        <v>761</v>
      </c>
      <c r="N463" s="361">
        <v>832.2</v>
      </c>
      <c r="O463" s="361">
        <v>866.9</v>
      </c>
      <c r="P463" s="361">
        <v>973.3</v>
      </c>
      <c r="Q463" s="361">
        <v>1605</v>
      </c>
      <c r="R463" s="361"/>
    </row>
    <row r="464" spans="1:20" s="12" customFormat="1" ht="15">
      <c r="A464" s="394" t="s">
        <v>298</v>
      </c>
      <c r="B464" s="132">
        <v>11.4</v>
      </c>
      <c r="C464" s="132">
        <v>18.600000000000001</v>
      </c>
      <c r="D464" s="132">
        <v>22.4</v>
      </c>
      <c r="E464" s="132">
        <v>30.8</v>
      </c>
      <c r="F464" s="132">
        <v>26.6</v>
      </c>
      <c r="G464" s="132">
        <v>25.6</v>
      </c>
      <c r="H464" s="132">
        <v>26.3</v>
      </c>
      <c r="I464" s="132">
        <v>25.8</v>
      </c>
      <c r="J464" s="132">
        <v>30.1</v>
      </c>
      <c r="K464" s="691">
        <v>29.6</v>
      </c>
      <c r="L464" s="361">
        <v>40.4</v>
      </c>
      <c r="M464" s="361">
        <v>45.3</v>
      </c>
      <c r="N464" s="361">
        <v>48.9</v>
      </c>
      <c r="O464" s="361">
        <v>50.2</v>
      </c>
      <c r="P464" s="361">
        <v>51.5</v>
      </c>
      <c r="Q464" s="361">
        <v>52.9</v>
      </c>
      <c r="R464" s="361"/>
    </row>
    <row r="465" spans="1:18" s="12" customFormat="1" ht="15">
      <c r="A465" s="394" t="s">
        <v>299</v>
      </c>
      <c r="B465" s="132">
        <v>6.3</v>
      </c>
      <c r="C465" s="132">
        <v>9.1999999999999993</v>
      </c>
      <c r="D465" s="132">
        <v>14.9</v>
      </c>
      <c r="E465" s="132">
        <v>20.5</v>
      </c>
      <c r="F465" s="132">
        <v>17.7</v>
      </c>
      <c r="G465" s="132">
        <v>17.100000000000001</v>
      </c>
      <c r="H465" s="132">
        <v>17.600000000000001</v>
      </c>
      <c r="I465" s="132">
        <v>17.2</v>
      </c>
      <c r="J465" s="132">
        <v>20.100000000000001</v>
      </c>
      <c r="K465" s="691">
        <v>19.7</v>
      </c>
      <c r="L465" s="388">
        <v>27.5</v>
      </c>
      <c r="M465" s="388">
        <v>30.2</v>
      </c>
      <c r="N465" s="388">
        <v>32.200000000000003</v>
      </c>
      <c r="O465" s="388">
        <v>41.9</v>
      </c>
      <c r="P465" s="388">
        <v>43.8</v>
      </c>
      <c r="Q465" s="388">
        <v>45.7</v>
      </c>
      <c r="R465" s="388"/>
    </row>
    <row r="466" spans="1:18" s="267" customFormat="1" ht="15">
      <c r="A466" s="387" t="s">
        <v>300</v>
      </c>
      <c r="B466" s="132">
        <v>244.8</v>
      </c>
      <c r="C466" s="132">
        <v>285</v>
      </c>
      <c r="D466" s="132">
        <v>229.9</v>
      </c>
      <c r="E466" s="132">
        <v>235.6</v>
      </c>
      <c r="F466" s="132">
        <v>211.8</v>
      </c>
      <c r="G466" s="132">
        <v>273.10000000000002</v>
      </c>
      <c r="H466" s="132">
        <v>265.39999999999998</v>
      </c>
      <c r="I466" s="132">
        <v>358.2</v>
      </c>
      <c r="J466" s="132">
        <v>363.4</v>
      </c>
      <c r="K466" s="691">
        <v>513.20000000000005</v>
      </c>
      <c r="L466" s="395">
        <v>401.4</v>
      </c>
      <c r="M466" s="395">
        <v>429.6</v>
      </c>
      <c r="N466" s="395">
        <v>462.1</v>
      </c>
      <c r="O466" s="395">
        <v>479.7</v>
      </c>
      <c r="P466" s="395">
        <v>497.6</v>
      </c>
      <c r="Q466" s="395">
        <v>517.29999999999995</v>
      </c>
      <c r="R466" s="395"/>
    </row>
    <row r="467" spans="1:18" s="12" customFormat="1">
      <c r="A467" s="394" t="s">
        <v>301</v>
      </c>
      <c r="B467" s="132">
        <v>13.3</v>
      </c>
      <c r="C467" s="132"/>
      <c r="D467" s="132"/>
      <c r="E467" s="434" t="s">
        <v>302</v>
      </c>
      <c r="F467" s="127"/>
      <c r="G467" s="127">
        <v>0</v>
      </c>
      <c r="H467" s="127">
        <v>0</v>
      </c>
      <c r="I467" s="127">
        <v>0</v>
      </c>
      <c r="J467" s="127">
        <v>0</v>
      </c>
      <c r="K467" s="132">
        <v>0</v>
      </c>
      <c r="L467" s="361">
        <v>0</v>
      </c>
      <c r="M467" s="361">
        <v>0</v>
      </c>
      <c r="N467" s="361">
        <v>0</v>
      </c>
      <c r="O467" s="361">
        <v>0</v>
      </c>
      <c r="P467" s="361">
        <v>0</v>
      </c>
      <c r="Q467" s="361">
        <v>0</v>
      </c>
      <c r="R467" s="361"/>
    </row>
    <row r="468" spans="1:18" s="12" customFormat="1" ht="15">
      <c r="A468" s="394" t="s">
        <v>303</v>
      </c>
      <c r="B468" s="132">
        <v>163.19999999999999</v>
      </c>
      <c r="C468" s="132">
        <v>244.5</v>
      </c>
      <c r="D468" s="132">
        <v>186.1</v>
      </c>
      <c r="E468" s="132">
        <v>168.9</v>
      </c>
      <c r="F468" s="434">
        <v>132.6</v>
      </c>
      <c r="G468" s="434">
        <v>181.7</v>
      </c>
      <c r="H468" s="434">
        <v>154.6</v>
      </c>
      <c r="I468" s="434">
        <v>215</v>
      </c>
      <c r="J468" s="434">
        <v>215.9</v>
      </c>
      <c r="K468" s="692">
        <v>366</v>
      </c>
      <c r="L468" s="361">
        <v>234.3</v>
      </c>
      <c r="M468" s="361">
        <v>257.39999999999998</v>
      </c>
      <c r="N468" s="361">
        <v>279.8</v>
      </c>
      <c r="O468" s="361">
        <v>287.39999999999998</v>
      </c>
      <c r="P468" s="361">
        <v>295.2</v>
      </c>
      <c r="Q468" s="361">
        <v>303.3</v>
      </c>
      <c r="R468" s="361"/>
    </row>
    <row r="469" spans="1:18" s="12" customFormat="1" ht="15">
      <c r="A469" s="394" t="s">
        <v>304</v>
      </c>
      <c r="B469" s="132"/>
      <c r="C469" s="132"/>
      <c r="D469" s="132"/>
      <c r="E469" s="132"/>
      <c r="F469" s="434"/>
      <c r="G469" s="434"/>
      <c r="H469" s="434"/>
      <c r="I469" s="434"/>
      <c r="J469" s="434"/>
      <c r="K469" s="691">
        <v>20.2</v>
      </c>
      <c r="L469" s="361"/>
      <c r="M469" s="361"/>
      <c r="N469" s="361"/>
      <c r="O469" s="361"/>
      <c r="P469" s="361"/>
      <c r="Q469" s="361"/>
      <c r="R469" s="361"/>
    </row>
    <row r="470" spans="1:18" s="12" customFormat="1" ht="15">
      <c r="A470" s="394" t="s">
        <v>305</v>
      </c>
      <c r="B470" s="132">
        <v>67.400000000000006</v>
      </c>
      <c r="C470" s="132">
        <v>38.5</v>
      </c>
      <c r="D470" s="132">
        <v>43.1</v>
      </c>
      <c r="E470" s="132">
        <v>66</v>
      </c>
      <c r="F470" s="132">
        <v>78.7</v>
      </c>
      <c r="G470" s="132">
        <v>91.4</v>
      </c>
      <c r="H470" s="132">
        <v>110.8</v>
      </c>
      <c r="I470" s="132">
        <v>128</v>
      </c>
      <c r="J470" s="132">
        <v>134.9</v>
      </c>
      <c r="K470" s="691">
        <v>127</v>
      </c>
      <c r="L470" s="361">
        <v>160</v>
      </c>
      <c r="M470" s="361">
        <v>164.9</v>
      </c>
      <c r="N470" s="361">
        <v>174.9</v>
      </c>
      <c r="O470" s="361">
        <v>184.2</v>
      </c>
      <c r="P470" s="361">
        <v>193.5</v>
      </c>
      <c r="Q470" s="361">
        <v>202.8</v>
      </c>
      <c r="R470" s="361"/>
    </row>
    <row r="471" spans="1:18" s="12" customFormat="1" ht="15">
      <c r="A471" s="394" t="s">
        <v>306</v>
      </c>
      <c r="B471" s="132"/>
      <c r="C471" s="132"/>
      <c r="D471" s="132"/>
      <c r="E471" s="132"/>
      <c r="F471" s="132"/>
      <c r="G471" s="132">
        <v>0</v>
      </c>
      <c r="H471" s="132">
        <v>0</v>
      </c>
      <c r="I471" s="132">
        <v>14.6</v>
      </c>
      <c r="J471" s="132">
        <v>12.6</v>
      </c>
      <c r="K471" s="692">
        <v>0</v>
      </c>
      <c r="L471" s="361">
        <v>7</v>
      </c>
      <c r="M471" s="361">
        <v>7.2</v>
      </c>
      <c r="N471" s="361">
        <v>7.4</v>
      </c>
      <c r="O471" s="361">
        <v>7.6</v>
      </c>
      <c r="P471" s="361">
        <v>7.8</v>
      </c>
      <c r="Q471" s="361">
        <v>9.6</v>
      </c>
      <c r="R471" s="361"/>
    </row>
    <row r="472" spans="1:18" s="12" customFormat="1" ht="15">
      <c r="A472" s="394" t="s">
        <v>307</v>
      </c>
      <c r="B472" s="132">
        <v>0.9</v>
      </c>
      <c r="C472" s="132">
        <v>2</v>
      </c>
      <c r="D472" s="132">
        <v>0.7</v>
      </c>
      <c r="E472" s="132">
        <v>0.6</v>
      </c>
      <c r="F472" s="132">
        <v>0.5</v>
      </c>
      <c r="G472" s="132">
        <v>0.02</v>
      </c>
      <c r="H472" s="132">
        <v>0</v>
      </c>
      <c r="I472" s="132"/>
      <c r="J472" s="132">
        <v>0</v>
      </c>
      <c r="K472" s="692">
        <v>0</v>
      </c>
      <c r="L472" s="361">
        <v>0</v>
      </c>
      <c r="M472" s="361">
        <v>0</v>
      </c>
      <c r="N472" s="361">
        <v>0</v>
      </c>
      <c r="O472" s="361">
        <v>0.5</v>
      </c>
      <c r="P472" s="361">
        <v>1</v>
      </c>
      <c r="Q472" s="361">
        <v>1.6</v>
      </c>
      <c r="R472" s="361"/>
    </row>
    <row r="473" spans="1:18" s="12" customFormat="1">
      <c r="A473" s="387"/>
      <c r="B473" s="132"/>
      <c r="C473" s="132"/>
      <c r="D473" s="132"/>
      <c r="E473" s="579"/>
      <c r="F473" s="579"/>
      <c r="G473" s="579"/>
      <c r="H473" s="579"/>
      <c r="I473" s="579"/>
      <c r="J473" s="579"/>
      <c r="K473" s="434"/>
      <c r="L473" s="506"/>
      <c r="M473" s="506"/>
      <c r="N473" s="506"/>
      <c r="O473" s="506"/>
      <c r="P473" s="506"/>
      <c r="Q473" s="506"/>
      <c r="R473" s="506"/>
    </row>
    <row r="474" spans="1:18" s="267" customFormat="1" ht="15">
      <c r="A474" s="389" t="s">
        <v>308</v>
      </c>
      <c r="B474" s="150">
        <v>3.7</v>
      </c>
      <c r="C474" s="150">
        <v>6.4</v>
      </c>
      <c r="D474" s="150">
        <v>14.6</v>
      </c>
      <c r="E474" s="150">
        <v>18</v>
      </c>
      <c r="F474" s="150">
        <v>14.4</v>
      </c>
      <c r="G474" s="150">
        <v>11.2</v>
      </c>
      <c r="H474" s="150">
        <v>8.6</v>
      </c>
      <c r="I474" s="150">
        <v>1.9</v>
      </c>
      <c r="J474" s="150">
        <v>0.4</v>
      </c>
      <c r="K474" s="690">
        <v>0.8</v>
      </c>
      <c r="L474" s="390">
        <v>0</v>
      </c>
      <c r="M474" s="390">
        <v>0</v>
      </c>
      <c r="N474" s="390">
        <v>0</v>
      </c>
      <c r="O474" s="390">
        <v>0</v>
      </c>
      <c r="P474" s="390">
        <v>0</v>
      </c>
      <c r="Q474" s="390">
        <v>0</v>
      </c>
      <c r="R474" s="390"/>
    </row>
    <row r="475" spans="1:18" s="12" customFormat="1" ht="15">
      <c r="A475" s="394" t="s">
        <v>309</v>
      </c>
      <c r="B475" s="132"/>
      <c r="C475" s="132"/>
      <c r="D475" s="132"/>
      <c r="E475" s="132"/>
      <c r="F475" s="132"/>
      <c r="G475" s="132">
        <v>11.2</v>
      </c>
      <c r="H475" s="132">
        <v>8.6</v>
      </c>
      <c r="I475" s="132">
        <v>1.9</v>
      </c>
      <c r="J475" s="578">
        <v>0.4</v>
      </c>
      <c r="K475" s="693">
        <v>0.8</v>
      </c>
      <c r="L475" s="505">
        <v>0</v>
      </c>
      <c r="M475" s="361">
        <v>0</v>
      </c>
      <c r="N475" s="361">
        <v>0</v>
      </c>
      <c r="O475" s="361">
        <v>0</v>
      </c>
      <c r="P475" s="361">
        <v>0</v>
      </c>
      <c r="Q475" s="361">
        <v>0</v>
      </c>
      <c r="R475" s="361"/>
    </row>
    <row r="476" spans="1:18" s="12" customFormat="1">
      <c r="A476" s="394"/>
      <c r="B476" s="132"/>
      <c r="C476" s="132"/>
      <c r="D476" s="132"/>
      <c r="E476" s="132"/>
      <c r="F476" s="132"/>
      <c r="G476" s="132"/>
      <c r="H476" s="132"/>
      <c r="I476" s="132"/>
      <c r="J476" s="435"/>
      <c r="K476" s="435"/>
      <c r="L476" s="361"/>
      <c r="M476" s="361"/>
      <c r="N476" s="361"/>
      <c r="O476" s="361"/>
      <c r="P476" s="361"/>
      <c r="Q476" s="361"/>
      <c r="R476" s="361"/>
    </row>
    <row r="477" spans="1:18" s="267" customFormat="1" ht="15">
      <c r="A477" s="389" t="s">
        <v>310</v>
      </c>
      <c r="B477" s="150">
        <v>2183.1</v>
      </c>
      <c r="C477" s="150">
        <v>2549.1999999999998</v>
      </c>
      <c r="D477" s="150">
        <v>2883.6</v>
      </c>
      <c r="E477" s="150">
        <v>2680.2</v>
      </c>
      <c r="F477" s="150">
        <v>2584.1</v>
      </c>
      <c r="G477" s="150">
        <v>3255.1</v>
      </c>
      <c r="H477" s="150">
        <v>3537.3</v>
      </c>
      <c r="I477" s="150">
        <v>3936.6</v>
      </c>
      <c r="J477" s="665">
        <f>J478+J487+J490+J491+J495+J508</f>
        <v>3372.7</v>
      </c>
      <c r="K477" s="690">
        <v>3993.7</v>
      </c>
      <c r="L477" s="390">
        <v>5095.2</v>
      </c>
      <c r="M477" s="390">
        <v>5816.8</v>
      </c>
      <c r="N477" s="390">
        <v>6561.9</v>
      </c>
      <c r="O477" s="390">
        <v>7604.9</v>
      </c>
      <c r="P477" s="390">
        <v>8669.4</v>
      </c>
      <c r="Q477" s="390">
        <v>9835.4</v>
      </c>
      <c r="R477" s="390"/>
    </row>
    <row r="478" spans="1:18" s="267" customFormat="1" ht="15">
      <c r="A478" s="384" t="s">
        <v>311</v>
      </c>
      <c r="B478" s="589">
        <v>1162.2</v>
      </c>
      <c r="C478" s="589">
        <v>1563.4</v>
      </c>
      <c r="D478" s="589">
        <v>1806</v>
      </c>
      <c r="E478" s="605">
        <v>1693.2</v>
      </c>
      <c r="F478" s="605">
        <v>1521.8</v>
      </c>
      <c r="G478" s="605">
        <v>1911.3</v>
      </c>
      <c r="H478" s="605">
        <v>2167.4</v>
      </c>
      <c r="I478" s="605">
        <v>2299.1999999999998</v>
      </c>
      <c r="J478" s="589">
        <f>J479+J485</f>
        <v>2122.5</v>
      </c>
      <c r="K478" s="694">
        <v>2458.6</v>
      </c>
      <c r="L478" s="668">
        <v>3275.2</v>
      </c>
      <c r="M478" s="668">
        <v>3604</v>
      </c>
      <c r="N478" s="668">
        <v>3980.6</v>
      </c>
      <c r="O478" s="668">
        <v>4624.5</v>
      </c>
      <c r="P478" s="668">
        <v>5173.2</v>
      </c>
      <c r="Q478" s="668">
        <v>5934.8</v>
      </c>
      <c r="R478" s="668"/>
    </row>
    <row r="479" spans="1:18" s="267" customFormat="1" ht="12.75" customHeight="1">
      <c r="A479" s="384" t="s">
        <v>312</v>
      </c>
      <c r="B479" s="132"/>
      <c r="C479" s="132"/>
      <c r="D479" s="132"/>
      <c r="E479" s="132"/>
      <c r="F479" s="132"/>
      <c r="G479" s="132">
        <v>1868.8</v>
      </c>
      <c r="H479" s="132">
        <v>2067.1</v>
      </c>
      <c r="I479" s="132">
        <v>2252.5</v>
      </c>
      <c r="J479" s="132">
        <v>2079.1999999999998</v>
      </c>
      <c r="K479" s="691">
        <v>2457.1999999999998</v>
      </c>
      <c r="L479" s="361">
        <v>3223.4</v>
      </c>
      <c r="M479" s="361">
        <v>3542.4</v>
      </c>
      <c r="N479" s="361">
        <v>3911.7</v>
      </c>
      <c r="O479" s="361">
        <v>4554.7</v>
      </c>
      <c r="P479" s="361">
        <v>5102.6000000000004</v>
      </c>
      <c r="Q479" s="361">
        <v>5863.3</v>
      </c>
      <c r="R479" s="361"/>
    </row>
    <row r="480" spans="1:18" s="12" customFormat="1" ht="15">
      <c r="A480" s="394" t="s">
        <v>389</v>
      </c>
      <c r="B480" s="132">
        <v>1092.0999999999999</v>
      </c>
      <c r="C480" s="132">
        <v>1496.1</v>
      </c>
      <c r="D480" s="132">
        <v>1668.8</v>
      </c>
      <c r="E480" s="132">
        <v>1567</v>
      </c>
      <c r="F480" s="132">
        <v>1442.6</v>
      </c>
      <c r="G480" s="132">
        <v>1868.8</v>
      </c>
      <c r="H480" s="132">
        <v>2067.1</v>
      </c>
      <c r="I480" s="132">
        <v>2252.5</v>
      </c>
      <c r="J480" s="132">
        <v>2079.1999999999998</v>
      </c>
      <c r="K480" s="691">
        <v>2457.1999999999998</v>
      </c>
      <c r="L480" s="361">
        <v>3223.4</v>
      </c>
      <c r="M480" s="361">
        <v>3542.4</v>
      </c>
      <c r="N480" s="361">
        <v>3911.7</v>
      </c>
      <c r="O480" s="361">
        <v>4554.7</v>
      </c>
      <c r="P480" s="361">
        <v>5102.6000000000004</v>
      </c>
      <c r="Q480" s="361">
        <v>5863.3</v>
      </c>
      <c r="R480" s="361"/>
    </row>
    <row r="481" spans="1:18" s="12" customFormat="1">
      <c r="A481" s="394" t="s">
        <v>314</v>
      </c>
      <c r="B481" s="132"/>
      <c r="C481" s="132"/>
      <c r="D481" s="132"/>
      <c r="E481" s="132"/>
      <c r="F481" s="132"/>
      <c r="G481" s="132">
        <v>1131.0999999999999</v>
      </c>
      <c r="H481" s="132">
        <v>1120.3</v>
      </c>
      <c r="I481" s="132">
        <v>1368.2</v>
      </c>
      <c r="J481" s="132">
        <v>1325</v>
      </c>
      <c r="K481" s="132"/>
      <c r="L481" s="361">
        <v>2155.5</v>
      </c>
      <c r="M481" s="361">
        <v>2244.6999999999998</v>
      </c>
      <c r="N481" s="361">
        <v>2317.6999999999998</v>
      </c>
      <c r="O481" s="361">
        <v>2674.6</v>
      </c>
      <c r="P481" s="361">
        <v>3066.4</v>
      </c>
      <c r="Q481" s="361">
        <v>3505.6</v>
      </c>
      <c r="R481" s="361"/>
    </row>
    <row r="482" spans="1:18" s="12" customFormat="1">
      <c r="A482" s="394" t="s">
        <v>315</v>
      </c>
      <c r="B482" s="132"/>
      <c r="C482" s="132"/>
      <c r="D482" s="132"/>
      <c r="E482" s="132"/>
      <c r="F482" s="132"/>
      <c r="G482" s="132">
        <v>1299</v>
      </c>
      <c r="H482" s="132">
        <v>1089</v>
      </c>
      <c r="I482" s="132">
        <v>1106.4000000000001</v>
      </c>
      <c r="J482" s="132">
        <v>982.1</v>
      </c>
      <c r="K482" s="132"/>
      <c r="L482" s="361">
        <v>1397.5</v>
      </c>
      <c r="M482" s="361">
        <v>1684.8</v>
      </c>
      <c r="N482" s="361">
        <v>1983.7</v>
      </c>
      <c r="O482" s="361">
        <v>2297.1</v>
      </c>
      <c r="P482" s="361">
        <v>2553.9</v>
      </c>
      <c r="Q482" s="361">
        <v>2957.8</v>
      </c>
      <c r="R482" s="361"/>
    </row>
    <row r="483" spans="1:18" s="12" customFormat="1">
      <c r="A483" s="394" t="s">
        <v>316</v>
      </c>
      <c r="B483" s="132"/>
      <c r="C483" s="132"/>
      <c r="D483" s="132"/>
      <c r="E483" s="132"/>
      <c r="F483" s="132"/>
      <c r="G483" s="132">
        <v>267.2</v>
      </c>
      <c r="H483" s="132">
        <v>288.3</v>
      </c>
      <c r="I483" s="132">
        <v>276.5</v>
      </c>
      <c r="J483" s="132">
        <v>228</v>
      </c>
      <c r="K483" s="132"/>
      <c r="L483" s="361">
        <v>329.6</v>
      </c>
      <c r="M483" s="361">
        <v>387.2</v>
      </c>
      <c r="N483" s="361">
        <v>389.7</v>
      </c>
      <c r="O483" s="361">
        <v>417.1</v>
      </c>
      <c r="P483" s="361">
        <v>517.70000000000005</v>
      </c>
      <c r="Q483" s="361">
        <v>600.1</v>
      </c>
      <c r="R483" s="361"/>
    </row>
    <row r="484" spans="1:18" s="12" customFormat="1">
      <c r="A484" s="394" t="s">
        <v>317</v>
      </c>
      <c r="B484" s="132"/>
      <c r="C484" s="132"/>
      <c r="D484" s="132"/>
      <c r="E484" s="132"/>
      <c r="F484" s="132"/>
      <c r="G484" s="132">
        <v>-294.10000000000002</v>
      </c>
      <c r="H484" s="132">
        <v>146</v>
      </c>
      <c r="I484" s="132">
        <v>54.4</v>
      </c>
      <c r="J484" s="132"/>
      <c r="K484" s="132"/>
      <c r="L484" s="361">
        <v>0</v>
      </c>
      <c r="M484" s="361">
        <v>0</v>
      </c>
      <c r="N484" s="361">
        <v>0</v>
      </c>
      <c r="O484" s="361">
        <v>0</v>
      </c>
      <c r="P484" s="361">
        <v>0</v>
      </c>
      <c r="Q484" s="361">
        <v>0</v>
      </c>
      <c r="R484" s="361"/>
    </row>
    <row r="485" spans="1:18" s="12" customFormat="1" ht="15">
      <c r="A485" s="384" t="s">
        <v>318</v>
      </c>
      <c r="B485" s="132"/>
      <c r="C485" s="132"/>
      <c r="D485" s="132"/>
      <c r="E485" s="132"/>
      <c r="F485" s="132"/>
      <c r="G485" s="132">
        <v>42.4</v>
      </c>
      <c r="H485" s="132">
        <v>100.3</v>
      </c>
      <c r="I485" s="132">
        <v>46.6</v>
      </c>
      <c r="J485" s="132">
        <v>43.3</v>
      </c>
      <c r="K485" s="691">
        <v>1.4</v>
      </c>
      <c r="L485" s="361">
        <v>51.8</v>
      </c>
      <c r="M485" s="361">
        <v>61.6</v>
      </c>
      <c r="N485" s="361">
        <v>69</v>
      </c>
      <c r="O485" s="361">
        <v>69.8</v>
      </c>
      <c r="P485" s="361">
        <v>70.599999999999994</v>
      </c>
      <c r="Q485" s="361">
        <v>71.400000000000006</v>
      </c>
      <c r="R485" s="361"/>
    </row>
    <row r="486" spans="1:18" s="12" customFormat="1" ht="15">
      <c r="A486" s="394" t="s">
        <v>319</v>
      </c>
      <c r="B486" s="132">
        <v>70.2</v>
      </c>
      <c r="C486" s="132">
        <v>67.3</v>
      </c>
      <c r="D486" s="132">
        <v>137.30000000000001</v>
      </c>
      <c r="E486" s="132">
        <v>126.1</v>
      </c>
      <c r="F486" s="132">
        <v>79.2</v>
      </c>
      <c r="G486" s="132">
        <v>42.4</v>
      </c>
      <c r="H486" s="132">
        <v>100.3</v>
      </c>
      <c r="I486" s="132">
        <v>46.6</v>
      </c>
      <c r="J486" s="132">
        <v>43.3</v>
      </c>
      <c r="K486" s="691">
        <v>1.4</v>
      </c>
      <c r="L486" s="361">
        <v>51.8</v>
      </c>
      <c r="M486" s="361">
        <v>61.6</v>
      </c>
      <c r="N486" s="361">
        <v>69</v>
      </c>
      <c r="O486" s="361">
        <v>69.8</v>
      </c>
      <c r="P486" s="361">
        <v>70.599999999999994</v>
      </c>
      <c r="Q486" s="361">
        <v>71.400000000000006</v>
      </c>
      <c r="R486" s="361"/>
    </row>
    <row r="487" spans="1:18" s="267" customFormat="1" ht="15">
      <c r="A487" s="384" t="s">
        <v>320</v>
      </c>
      <c r="B487" s="589">
        <v>855.3</v>
      </c>
      <c r="C487" s="589">
        <v>814.4</v>
      </c>
      <c r="D487" s="589">
        <v>889.1</v>
      </c>
      <c r="E487" s="589">
        <v>802</v>
      </c>
      <c r="F487" s="589">
        <v>875.9</v>
      </c>
      <c r="G487" s="589">
        <v>1105</v>
      </c>
      <c r="H487" s="589">
        <v>1074.8</v>
      </c>
      <c r="I487" s="589">
        <v>1360.7</v>
      </c>
      <c r="J487" s="589">
        <f>J488+J489</f>
        <v>1074.5999999999999</v>
      </c>
      <c r="K487" s="694">
        <v>1281.2</v>
      </c>
      <c r="L487" s="590">
        <v>1507.6</v>
      </c>
      <c r="M487" s="590">
        <v>1893.9</v>
      </c>
      <c r="N487" s="590">
        <v>2242.3000000000002</v>
      </c>
      <c r="O487" s="590">
        <v>2619.9</v>
      </c>
      <c r="P487" s="590">
        <v>3129.3</v>
      </c>
      <c r="Q487" s="590">
        <v>3510.6</v>
      </c>
      <c r="R487" s="590"/>
    </row>
    <row r="488" spans="1:18" s="12" customFormat="1" ht="15">
      <c r="A488" s="394" t="s">
        <v>321</v>
      </c>
      <c r="B488" s="132">
        <v>560.5</v>
      </c>
      <c r="C488" s="132">
        <v>541.9</v>
      </c>
      <c r="D488" s="132">
        <v>638.6</v>
      </c>
      <c r="E488" s="132">
        <v>503.3</v>
      </c>
      <c r="F488" s="132">
        <v>603.70000000000005</v>
      </c>
      <c r="G488" s="132">
        <v>757.3</v>
      </c>
      <c r="H488" s="132">
        <v>774</v>
      </c>
      <c r="I488" s="132">
        <v>1061</v>
      </c>
      <c r="J488" s="132">
        <v>817</v>
      </c>
      <c r="K488" s="691">
        <v>998.3</v>
      </c>
      <c r="L488" s="361">
        <v>1192.9000000000001</v>
      </c>
      <c r="M488" s="361">
        <v>1549.7</v>
      </c>
      <c r="N488" s="361">
        <v>1866.9</v>
      </c>
      <c r="O488" s="361">
        <v>2211.6999999999998</v>
      </c>
      <c r="P488" s="361">
        <v>2700.7</v>
      </c>
      <c r="Q488" s="361">
        <v>3037.3</v>
      </c>
      <c r="R488" s="361"/>
    </row>
    <row r="489" spans="1:18" s="12" customFormat="1" ht="15">
      <c r="A489" s="394" t="s">
        <v>322</v>
      </c>
      <c r="B489" s="132">
        <v>294.8</v>
      </c>
      <c r="C489" s="132">
        <v>272.5</v>
      </c>
      <c r="D489" s="132">
        <v>250.6</v>
      </c>
      <c r="E489" s="132">
        <v>298.7</v>
      </c>
      <c r="F489" s="132">
        <v>272.2</v>
      </c>
      <c r="G489" s="132">
        <v>347.8</v>
      </c>
      <c r="H489" s="132">
        <v>300.8</v>
      </c>
      <c r="I489" s="132">
        <v>299.7</v>
      </c>
      <c r="J489" s="132">
        <v>257.60000000000002</v>
      </c>
      <c r="K489" s="691">
        <v>282.8</v>
      </c>
      <c r="L489" s="361">
        <v>314.7</v>
      </c>
      <c r="M489" s="361">
        <v>344.1</v>
      </c>
      <c r="N489" s="361">
        <v>375.4</v>
      </c>
      <c r="O489" s="361">
        <v>408.2</v>
      </c>
      <c r="P489" s="361">
        <v>428.6</v>
      </c>
      <c r="Q489" s="361">
        <v>473.4</v>
      </c>
      <c r="R489" s="361"/>
    </row>
    <row r="490" spans="1:18" s="267" customFormat="1">
      <c r="A490" s="384" t="s">
        <v>323</v>
      </c>
      <c r="B490" s="589"/>
      <c r="C490" s="589"/>
      <c r="D490" s="589"/>
      <c r="E490" s="589"/>
      <c r="F490" s="589"/>
      <c r="G490" s="589">
        <v>0</v>
      </c>
      <c r="H490" s="589">
        <v>0</v>
      </c>
      <c r="I490" s="589">
        <v>0</v>
      </c>
      <c r="J490" s="589"/>
      <c r="K490" s="589">
        <v>0</v>
      </c>
      <c r="L490" s="590">
        <v>0</v>
      </c>
      <c r="M490" s="590">
        <v>0</v>
      </c>
      <c r="N490" s="590">
        <v>0</v>
      </c>
      <c r="O490" s="590">
        <v>0</v>
      </c>
      <c r="P490" s="590">
        <v>0</v>
      </c>
      <c r="Q490" s="590">
        <v>0</v>
      </c>
      <c r="R490" s="590"/>
    </row>
    <row r="491" spans="1:18" s="267" customFormat="1" ht="15">
      <c r="A491" s="384" t="s">
        <v>324</v>
      </c>
      <c r="B491" s="589">
        <v>149.9</v>
      </c>
      <c r="C491" s="589">
        <v>159.19999999999999</v>
      </c>
      <c r="D491" s="589">
        <v>176.7</v>
      </c>
      <c r="E491" s="589">
        <v>177.7</v>
      </c>
      <c r="F491" s="589">
        <v>175.7</v>
      </c>
      <c r="G491" s="589">
        <v>228.9</v>
      </c>
      <c r="H491" s="589">
        <v>248.1</v>
      </c>
      <c r="I491" s="589">
        <v>273</v>
      </c>
      <c r="J491" s="589">
        <v>172</v>
      </c>
      <c r="K491" s="695">
        <v>235.9</v>
      </c>
      <c r="L491" s="590">
        <v>292.5</v>
      </c>
      <c r="M491" s="590">
        <v>310.89999999999998</v>
      </c>
      <c r="N491" s="590">
        <v>330.6</v>
      </c>
      <c r="O491" s="590">
        <v>351.5</v>
      </c>
      <c r="P491" s="590">
        <v>356.8</v>
      </c>
      <c r="Q491" s="590">
        <v>379.8</v>
      </c>
      <c r="R491" s="590"/>
    </row>
    <row r="492" spans="1:18" s="12" customFormat="1" ht="15">
      <c r="A492" s="394" t="s">
        <v>325</v>
      </c>
      <c r="B492" s="132">
        <v>9.5</v>
      </c>
      <c r="C492" s="132">
        <v>8.8000000000000007</v>
      </c>
      <c r="D492" s="132">
        <v>12.8</v>
      </c>
      <c r="E492" s="132">
        <v>9.4</v>
      </c>
      <c r="F492" s="132">
        <v>7.8</v>
      </c>
      <c r="G492" s="132">
        <v>36</v>
      </c>
      <c r="H492" s="132">
        <v>20.399999999999999</v>
      </c>
      <c r="I492" s="132">
        <v>17.2</v>
      </c>
      <c r="J492" s="132">
        <v>8.9</v>
      </c>
      <c r="K492" s="691">
        <v>6.6</v>
      </c>
      <c r="L492" s="361">
        <v>23</v>
      </c>
      <c r="M492" s="361">
        <v>25.1</v>
      </c>
      <c r="N492" s="361">
        <v>27.5</v>
      </c>
      <c r="O492" s="361">
        <v>30.4</v>
      </c>
      <c r="P492" s="361">
        <v>32.4</v>
      </c>
      <c r="Q492" s="361">
        <v>36</v>
      </c>
      <c r="R492" s="361"/>
    </row>
    <row r="493" spans="1:18" s="12" customFormat="1" ht="15">
      <c r="A493" s="394" t="s">
        <v>326</v>
      </c>
      <c r="B493" s="132">
        <v>133.9</v>
      </c>
      <c r="C493" s="132">
        <v>144.6</v>
      </c>
      <c r="D493" s="132">
        <v>158.1</v>
      </c>
      <c r="E493" s="132">
        <v>162.1</v>
      </c>
      <c r="F493" s="132">
        <v>163.5</v>
      </c>
      <c r="G493" s="132">
        <v>178.7</v>
      </c>
      <c r="H493" s="132">
        <v>205.1</v>
      </c>
      <c r="I493" s="132">
        <v>227.2</v>
      </c>
      <c r="J493" s="132">
        <v>157.69999999999999</v>
      </c>
      <c r="K493" s="691">
        <v>228.1</v>
      </c>
      <c r="L493" s="361">
        <v>265.7</v>
      </c>
      <c r="M493" s="361">
        <v>281.60000000000002</v>
      </c>
      <c r="N493" s="361">
        <v>298.5</v>
      </c>
      <c r="O493" s="361">
        <v>316.39999999999998</v>
      </c>
      <c r="P493" s="361">
        <v>319.5</v>
      </c>
      <c r="Q493" s="361">
        <v>338.7</v>
      </c>
      <c r="R493" s="361"/>
    </row>
    <row r="494" spans="1:18" s="12" customFormat="1" ht="15">
      <c r="A494" s="394" t="s">
        <v>327</v>
      </c>
      <c r="B494" s="132">
        <v>6.5</v>
      </c>
      <c r="C494" s="132">
        <v>5.9</v>
      </c>
      <c r="D494" s="132">
        <v>5.8</v>
      </c>
      <c r="E494" s="132">
        <v>6.2</v>
      </c>
      <c r="F494" s="132">
        <v>4.4000000000000004</v>
      </c>
      <c r="G494" s="132">
        <v>14.2</v>
      </c>
      <c r="H494" s="132">
        <v>22.6</v>
      </c>
      <c r="I494" s="132">
        <v>28.6</v>
      </c>
      <c r="J494" s="132">
        <v>5.4</v>
      </c>
      <c r="K494" s="691">
        <v>1.3</v>
      </c>
      <c r="L494" s="361">
        <v>3.8</v>
      </c>
      <c r="M494" s="361">
        <v>4.2</v>
      </c>
      <c r="N494" s="361">
        <v>4.5999999999999996</v>
      </c>
      <c r="O494" s="361">
        <v>4.5999999999999996</v>
      </c>
      <c r="P494" s="361">
        <v>4.9000000000000004</v>
      </c>
      <c r="Q494" s="361">
        <v>5.0999999999999996</v>
      </c>
      <c r="R494" s="361"/>
    </row>
    <row r="495" spans="1:18" s="267" customFormat="1" ht="15">
      <c r="A495" s="384" t="s">
        <v>328</v>
      </c>
      <c r="B495" s="589">
        <v>10.7</v>
      </c>
      <c r="C495" s="589">
        <v>12.3</v>
      </c>
      <c r="D495" s="589">
        <v>9.1999999999999993</v>
      </c>
      <c r="E495" s="589">
        <v>6.9</v>
      </c>
      <c r="F495" s="589">
        <v>7.5</v>
      </c>
      <c r="G495" s="589">
        <v>7.1</v>
      </c>
      <c r="H495" s="589">
        <v>2.8</v>
      </c>
      <c r="I495" s="589">
        <v>2.5</v>
      </c>
      <c r="J495" s="589">
        <v>0.4</v>
      </c>
      <c r="K495" s="694">
        <v>11.6</v>
      </c>
      <c r="L495" s="590">
        <v>16.5</v>
      </c>
      <c r="M495" s="590">
        <v>4.7</v>
      </c>
      <c r="N495" s="590">
        <v>4.7</v>
      </c>
      <c r="O495" s="590">
        <v>5.2</v>
      </c>
      <c r="P495" s="590">
        <v>6.2</v>
      </c>
      <c r="Q495" s="590">
        <v>6.2</v>
      </c>
      <c r="R495" s="590"/>
    </row>
    <row r="496" spans="1:18" s="12" customFormat="1">
      <c r="A496" s="394" t="s">
        <v>329</v>
      </c>
      <c r="B496" s="132">
        <v>6.7</v>
      </c>
      <c r="C496" s="132">
        <v>7.3</v>
      </c>
      <c r="D496" s="132">
        <v>8.1999999999999993</v>
      </c>
      <c r="E496" s="132">
        <v>5.7</v>
      </c>
      <c r="F496" s="132">
        <v>6.8</v>
      </c>
      <c r="G496" s="132">
        <v>6.4</v>
      </c>
      <c r="H496" s="132">
        <v>2.2000000000000002</v>
      </c>
      <c r="I496" s="132"/>
      <c r="J496" s="132"/>
      <c r="K496" s="132">
        <v>0</v>
      </c>
      <c r="L496" s="361">
        <v>15</v>
      </c>
      <c r="M496" s="361">
        <v>3.5</v>
      </c>
      <c r="N496" s="361">
        <v>3.5</v>
      </c>
      <c r="O496" s="361">
        <v>4.5</v>
      </c>
      <c r="P496" s="361">
        <v>4.5</v>
      </c>
      <c r="Q496" s="361">
        <v>4.5</v>
      </c>
      <c r="R496" s="361"/>
    </row>
    <row r="497" spans="1:18" s="12" customFormat="1" ht="11.25" customHeight="1">
      <c r="A497" s="394" t="s">
        <v>330</v>
      </c>
      <c r="B497" s="132">
        <v>3.9</v>
      </c>
      <c r="C497" s="132">
        <v>5</v>
      </c>
      <c r="D497" s="132">
        <v>1</v>
      </c>
      <c r="E497" s="132">
        <v>1.1000000000000001</v>
      </c>
      <c r="F497" s="132">
        <v>0.8</v>
      </c>
      <c r="G497" s="132">
        <v>5.8</v>
      </c>
      <c r="H497" s="132">
        <v>1.8</v>
      </c>
      <c r="I497" s="132">
        <v>0</v>
      </c>
      <c r="J497" s="132"/>
      <c r="K497" s="132">
        <v>6.5</v>
      </c>
      <c r="L497" s="361">
        <v>15</v>
      </c>
      <c r="M497" s="361">
        <v>3.5</v>
      </c>
      <c r="N497" s="361">
        <v>3.5</v>
      </c>
      <c r="O497" s="361">
        <v>3.5</v>
      </c>
      <c r="P497" s="361">
        <v>3.5</v>
      </c>
      <c r="Q497" s="361">
        <v>3.5</v>
      </c>
      <c r="R497" s="361"/>
    </row>
    <row r="498" spans="1:18" s="267" customFormat="1">
      <c r="A498" s="384" t="s">
        <v>331</v>
      </c>
      <c r="B498" s="589"/>
      <c r="C498" s="589"/>
      <c r="D498" s="589"/>
      <c r="E498" s="589"/>
      <c r="F498" s="589"/>
      <c r="G498" s="589">
        <v>0.6</v>
      </c>
      <c r="H498" s="589">
        <v>0.4</v>
      </c>
      <c r="I498" s="589">
        <v>2</v>
      </c>
      <c r="J498" s="589">
        <v>0</v>
      </c>
      <c r="K498" s="589">
        <v>11.4</v>
      </c>
      <c r="L498" s="590">
        <v>15</v>
      </c>
      <c r="M498" s="590">
        <v>3.5</v>
      </c>
      <c r="N498" s="590">
        <v>3.5</v>
      </c>
      <c r="O498" s="590">
        <v>4.5</v>
      </c>
      <c r="P498" s="590">
        <v>4.5</v>
      </c>
      <c r="Q498" s="590">
        <v>4.5</v>
      </c>
      <c r="R498" s="590"/>
    </row>
    <row r="499" spans="1:18" s="12" customFormat="1">
      <c r="A499" s="394" t="s">
        <v>332</v>
      </c>
      <c r="B499" s="132"/>
      <c r="C499" s="132"/>
      <c r="D499" s="132"/>
      <c r="E499" s="132"/>
      <c r="F499" s="132"/>
      <c r="G499" s="132"/>
      <c r="H499" s="132"/>
      <c r="I499" s="132">
        <v>2</v>
      </c>
      <c r="J499" s="132">
        <v>0</v>
      </c>
      <c r="K499" s="132">
        <v>11.4</v>
      </c>
      <c r="L499" s="361">
        <v>15</v>
      </c>
      <c r="M499" s="361">
        <v>3.5</v>
      </c>
      <c r="N499" s="361">
        <v>3.5</v>
      </c>
      <c r="O499" s="361">
        <v>3.5</v>
      </c>
      <c r="P499" s="361">
        <v>3.5</v>
      </c>
      <c r="Q499" s="361">
        <v>3.5</v>
      </c>
      <c r="R499" s="361"/>
    </row>
    <row r="500" spans="1:18" s="12" customFormat="1">
      <c r="A500" s="394" t="s">
        <v>333</v>
      </c>
      <c r="B500" s="132"/>
      <c r="C500" s="132"/>
      <c r="D500" s="132"/>
      <c r="E500" s="132"/>
      <c r="F500" s="132"/>
      <c r="G500" s="132"/>
      <c r="H500" s="132"/>
      <c r="I500" s="132">
        <v>0</v>
      </c>
      <c r="J500" s="132">
        <v>0</v>
      </c>
      <c r="K500" s="132">
        <v>0</v>
      </c>
      <c r="L500" s="361">
        <v>0</v>
      </c>
      <c r="M500" s="361">
        <v>0</v>
      </c>
      <c r="N500" s="361">
        <v>0</v>
      </c>
      <c r="O500" s="361">
        <v>1</v>
      </c>
      <c r="P500" s="361">
        <v>1</v>
      </c>
      <c r="Q500" s="361">
        <v>1</v>
      </c>
      <c r="R500" s="361"/>
    </row>
    <row r="501" spans="1:18" s="267" customFormat="1" ht="15">
      <c r="A501" s="384" t="s">
        <v>334</v>
      </c>
      <c r="B501" s="589"/>
      <c r="C501" s="589"/>
      <c r="D501" s="589"/>
      <c r="E501" s="589"/>
      <c r="F501" s="589"/>
      <c r="G501" s="589">
        <v>0.8</v>
      </c>
      <c r="H501" s="589">
        <v>0.6</v>
      </c>
      <c r="I501" s="589">
        <v>0.5</v>
      </c>
      <c r="J501" s="589">
        <v>0.4</v>
      </c>
      <c r="K501" s="694">
        <v>0.2</v>
      </c>
      <c r="L501" s="590">
        <v>1.5</v>
      </c>
      <c r="M501" s="590">
        <v>1.2</v>
      </c>
      <c r="N501" s="590">
        <v>1.2</v>
      </c>
      <c r="O501" s="590">
        <v>0.7</v>
      </c>
      <c r="P501" s="590">
        <v>1.7</v>
      </c>
      <c r="Q501" s="590">
        <v>1.7</v>
      </c>
      <c r="R501" s="590"/>
    </row>
    <row r="502" spans="1:18" s="267" customFormat="1">
      <c r="A502" s="696" t="s">
        <v>335</v>
      </c>
      <c r="B502" s="589"/>
      <c r="C502" s="589"/>
      <c r="D502" s="589"/>
      <c r="E502" s="589"/>
      <c r="F502" s="589"/>
      <c r="G502" s="589"/>
      <c r="H502" s="589"/>
      <c r="I502" s="132">
        <v>0</v>
      </c>
      <c r="J502" s="132">
        <v>0</v>
      </c>
      <c r="K502" s="132">
        <v>0</v>
      </c>
      <c r="L502" s="361">
        <v>0</v>
      </c>
      <c r="M502" s="361">
        <v>0</v>
      </c>
      <c r="N502" s="361">
        <v>0</v>
      </c>
      <c r="O502" s="361">
        <v>0</v>
      </c>
      <c r="P502" s="361">
        <v>1</v>
      </c>
      <c r="Q502" s="361">
        <v>1</v>
      </c>
      <c r="R502" s="361"/>
    </row>
    <row r="503" spans="1:18" s="267" customFormat="1">
      <c r="A503" s="696" t="s">
        <v>336</v>
      </c>
      <c r="B503" s="589"/>
      <c r="C503" s="589"/>
      <c r="D503" s="589"/>
      <c r="E503" s="589"/>
      <c r="F503" s="589"/>
      <c r="G503" s="589"/>
      <c r="H503" s="589"/>
      <c r="I503" s="132">
        <v>0.2</v>
      </c>
      <c r="J503" s="132">
        <v>0.3</v>
      </c>
      <c r="K503" s="132">
        <v>0</v>
      </c>
      <c r="L503" s="361">
        <v>0.5</v>
      </c>
      <c r="M503" s="361">
        <v>0.5</v>
      </c>
      <c r="N503" s="361">
        <v>0.5</v>
      </c>
      <c r="O503" s="361">
        <v>0</v>
      </c>
      <c r="P503" s="361">
        <v>0</v>
      </c>
      <c r="Q503" s="361">
        <v>0</v>
      </c>
      <c r="R503" s="361"/>
    </row>
    <row r="504" spans="1:18" s="267" customFormat="1">
      <c r="A504" s="696" t="s">
        <v>337</v>
      </c>
      <c r="B504" s="589"/>
      <c r="C504" s="589"/>
      <c r="D504" s="589"/>
      <c r="E504" s="589"/>
      <c r="F504" s="589"/>
      <c r="G504" s="589"/>
      <c r="H504" s="589"/>
      <c r="I504" s="132">
        <v>0.2</v>
      </c>
      <c r="J504" s="132">
        <v>0</v>
      </c>
      <c r="K504" s="132">
        <v>0</v>
      </c>
      <c r="L504" s="361">
        <v>0.3</v>
      </c>
      <c r="M504" s="361">
        <v>0.4</v>
      </c>
      <c r="N504" s="361">
        <v>0.4</v>
      </c>
      <c r="O504" s="361">
        <v>0.4</v>
      </c>
      <c r="P504" s="361">
        <v>0.4</v>
      </c>
      <c r="Q504" s="361">
        <v>0.4</v>
      </c>
      <c r="R504" s="361"/>
    </row>
    <row r="505" spans="1:18" s="267" customFormat="1">
      <c r="A505" s="696" t="s">
        <v>338</v>
      </c>
      <c r="B505" s="589"/>
      <c r="C505" s="589"/>
      <c r="D505" s="589"/>
      <c r="E505" s="589"/>
      <c r="F505" s="589"/>
      <c r="G505" s="589"/>
      <c r="H505" s="589"/>
      <c r="I505" s="132">
        <v>0</v>
      </c>
      <c r="J505" s="132">
        <v>0</v>
      </c>
      <c r="K505" s="132">
        <v>0</v>
      </c>
      <c r="L505" s="361">
        <v>0.5</v>
      </c>
      <c r="M505" s="361">
        <v>0.1</v>
      </c>
      <c r="N505" s="361">
        <v>0.1</v>
      </c>
      <c r="O505" s="361">
        <v>0.1</v>
      </c>
      <c r="P505" s="361">
        <v>0.1</v>
      </c>
      <c r="Q505" s="361">
        <v>0.1</v>
      </c>
      <c r="R505" s="361"/>
    </row>
    <row r="506" spans="1:18" s="267" customFormat="1">
      <c r="A506" s="696" t="s">
        <v>339</v>
      </c>
      <c r="B506" s="589"/>
      <c r="C506" s="589"/>
      <c r="D506" s="589"/>
      <c r="E506" s="589"/>
      <c r="F506" s="589"/>
      <c r="G506" s="589"/>
      <c r="H506" s="589"/>
      <c r="I506" s="132">
        <v>0</v>
      </c>
      <c r="J506" s="132">
        <v>0</v>
      </c>
      <c r="K506" s="132">
        <v>0</v>
      </c>
      <c r="L506" s="361">
        <v>0.1</v>
      </c>
      <c r="M506" s="361">
        <v>0.1</v>
      </c>
      <c r="N506" s="361">
        <v>0.1</v>
      </c>
      <c r="O506" s="361">
        <v>0.1</v>
      </c>
      <c r="P506" s="361">
        <v>0.1</v>
      </c>
      <c r="Q506" s="361">
        <v>0.1</v>
      </c>
      <c r="R506" s="361"/>
    </row>
    <row r="507" spans="1:18" s="267" customFormat="1">
      <c r="A507" s="696" t="s">
        <v>340</v>
      </c>
      <c r="B507" s="589"/>
      <c r="C507" s="589"/>
      <c r="D507" s="589"/>
      <c r="E507" s="589"/>
      <c r="F507" s="589"/>
      <c r="G507" s="589"/>
      <c r="H507" s="589"/>
      <c r="I507" s="132">
        <v>0</v>
      </c>
      <c r="J507" s="132">
        <v>0</v>
      </c>
      <c r="K507" s="132">
        <v>0</v>
      </c>
      <c r="L507" s="361">
        <v>0.1</v>
      </c>
      <c r="M507" s="361">
        <v>0.1</v>
      </c>
      <c r="N507" s="361">
        <v>0.1</v>
      </c>
      <c r="O507" s="361">
        <v>0.1</v>
      </c>
      <c r="P507" s="361">
        <v>0.1</v>
      </c>
      <c r="Q507" s="361">
        <v>0.1</v>
      </c>
      <c r="R507" s="361"/>
    </row>
    <row r="508" spans="1:18" s="267" customFormat="1" ht="15">
      <c r="A508" s="384" t="s">
        <v>341</v>
      </c>
      <c r="B508" s="589">
        <v>5</v>
      </c>
      <c r="C508" s="606" t="s">
        <v>302</v>
      </c>
      <c r="D508" s="589">
        <v>2.5</v>
      </c>
      <c r="E508" s="589">
        <v>0.4</v>
      </c>
      <c r="F508" s="589">
        <v>3.1</v>
      </c>
      <c r="G508" s="589">
        <v>2.7</v>
      </c>
      <c r="H508" s="589">
        <v>44.3</v>
      </c>
      <c r="I508" s="589">
        <v>1.2</v>
      </c>
      <c r="J508" s="589">
        <v>3.2</v>
      </c>
      <c r="K508" s="694">
        <v>6.5</v>
      </c>
      <c r="L508" s="590">
        <v>3.4</v>
      </c>
      <c r="M508" s="590">
        <v>3.4</v>
      </c>
      <c r="N508" s="590">
        <v>3.7</v>
      </c>
      <c r="O508" s="590">
        <v>3.8</v>
      </c>
      <c r="P508" s="590">
        <v>3.9</v>
      </c>
      <c r="Q508" s="590">
        <v>4</v>
      </c>
      <c r="R508" s="590"/>
    </row>
    <row r="509" spans="1:18" s="12" customFormat="1" ht="15">
      <c r="A509" s="394" t="s">
        <v>342</v>
      </c>
      <c r="B509" s="132">
        <v>5</v>
      </c>
      <c r="C509" s="434" t="s">
        <v>302</v>
      </c>
      <c r="D509" s="132">
        <v>2.5</v>
      </c>
      <c r="E509" s="132">
        <v>0.4</v>
      </c>
      <c r="F509" s="132">
        <v>3.1</v>
      </c>
      <c r="G509" s="132">
        <v>2.7</v>
      </c>
      <c r="H509" s="132">
        <v>44.3</v>
      </c>
      <c r="I509" s="132">
        <v>1.2</v>
      </c>
      <c r="J509" s="132">
        <v>3.2</v>
      </c>
      <c r="K509" s="691">
        <v>6.5</v>
      </c>
      <c r="L509" s="361">
        <v>3.4</v>
      </c>
      <c r="M509" s="361">
        <v>3.4</v>
      </c>
      <c r="N509" s="361">
        <v>3.7</v>
      </c>
      <c r="O509" s="361">
        <v>3.8</v>
      </c>
      <c r="P509" s="361">
        <v>3.9</v>
      </c>
      <c r="Q509" s="361">
        <v>4</v>
      </c>
      <c r="R509" s="361"/>
    </row>
    <row r="510" spans="1:18" s="12" customFormat="1">
      <c r="A510" s="387"/>
      <c r="B510" s="132"/>
      <c r="C510" s="132"/>
      <c r="D510" s="132"/>
      <c r="E510" s="132"/>
      <c r="F510" s="132"/>
      <c r="G510" s="132"/>
      <c r="H510" s="132"/>
      <c r="I510" s="132"/>
      <c r="J510" s="132"/>
      <c r="K510" s="132"/>
      <c r="L510" s="361"/>
      <c r="M510" s="361"/>
      <c r="N510" s="361"/>
      <c r="O510" s="361"/>
      <c r="P510" s="361"/>
      <c r="Q510" s="361"/>
      <c r="R510" s="361"/>
    </row>
    <row r="511" spans="1:18" s="267" customFormat="1" ht="15">
      <c r="A511" s="389" t="s">
        <v>343</v>
      </c>
      <c r="B511" s="150">
        <v>402.9</v>
      </c>
      <c r="C511" s="150">
        <v>475.5</v>
      </c>
      <c r="D511" s="150">
        <v>555</v>
      </c>
      <c r="E511" s="150">
        <v>565.20000000000005</v>
      </c>
      <c r="F511" s="150">
        <v>536.79999999999995</v>
      </c>
      <c r="G511" s="150">
        <v>557.70000000000005</v>
      </c>
      <c r="H511" s="150">
        <v>810.7</v>
      </c>
      <c r="I511" s="150">
        <v>909.3</v>
      </c>
      <c r="J511" s="150">
        <v>760.4</v>
      </c>
      <c r="K511" s="690">
        <v>778.8</v>
      </c>
      <c r="L511" s="390">
        <v>848.4</v>
      </c>
      <c r="M511" s="390">
        <v>1046</v>
      </c>
      <c r="N511" s="390">
        <v>1191.4000000000001</v>
      </c>
      <c r="O511" s="390">
        <v>1370.6</v>
      </c>
      <c r="P511" s="390">
        <v>1404.9</v>
      </c>
      <c r="Q511" s="390">
        <v>1441.4</v>
      </c>
      <c r="R511" s="390"/>
    </row>
    <row r="512" spans="1:18" s="267" customFormat="1" ht="15">
      <c r="A512" s="384" t="s">
        <v>344</v>
      </c>
      <c r="B512" s="589">
        <v>223</v>
      </c>
      <c r="C512" s="589">
        <v>263.89999999999998</v>
      </c>
      <c r="D512" s="589">
        <v>280.5</v>
      </c>
      <c r="E512" s="605">
        <v>249.1</v>
      </c>
      <c r="F512" s="605">
        <v>242.9</v>
      </c>
      <c r="G512" s="605">
        <v>260.3</v>
      </c>
      <c r="H512" s="605">
        <v>418.3</v>
      </c>
      <c r="I512" s="605">
        <v>511.2</v>
      </c>
      <c r="J512" s="605">
        <v>359.5</v>
      </c>
      <c r="K512" s="694">
        <v>379.7</v>
      </c>
      <c r="L512" s="668">
        <v>419.9</v>
      </c>
      <c r="M512" s="668">
        <v>577.20000000000005</v>
      </c>
      <c r="N512" s="668">
        <v>679.8</v>
      </c>
      <c r="O512" s="668">
        <v>811.9</v>
      </c>
      <c r="P512" s="668">
        <v>838.1</v>
      </c>
      <c r="Q512" s="668">
        <v>865.1</v>
      </c>
      <c r="R512" s="668"/>
    </row>
    <row r="513" spans="1:18" s="12" customFormat="1" ht="15">
      <c r="A513" s="394" t="s">
        <v>345</v>
      </c>
      <c r="B513" s="132">
        <v>223</v>
      </c>
      <c r="C513" s="132">
        <v>257.2</v>
      </c>
      <c r="D513" s="132">
        <v>273.2</v>
      </c>
      <c r="E513" s="132">
        <v>243.4</v>
      </c>
      <c r="F513" s="132">
        <v>242.9</v>
      </c>
      <c r="G513" s="132">
        <v>246.4</v>
      </c>
      <c r="H513" s="132">
        <v>325.3</v>
      </c>
      <c r="I513" s="132">
        <v>409.4</v>
      </c>
      <c r="J513" s="132">
        <v>359.5</v>
      </c>
      <c r="K513" s="691">
        <v>379.7</v>
      </c>
      <c r="L513" s="361">
        <v>419.9</v>
      </c>
      <c r="M513" s="361">
        <v>577.20000000000005</v>
      </c>
      <c r="N513" s="361">
        <v>679.8</v>
      </c>
      <c r="O513" s="361">
        <v>811.9</v>
      </c>
      <c r="P513" s="361">
        <v>838.1</v>
      </c>
      <c r="Q513" s="361">
        <v>865.1</v>
      </c>
      <c r="R513" s="361"/>
    </row>
    <row r="514" spans="1:18" s="12" customFormat="1">
      <c r="A514" s="387" t="s">
        <v>346</v>
      </c>
      <c r="B514" s="132" t="s">
        <v>302</v>
      </c>
      <c r="C514" s="132">
        <v>6.7</v>
      </c>
      <c r="D514" s="132">
        <v>7.3</v>
      </c>
      <c r="E514" s="132">
        <v>5.7</v>
      </c>
      <c r="F514" s="132"/>
      <c r="G514" s="132">
        <v>14</v>
      </c>
      <c r="H514" s="132">
        <v>93</v>
      </c>
      <c r="I514" s="132">
        <v>101.8</v>
      </c>
      <c r="J514" s="132"/>
      <c r="K514" s="132"/>
      <c r="L514" s="361"/>
      <c r="M514" s="361"/>
      <c r="N514" s="361"/>
      <c r="O514" s="361"/>
      <c r="P514" s="361"/>
      <c r="Q514" s="361"/>
      <c r="R514" s="361"/>
    </row>
    <row r="515" spans="1:18" s="12" customFormat="1">
      <c r="A515" s="394" t="s">
        <v>347</v>
      </c>
      <c r="B515" s="132"/>
      <c r="C515" s="132"/>
      <c r="D515" s="132"/>
      <c r="E515" s="132"/>
      <c r="F515" s="127"/>
      <c r="G515" s="132">
        <v>14</v>
      </c>
      <c r="H515" s="132">
        <v>93</v>
      </c>
      <c r="I515" s="132">
        <v>101.8</v>
      </c>
      <c r="J515" s="132"/>
      <c r="K515" s="132"/>
      <c r="L515" s="361"/>
      <c r="M515" s="361"/>
      <c r="N515" s="361"/>
      <c r="O515" s="361"/>
      <c r="P515" s="361"/>
      <c r="Q515" s="361"/>
      <c r="R515" s="361"/>
    </row>
    <row r="516" spans="1:18" s="267" customFormat="1" ht="15">
      <c r="A516" s="384" t="s">
        <v>348</v>
      </c>
      <c r="B516" s="589">
        <v>179.9</v>
      </c>
      <c r="C516" s="589">
        <v>211.7</v>
      </c>
      <c r="D516" s="589">
        <v>274.5</v>
      </c>
      <c r="E516" s="589">
        <v>316.2</v>
      </c>
      <c r="F516" s="589">
        <v>294</v>
      </c>
      <c r="G516" s="589">
        <v>297.3</v>
      </c>
      <c r="H516" s="589">
        <v>392.4</v>
      </c>
      <c r="I516" s="589">
        <v>398.1</v>
      </c>
      <c r="J516" s="589">
        <v>400.9</v>
      </c>
      <c r="K516" s="694">
        <v>399.1</v>
      </c>
      <c r="L516" s="590">
        <v>428.5</v>
      </c>
      <c r="M516" s="590">
        <v>468.8</v>
      </c>
      <c r="N516" s="590">
        <v>511.6</v>
      </c>
      <c r="O516" s="590">
        <v>558.79999999999995</v>
      </c>
      <c r="P516" s="590">
        <v>566.79999999999995</v>
      </c>
      <c r="Q516" s="590">
        <v>576.29999999999995</v>
      </c>
      <c r="R516" s="590"/>
    </row>
    <row r="517" spans="1:18" s="12" customFormat="1" ht="15">
      <c r="A517" s="394" t="s">
        <v>349</v>
      </c>
      <c r="B517" s="132">
        <v>179.9</v>
      </c>
      <c r="C517" s="132">
        <v>211.7</v>
      </c>
      <c r="D517" s="132">
        <v>274.5</v>
      </c>
      <c r="E517" s="132">
        <v>316.2</v>
      </c>
      <c r="F517" s="132">
        <v>294</v>
      </c>
      <c r="G517" s="132">
        <v>297.3</v>
      </c>
      <c r="H517" s="132">
        <v>392.4</v>
      </c>
      <c r="I517" s="132">
        <v>398.1</v>
      </c>
      <c r="J517" s="132">
        <v>400.9</v>
      </c>
      <c r="K517" s="691">
        <v>399.1</v>
      </c>
      <c r="L517" s="361">
        <v>428.5</v>
      </c>
      <c r="M517" s="361">
        <v>468.8</v>
      </c>
      <c r="N517" s="361">
        <v>511.6</v>
      </c>
      <c r="O517" s="361">
        <v>558.79999999999995</v>
      </c>
      <c r="P517" s="361">
        <v>566.79999999999995</v>
      </c>
      <c r="Q517" s="361">
        <v>576.29999999999995</v>
      </c>
      <c r="R517" s="361"/>
    </row>
    <row r="518" spans="1:18" s="12" customFormat="1">
      <c r="A518" s="387" t="s">
        <v>350</v>
      </c>
      <c r="B518" s="132"/>
      <c r="C518" s="132"/>
      <c r="D518" s="132"/>
      <c r="E518" s="127"/>
      <c r="F518" s="581"/>
      <c r="G518" s="581"/>
      <c r="H518" s="581"/>
      <c r="I518" s="581"/>
      <c r="J518" s="581"/>
      <c r="K518" s="606"/>
      <c r="L518" s="507"/>
      <c r="M518" s="507"/>
      <c r="N518" s="507"/>
      <c r="O518" s="507"/>
      <c r="P518" s="507"/>
      <c r="Q518" s="507"/>
      <c r="R518" s="507"/>
    </row>
    <row r="519" spans="1:18" s="267" customFormat="1" ht="15">
      <c r="A519" s="389" t="s">
        <v>351</v>
      </c>
      <c r="B519" s="150">
        <v>930.8</v>
      </c>
      <c r="C519" s="150">
        <v>877.5</v>
      </c>
      <c r="D519" s="150">
        <v>867.5</v>
      </c>
      <c r="E519" s="150">
        <v>819.5</v>
      </c>
      <c r="F519" s="150">
        <v>1430.1</v>
      </c>
      <c r="G519" s="150">
        <v>1439.9</v>
      </c>
      <c r="H519" s="150">
        <v>1835.7</v>
      </c>
      <c r="I519" s="150">
        <v>1775.6</v>
      </c>
      <c r="J519" s="150">
        <v>1425</v>
      </c>
      <c r="K519" s="697">
        <v>2088</v>
      </c>
      <c r="L519" s="390">
        <v>1824.9</v>
      </c>
      <c r="M519" s="390">
        <v>1724.9</v>
      </c>
      <c r="N519" s="390">
        <v>1774.9</v>
      </c>
      <c r="O519" s="390">
        <v>1824.9</v>
      </c>
      <c r="P519" s="390">
        <v>1975</v>
      </c>
      <c r="Q519" s="390">
        <v>2175</v>
      </c>
      <c r="R519" s="390"/>
    </row>
    <row r="520" spans="1:18" s="267" customFormat="1" ht="15">
      <c r="A520" s="384" t="s">
        <v>352</v>
      </c>
      <c r="B520" s="589">
        <v>823.3</v>
      </c>
      <c r="C520" s="589">
        <v>776.2</v>
      </c>
      <c r="D520" s="589">
        <v>767.3</v>
      </c>
      <c r="E520" s="605">
        <v>778.8</v>
      </c>
      <c r="F520" s="605">
        <v>1261.4000000000001</v>
      </c>
      <c r="G520" s="605">
        <v>1281.9000000000001</v>
      </c>
      <c r="H520" s="605">
        <v>1562.4</v>
      </c>
      <c r="I520" s="605">
        <v>1408.5</v>
      </c>
      <c r="J520" s="605">
        <v>908.1</v>
      </c>
      <c r="K520" s="694">
        <v>1630.6</v>
      </c>
      <c r="L520" s="668">
        <v>1498.4</v>
      </c>
      <c r="M520" s="668">
        <v>1414.6</v>
      </c>
      <c r="N520" s="668">
        <v>1395.3</v>
      </c>
      <c r="O520" s="668">
        <v>1444.3</v>
      </c>
      <c r="P520" s="668">
        <v>1594.4</v>
      </c>
      <c r="Q520" s="668">
        <v>1794.4</v>
      </c>
      <c r="R520" s="668"/>
    </row>
    <row r="521" spans="1:18" s="267" customFormat="1" ht="15">
      <c r="A521" s="384" t="s">
        <v>353</v>
      </c>
      <c r="B521" s="132">
        <v>453.2</v>
      </c>
      <c r="C521" s="132">
        <v>427.2</v>
      </c>
      <c r="D521" s="132">
        <v>422.3</v>
      </c>
      <c r="E521" s="132">
        <v>505</v>
      </c>
      <c r="F521" s="132">
        <v>1207.0999999999999</v>
      </c>
      <c r="G521" s="132">
        <v>1025.5</v>
      </c>
      <c r="H521" s="132">
        <v>1249.9000000000001</v>
      </c>
      <c r="I521" s="132">
        <v>1126.8</v>
      </c>
      <c r="J521" s="132">
        <v>726.5</v>
      </c>
      <c r="K521" s="691">
        <v>1349.6</v>
      </c>
      <c r="L521" s="361">
        <v>1345.2</v>
      </c>
      <c r="M521" s="361">
        <v>1261.3</v>
      </c>
      <c r="N521" s="361">
        <v>1242.0999999999999</v>
      </c>
      <c r="O521" s="361">
        <v>1291</v>
      </c>
      <c r="P521" s="361">
        <v>1441.1</v>
      </c>
      <c r="Q521" s="361">
        <v>1641.1</v>
      </c>
      <c r="R521" s="361"/>
    </row>
    <row r="522" spans="1:18" s="12" customFormat="1" ht="15">
      <c r="A522" s="394" t="s">
        <v>354</v>
      </c>
      <c r="B522" s="132">
        <v>10.199999999999999</v>
      </c>
      <c r="C522" s="132">
        <v>9.6</v>
      </c>
      <c r="D522" s="132">
        <v>9.5</v>
      </c>
      <c r="E522" s="132"/>
      <c r="F522" s="132"/>
      <c r="G522" s="132">
        <v>0</v>
      </c>
      <c r="H522" s="132">
        <v>0</v>
      </c>
      <c r="I522" s="132">
        <v>0</v>
      </c>
      <c r="J522" s="132">
        <v>0</v>
      </c>
      <c r="K522" s="691">
        <v>225.6</v>
      </c>
      <c r="L522" s="361">
        <v>250</v>
      </c>
      <c r="M522" s="361">
        <v>0</v>
      </c>
      <c r="N522" s="361">
        <v>0</v>
      </c>
      <c r="O522" s="361">
        <v>0</v>
      </c>
      <c r="P522" s="361">
        <v>100.1</v>
      </c>
      <c r="Q522" s="361">
        <v>100.1</v>
      </c>
      <c r="R522" s="361"/>
    </row>
    <row r="523" spans="1:18" s="12" customFormat="1" ht="15">
      <c r="A523" s="394" t="s">
        <v>355</v>
      </c>
      <c r="B523" s="132">
        <v>442.9</v>
      </c>
      <c r="C523" s="132">
        <v>417.6</v>
      </c>
      <c r="D523" s="132">
        <v>412.8</v>
      </c>
      <c r="E523" s="132">
        <v>505</v>
      </c>
      <c r="F523" s="132">
        <v>1207.0999999999999</v>
      </c>
      <c r="G523" s="132">
        <v>1025.5</v>
      </c>
      <c r="H523" s="132">
        <v>1249.9000000000001</v>
      </c>
      <c r="I523" s="132">
        <v>1126.8</v>
      </c>
      <c r="J523" s="132">
        <v>726.5</v>
      </c>
      <c r="K523" s="692">
        <v>1124</v>
      </c>
      <c r="L523" s="361">
        <v>1095.2</v>
      </c>
      <c r="M523" s="361">
        <v>1261.3</v>
      </c>
      <c r="N523" s="361">
        <v>1242.0999999999999</v>
      </c>
      <c r="O523" s="361">
        <v>1291</v>
      </c>
      <c r="P523" s="361">
        <v>1341</v>
      </c>
      <c r="Q523" s="361">
        <v>1541</v>
      </c>
      <c r="R523" s="361"/>
    </row>
    <row r="524" spans="1:18" s="267" customFormat="1" ht="15">
      <c r="A524" s="384" t="s">
        <v>356</v>
      </c>
      <c r="B524" s="132">
        <v>370.2</v>
      </c>
      <c r="C524" s="132">
        <v>349</v>
      </c>
      <c r="D524" s="132">
        <v>345</v>
      </c>
      <c r="E524" s="132">
        <v>273.8</v>
      </c>
      <c r="F524" s="132">
        <v>54.3</v>
      </c>
      <c r="G524" s="132">
        <v>256.39999999999998</v>
      </c>
      <c r="H524" s="132">
        <v>312.5</v>
      </c>
      <c r="I524" s="132">
        <v>281.7</v>
      </c>
      <c r="J524" s="132">
        <v>181.6</v>
      </c>
      <c r="K524" s="692">
        <v>281</v>
      </c>
      <c r="L524" s="361">
        <v>153.19999999999999</v>
      </c>
      <c r="M524" s="361">
        <v>153.19999999999999</v>
      </c>
      <c r="N524" s="361">
        <v>153.19999999999999</v>
      </c>
      <c r="O524" s="361">
        <v>153.19999999999999</v>
      </c>
      <c r="P524" s="361">
        <v>153.19999999999999</v>
      </c>
      <c r="Q524" s="361">
        <v>153.19999999999999</v>
      </c>
      <c r="R524" s="361"/>
    </row>
    <row r="525" spans="1:18" s="12" customFormat="1" ht="15">
      <c r="A525" s="394" t="s">
        <v>357</v>
      </c>
      <c r="B525" s="132">
        <v>20.7</v>
      </c>
      <c r="C525" s="132">
        <v>19.5</v>
      </c>
      <c r="D525" s="132">
        <v>19.3</v>
      </c>
      <c r="E525" s="132"/>
      <c r="F525" s="132"/>
      <c r="G525" s="132">
        <v>0</v>
      </c>
      <c r="H525" s="132">
        <v>0</v>
      </c>
      <c r="I525" s="132">
        <v>0</v>
      </c>
      <c r="J525" s="132">
        <v>0</v>
      </c>
      <c r="K525" s="692">
        <v>0</v>
      </c>
      <c r="L525" s="361">
        <v>0</v>
      </c>
      <c r="M525" s="361">
        <v>0</v>
      </c>
      <c r="N525" s="361">
        <v>0</v>
      </c>
      <c r="O525" s="361">
        <v>0</v>
      </c>
      <c r="P525" s="361">
        <v>0</v>
      </c>
      <c r="Q525" s="361">
        <v>0</v>
      </c>
      <c r="R525" s="361"/>
    </row>
    <row r="526" spans="1:18" s="12" customFormat="1" ht="15">
      <c r="A526" s="394" t="s">
        <v>358</v>
      </c>
      <c r="B526" s="132">
        <v>349.5</v>
      </c>
      <c r="C526" s="132">
        <v>329.5</v>
      </c>
      <c r="D526" s="132">
        <v>325.7</v>
      </c>
      <c r="E526" s="132">
        <v>273.8</v>
      </c>
      <c r="F526" s="132">
        <v>54.3</v>
      </c>
      <c r="G526" s="132">
        <v>256.39999999999998</v>
      </c>
      <c r="H526" s="132">
        <v>312.5</v>
      </c>
      <c r="I526" s="132">
        <v>281.7</v>
      </c>
      <c r="J526" s="132">
        <v>181.6</v>
      </c>
      <c r="K526" s="691">
        <v>281</v>
      </c>
      <c r="L526" s="361">
        <v>153.19999999999999</v>
      </c>
      <c r="M526" s="361">
        <v>153.19999999999999</v>
      </c>
      <c r="N526" s="361">
        <v>153.19999999999999</v>
      </c>
      <c r="O526" s="361">
        <v>153.19999999999999</v>
      </c>
      <c r="P526" s="361">
        <v>153.19999999999999</v>
      </c>
      <c r="Q526" s="361">
        <v>153.19999999999999</v>
      </c>
      <c r="R526" s="361"/>
    </row>
    <row r="527" spans="1:18" s="267" customFormat="1" ht="15">
      <c r="A527" s="384" t="s">
        <v>359</v>
      </c>
      <c r="B527" s="589">
        <v>107.5</v>
      </c>
      <c r="C527" s="589">
        <v>101.3</v>
      </c>
      <c r="D527" s="589">
        <v>100.2</v>
      </c>
      <c r="E527" s="589">
        <v>40.700000000000003</v>
      </c>
      <c r="F527" s="589">
        <v>168.7</v>
      </c>
      <c r="G527" s="589">
        <v>158</v>
      </c>
      <c r="H527" s="589">
        <v>273.3</v>
      </c>
      <c r="I527" s="589">
        <v>367.1</v>
      </c>
      <c r="J527" s="589">
        <v>516.9</v>
      </c>
      <c r="K527" s="691">
        <v>457.4</v>
      </c>
      <c r="L527" s="590">
        <v>326.5</v>
      </c>
      <c r="M527" s="590">
        <v>310.39999999999998</v>
      </c>
      <c r="N527" s="590">
        <v>379.6</v>
      </c>
      <c r="O527" s="590">
        <v>380.6</v>
      </c>
      <c r="P527" s="590">
        <v>380.6</v>
      </c>
      <c r="Q527" s="590">
        <v>380.6</v>
      </c>
      <c r="R527" s="590"/>
    </row>
    <row r="528" spans="1:18" s="267" customFormat="1" ht="15">
      <c r="A528" s="607" t="s">
        <v>390</v>
      </c>
      <c r="B528" s="132">
        <v>98.6</v>
      </c>
      <c r="C528" s="132">
        <v>92.9</v>
      </c>
      <c r="D528" s="132">
        <v>91.9</v>
      </c>
      <c r="E528" s="132">
        <v>22.4</v>
      </c>
      <c r="F528" s="132">
        <v>147</v>
      </c>
      <c r="G528" s="132">
        <v>126.4</v>
      </c>
      <c r="H528" s="132">
        <v>218.6</v>
      </c>
      <c r="I528" s="132">
        <v>293.7</v>
      </c>
      <c r="J528" s="132">
        <v>413.5</v>
      </c>
      <c r="K528" s="691">
        <v>365.9</v>
      </c>
      <c r="L528" s="361">
        <v>293.3</v>
      </c>
      <c r="M528" s="361">
        <v>277.2</v>
      </c>
      <c r="N528" s="361">
        <v>346.4</v>
      </c>
      <c r="O528" s="361">
        <v>347.4</v>
      </c>
      <c r="P528" s="361">
        <v>347.4</v>
      </c>
      <c r="Q528" s="361">
        <v>347.4</v>
      </c>
      <c r="R528" s="361"/>
    </row>
    <row r="529" spans="1:18" s="12" customFormat="1" ht="15">
      <c r="A529" s="394" t="s">
        <v>361</v>
      </c>
      <c r="B529" s="132">
        <v>43.5</v>
      </c>
      <c r="C529" s="132">
        <v>41</v>
      </c>
      <c r="D529" s="132">
        <v>40.6</v>
      </c>
      <c r="E529" s="132">
        <v>0.9</v>
      </c>
      <c r="F529" s="132"/>
      <c r="G529" s="132">
        <v>0</v>
      </c>
      <c r="H529" s="132">
        <v>0</v>
      </c>
      <c r="I529" s="132">
        <v>0</v>
      </c>
      <c r="J529" s="132">
        <v>0</v>
      </c>
      <c r="K529" s="692">
        <v>0</v>
      </c>
      <c r="L529" s="361">
        <v>0</v>
      </c>
      <c r="M529" s="361">
        <v>0</v>
      </c>
      <c r="N529" s="361">
        <v>0</v>
      </c>
      <c r="O529" s="361">
        <v>0</v>
      </c>
      <c r="P529" s="361">
        <v>0</v>
      </c>
      <c r="Q529" s="361">
        <v>0</v>
      </c>
      <c r="R529" s="361"/>
    </row>
    <row r="530" spans="1:18" s="12" customFormat="1" ht="15">
      <c r="A530" s="394" t="s">
        <v>362</v>
      </c>
      <c r="B530" s="132">
        <v>55</v>
      </c>
      <c r="C530" s="132">
        <v>51.9</v>
      </c>
      <c r="D530" s="132">
        <v>51.3</v>
      </c>
      <c r="E530" s="132">
        <v>21.5</v>
      </c>
      <c r="F530" s="132">
        <v>147</v>
      </c>
      <c r="G530" s="132">
        <v>126.4</v>
      </c>
      <c r="H530" s="132">
        <v>218.6</v>
      </c>
      <c r="I530" s="132">
        <v>293.7</v>
      </c>
      <c r="J530" s="132">
        <v>413.5</v>
      </c>
      <c r="K530" s="691">
        <v>365.9</v>
      </c>
      <c r="L530" s="361">
        <v>293.3</v>
      </c>
      <c r="M530" s="361">
        <v>277.2</v>
      </c>
      <c r="N530" s="361">
        <v>346.4</v>
      </c>
      <c r="O530" s="361">
        <v>347.4</v>
      </c>
      <c r="P530" s="361">
        <v>347.4</v>
      </c>
      <c r="Q530" s="361">
        <v>347.4</v>
      </c>
      <c r="R530" s="361"/>
    </row>
    <row r="531" spans="1:18" s="267" customFormat="1" ht="15">
      <c r="A531" s="384" t="s">
        <v>363</v>
      </c>
      <c r="B531" s="132">
        <v>8.9</v>
      </c>
      <c r="C531" s="132">
        <v>8.4</v>
      </c>
      <c r="D531" s="132">
        <v>8.3000000000000007</v>
      </c>
      <c r="E531" s="132">
        <v>18.3</v>
      </c>
      <c r="F531" s="132">
        <v>21.7</v>
      </c>
      <c r="G531" s="132">
        <v>31.6</v>
      </c>
      <c r="H531" s="132">
        <v>54.7</v>
      </c>
      <c r="I531" s="132">
        <v>73.400000000000006</v>
      </c>
      <c r="J531" s="132">
        <v>103.4</v>
      </c>
      <c r="K531" s="691">
        <v>91.5</v>
      </c>
      <c r="L531" s="361">
        <v>33.200000000000003</v>
      </c>
      <c r="M531" s="361">
        <v>33.200000000000003</v>
      </c>
      <c r="N531" s="361">
        <v>33.200000000000003</v>
      </c>
      <c r="O531" s="361">
        <v>33.200000000000003</v>
      </c>
      <c r="P531" s="361">
        <v>33.200000000000003</v>
      </c>
      <c r="Q531" s="361">
        <v>33.200000000000003</v>
      </c>
      <c r="R531" s="361"/>
    </row>
    <row r="532" spans="1:18" s="12" customFormat="1" ht="15">
      <c r="A532" s="394" t="s">
        <v>361</v>
      </c>
      <c r="B532" s="132" t="s">
        <v>302</v>
      </c>
      <c r="C532" s="132" t="s">
        <v>302</v>
      </c>
      <c r="D532" s="132" t="s">
        <v>302</v>
      </c>
      <c r="E532" s="434">
        <v>18.3</v>
      </c>
      <c r="F532" s="434"/>
      <c r="G532" s="47"/>
      <c r="H532" s="47"/>
      <c r="I532" s="47">
        <v>0</v>
      </c>
      <c r="J532" s="47">
        <v>0</v>
      </c>
      <c r="K532" s="692">
        <v>0</v>
      </c>
      <c r="L532" s="388">
        <v>0</v>
      </c>
      <c r="M532" s="388">
        <v>0</v>
      </c>
      <c r="N532" s="388">
        <v>0</v>
      </c>
      <c r="O532" s="388">
        <v>0</v>
      </c>
      <c r="P532" s="388">
        <v>0</v>
      </c>
      <c r="Q532" s="388">
        <v>0</v>
      </c>
      <c r="R532" s="388"/>
    </row>
    <row r="533" spans="1:18" s="12" customFormat="1" ht="15">
      <c r="A533" s="394" t="s">
        <v>362</v>
      </c>
      <c r="B533" s="132">
        <v>8.9</v>
      </c>
      <c r="C533" s="132">
        <v>8.4</v>
      </c>
      <c r="D533" s="132">
        <v>8.3000000000000007</v>
      </c>
      <c r="E533" s="132"/>
      <c r="F533" s="132">
        <v>21.7</v>
      </c>
      <c r="G533" s="132">
        <v>31.6</v>
      </c>
      <c r="H533" s="132">
        <v>54.7</v>
      </c>
      <c r="I533" s="132">
        <v>73.400000000000006</v>
      </c>
      <c r="J533" s="132">
        <v>103.4</v>
      </c>
      <c r="K533" s="691">
        <v>91.5</v>
      </c>
      <c r="L533" s="361">
        <v>33.200000000000003</v>
      </c>
      <c r="M533" s="361">
        <v>33.200000000000003</v>
      </c>
      <c r="N533" s="361">
        <v>33.200000000000003</v>
      </c>
      <c r="O533" s="361">
        <v>33.200000000000003</v>
      </c>
      <c r="P533" s="361">
        <v>33.200000000000003</v>
      </c>
      <c r="Q533" s="361">
        <v>33.200000000000003</v>
      </c>
      <c r="R533" s="361"/>
    </row>
    <row r="534" spans="1:18" s="12" customFormat="1">
      <c r="A534" s="387"/>
      <c r="B534" s="582"/>
      <c r="C534" s="582"/>
      <c r="D534" s="582"/>
      <c r="E534" s="132"/>
      <c r="F534" s="583"/>
      <c r="G534" s="583"/>
      <c r="H534" s="583"/>
      <c r="I534" s="583"/>
      <c r="J534" s="583"/>
      <c r="K534" s="698"/>
      <c r="L534" s="508"/>
      <c r="M534" s="508"/>
      <c r="N534" s="508"/>
      <c r="O534" s="508"/>
      <c r="P534" s="508"/>
      <c r="Q534" s="508"/>
      <c r="R534" s="508"/>
    </row>
    <row r="535" spans="1:18" s="267" customFormat="1" ht="15">
      <c r="A535" s="389" t="s">
        <v>364</v>
      </c>
      <c r="B535" s="150">
        <v>269.10000000000002</v>
      </c>
      <c r="C535" s="150">
        <v>140.30000000000001</v>
      </c>
      <c r="D535" s="150">
        <v>775.3</v>
      </c>
      <c r="E535" s="150">
        <v>1026</v>
      </c>
      <c r="F535" s="150">
        <v>633.9</v>
      </c>
      <c r="G535" s="150">
        <v>943.8</v>
      </c>
      <c r="H535" s="150">
        <v>1773.6</v>
      </c>
      <c r="I535" s="150">
        <v>986.8</v>
      </c>
      <c r="J535" s="150">
        <v>866.2</v>
      </c>
      <c r="K535" s="697">
        <v>643</v>
      </c>
      <c r="L535" s="390">
        <v>1842.5</v>
      </c>
      <c r="M535" s="390">
        <v>1591.5</v>
      </c>
      <c r="N535" s="390">
        <v>1613.9</v>
      </c>
      <c r="O535" s="390">
        <v>1661</v>
      </c>
      <c r="P535" s="390">
        <v>1962.3</v>
      </c>
      <c r="Q535" s="390">
        <v>2264.5</v>
      </c>
      <c r="R535" s="390"/>
    </row>
    <row r="536" spans="1:18" s="267" customFormat="1" ht="15">
      <c r="A536" s="384" t="s">
        <v>365</v>
      </c>
      <c r="B536" s="589">
        <v>196</v>
      </c>
      <c r="C536" s="589">
        <v>75.400000000000006</v>
      </c>
      <c r="D536" s="589">
        <v>696</v>
      </c>
      <c r="E536" s="605">
        <v>943.1</v>
      </c>
      <c r="F536" s="605">
        <v>551.29999999999995</v>
      </c>
      <c r="G536" s="605">
        <v>860.9</v>
      </c>
      <c r="H536" s="605">
        <v>1063.5999999999999</v>
      </c>
      <c r="I536" s="605">
        <v>529.5</v>
      </c>
      <c r="J536" s="605">
        <v>741.1</v>
      </c>
      <c r="K536" s="694">
        <v>551.79999999999995</v>
      </c>
      <c r="L536" s="668">
        <v>1305.8</v>
      </c>
      <c r="M536" s="668">
        <v>1062.4000000000001</v>
      </c>
      <c r="N536" s="668">
        <v>1070.5</v>
      </c>
      <c r="O536" s="668">
        <v>1073</v>
      </c>
      <c r="P536" s="668">
        <v>1373.7</v>
      </c>
      <c r="Q536" s="668">
        <v>1674.3</v>
      </c>
      <c r="R536" s="668"/>
    </row>
    <row r="537" spans="1:18" s="12" customFormat="1" ht="15">
      <c r="A537" s="384" t="s">
        <v>366</v>
      </c>
      <c r="B537" s="132">
        <v>0.1</v>
      </c>
      <c r="C537" s="132"/>
      <c r="D537" s="132"/>
      <c r="E537" s="132"/>
      <c r="F537" s="132"/>
      <c r="G537" s="132">
        <v>841.6</v>
      </c>
      <c r="H537" s="132">
        <v>1033.5</v>
      </c>
      <c r="I537" s="132">
        <v>0</v>
      </c>
      <c r="J537" s="132">
        <v>0</v>
      </c>
      <c r="K537" s="691">
        <v>0</v>
      </c>
      <c r="L537" s="361">
        <v>0.7</v>
      </c>
      <c r="M537" s="361">
        <v>0.7</v>
      </c>
      <c r="N537" s="361">
        <v>0.7</v>
      </c>
      <c r="O537" s="361">
        <v>0.7</v>
      </c>
      <c r="P537" s="361">
        <v>0.7</v>
      </c>
      <c r="Q537" s="361">
        <v>0.7</v>
      </c>
      <c r="R537" s="361"/>
    </row>
    <row r="538" spans="1:18" s="12" customFormat="1" ht="15">
      <c r="A538" s="384" t="s">
        <v>367</v>
      </c>
      <c r="B538" s="132">
        <v>172.3</v>
      </c>
      <c r="C538" s="132">
        <v>55</v>
      </c>
      <c r="D538" s="132">
        <v>665.8</v>
      </c>
      <c r="E538" s="132">
        <v>911.4</v>
      </c>
      <c r="F538" s="132">
        <v>528.9</v>
      </c>
      <c r="G538" s="132">
        <v>562.29999999999995</v>
      </c>
      <c r="H538" s="132">
        <v>653.5</v>
      </c>
      <c r="I538" s="132">
        <v>501.2</v>
      </c>
      <c r="J538" s="132">
        <v>718.5</v>
      </c>
      <c r="K538" s="691">
        <v>530.5</v>
      </c>
      <c r="L538" s="361">
        <v>1270</v>
      </c>
      <c r="M538" s="361">
        <v>950</v>
      </c>
      <c r="N538" s="361">
        <v>950</v>
      </c>
      <c r="O538" s="361">
        <v>950</v>
      </c>
      <c r="P538" s="361">
        <v>1250</v>
      </c>
      <c r="Q538" s="361">
        <v>1550</v>
      </c>
      <c r="R538" s="361"/>
    </row>
    <row r="539" spans="1:18" s="12" customFormat="1">
      <c r="A539" s="394" t="s">
        <v>368</v>
      </c>
      <c r="B539" s="132">
        <v>122.3</v>
      </c>
      <c r="C539" s="132"/>
      <c r="D539" s="132">
        <v>507.2</v>
      </c>
      <c r="E539" s="132">
        <v>456.4</v>
      </c>
      <c r="F539" s="132">
        <v>300.5</v>
      </c>
      <c r="G539" s="132">
        <v>279.3</v>
      </c>
      <c r="H539" s="132">
        <v>380</v>
      </c>
      <c r="I539" s="132">
        <v>381.2</v>
      </c>
      <c r="J539" s="132">
        <v>568.5</v>
      </c>
      <c r="K539" s="132">
        <v>380.5</v>
      </c>
      <c r="L539" s="361">
        <v>850</v>
      </c>
      <c r="M539" s="361">
        <v>600</v>
      </c>
      <c r="N539" s="361">
        <v>600</v>
      </c>
      <c r="O539" s="361">
        <v>600</v>
      </c>
      <c r="P539" s="361">
        <v>900</v>
      </c>
      <c r="Q539" s="361">
        <v>1200</v>
      </c>
      <c r="R539" s="361"/>
    </row>
    <row r="540" spans="1:18" s="12" customFormat="1">
      <c r="A540" s="394" t="s">
        <v>369</v>
      </c>
      <c r="B540" s="132">
        <v>50</v>
      </c>
      <c r="C540" s="132">
        <v>55</v>
      </c>
      <c r="D540" s="132">
        <v>152</v>
      </c>
      <c r="E540" s="132">
        <v>85</v>
      </c>
      <c r="F540" s="132">
        <v>228.4</v>
      </c>
      <c r="G540" s="132">
        <v>0</v>
      </c>
      <c r="H540" s="132">
        <v>0</v>
      </c>
      <c r="I540" s="132">
        <v>120</v>
      </c>
      <c r="J540" s="132">
        <v>150</v>
      </c>
      <c r="K540" s="132">
        <v>150</v>
      </c>
      <c r="L540" s="361">
        <v>300</v>
      </c>
      <c r="M540" s="361">
        <v>200</v>
      </c>
      <c r="N540" s="361">
        <v>200</v>
      </c>
      <c r="O540" s="361">
        <v>200</v>
      </c>
      <c r="P540" s="361">
        <v>200</v>
      </c>
      <c r="Q540" s="361">
        <v>200</v>
      </c>
      <c r="R540" s="361"/>
    </row>
    <row r="541" spans="1:18" s="12" customFormat="1">
      <c r="A541" s="394" t="s">
        <v>370</v>
      </c>
      <c r="B541" s="132"/>
      <c r="C541" s="132"/>
      <c r="D541" s="132">
        <v>6.6</v>
      </c>
      <c r="E541" s="132"/>
      <c r="F541" s="434"/>
      <c r="G541" s="434">
        <v>0</v>
      </c>
      <c r="H541" s="434">
        <v>0</v>
      </c>
      <c r="I541" s="434">
        <v>0</v>
      </c>
      <c r="J541" s="434">
        <v>0</v>
      </c>
      <c r="K541" s="434">
        <v>0</v>
      </c>
      <c r="L541" s="395">
        <v>0</v>
      </c>
      <c r="M541" s="395">
        <v>0</v>
      </c>
      <c r="N541" s="395">
        <v>0</v>
      </c>
      <c r="O541" s="395">
        <v>0</v>
      </c>
      <c r="P541" s="395">
        <v>0</v>
      </c>
      <c r="Q541" s="395">
        <v>0</v>
      </c>
      <c r="R541" s="395"/>
    </row>
    <row r="542" spans="1:18" s="12" customFormat="1">
      <c r="A542" s="394" t="s">
        <v>371</v>
      </c>
      <c r="B542" s="132"/>
      <c r="C542" s="132"/>
      <c r="D542" s="132"/>
      <c r="E542" s="132">
        <v>370</v>
      </c>
      <c r="F542" s="132">
        <v>0</v>
      </c>
      <c r="G542" s="132">
        <v>19.3</v>
      </c>
      <c r="H542" s="132">
        <v>30.1</v>
      </c>
      <c r="I542" s="132">
        <v>0</v>
      </c>
      <c r="J542" s="132">
        <v>0</v>
      </c>
      <c r="K542" s="132">
        <v>0</v>
      </c>
      <c r="L542" s="361">
        <v>120</v>
      </c>
      <c r="M542" s="361">
        <v>150</v>
      </c>
      <c r="N542" s="361">
        <v>150</v>
      </c>
      <c r="O542" s="361">
        <v>150</v>
      </c>
      <c r="P542" s="361">
        <v>150</v>
      </c>
      <c r="Q542" s="361">
        <v>150</v>
      </c>
      <c r="R542" s="361"/>
    </row>
    <row r="543" spans="1:18" s="12" customFormat="1" ht="15">
      <c r="A543" s="384" t="s">
        <v>372</v>
      </c>
      <c r="B543" s="132">
        <v>23.6</v>
      </c>
      <c r="C543" s="132">
        <v>20.399999999999999</v>
      </c>
      <c r="D543" s="132">
        <v>30.2</v>
      </c>
      <c r="E543" s="132">
        <v>31.7</v>
      </c>
      <c r="F543" s="132">
        <v>22.4</v>
      </c>
      <c r="G543" s="132">
        <v>16.3</v>
      </c>
      <c r="H543" s="132">
        <v>23.4</v>
      </c>
      <c r="I543" s="132">
        <v>28.2</v>
      </c>
      <c r="J543" s="132">
        <v>22.6</v>
      </c>
      <c r="K543" s="691">
        <v>21.3</v>
      </c>
      <c r="L543" s="361">
        <v>35.1</v>
      </c>
      <c r="M543" s="361">
        <v>111.7</v>
      </c>
      <c r="N543" s="361">
        <v>119.8</v>
      </c>
      <c r="O543" s="361">
        <v>122.3</v>
      </c>
      <c r="P543" s="361">
        <v>123</v>
      </c>
      <c r="Q543" s="361">
        <v>123.6</v>
      </c>
      <c r="R543" s="361"/>
    </row>
    <row r="544" spans="1:18" s="12" customFormat="1">
      <c r="A544" s="394" t="s">
        <v>373</v>
      </c>
      <c r="B544" s="132"/>
      <c r="C544" s="132"/>
      <c r="D544" s="132"/>
      <c r="E544" s="132"/>
      <c r="F544" s="132">
        <v>18.3</v>
      </c>
      <c r="G544" s="132">
        <v>3</v>
      </c>
      <c r="H544" s="132">
        <v>6.6</v>
      </c>
      <c r="I544" s="132">
        <v>23</v>
      </c>
      <c r="J544" s="132">
        <v>17.600000000000001</v>
      </c>
      <c r="K544" s="132">
        <v>0</v>
      </c>
      <c r="L544" s="361">
        <v>30</v>
      </c>
      <c r="M544" s="361">
        <v>108.1</v>
      </c>
      <c r="N544" s="361">
        <v>115.9</v>
      </c>
      <c r="O544" s="361">
        <v>118</v>
      </c>
      <c r="P544" s="361">
        <v>118.4</v>
      </c>
      <c r="Q544" s="361">
        <v>118.6</v>
      </c>
      <c r="R544" s="361"/>
    </row>
    <row r="545" spans="1:20" s="12" customFormat="1">
      <c r="A545" s="394" t="s">
        <v>374</v>
      </c>
      <c r="B545" s="132"/>
      <c r="C545" s="132"/>
      <c r="D545" s="132"/>
      <c r="E545" s="132"/>
      <c r="F545" s="132"/>
      <c r="G545" s="132"/>
      <c r="H545" s="132">
        <v>0.1</v>
      </c>
      <c r="I545" s="132">
        <v>0</v>
      </c>
      <c r="J545" s="132">
        <v>0</v>
      </c>
      <c r="K545" s="132">
        <v>0</v>
      </c>
      <c r="L545" s="361">
        <v>0</v>
      </c>
      <c r="M545" s="361">
        <v>0</v>
      </c>
      <c r="N545" s="361">
        <v>0</v>
      </c>
      <c r="O545" s="361">
        <v>0</v>
      </c>
      <c r="P545" s="361">
        <v>0</v>
      </c>
      <c r="Q545" s="361">
        <v>0</v>
      </c>
      <c r="R545" s="361"/>
    </row>
    <row r="546" spans="1:20" s="12" customFormat="1">
      <c r="A546" s="394" t="s">
        <v>375</v>
      </c>
      <c r="B546" s="132"/>
      <c r="C546" s="132"/>
      <c r="D546" s="132"/>
      <c r="E546" s="132"/>
      <c r="F546" s="132"/>
      <c r="G546" s="132"/>
      <c r="H546" s="132"/>
      <c r="I546" s="132">
        <v>5.2</v>
      </c>
      <c r="J546" s="132">
        <v>4.9000000000000004</v>
      </c>
      <c r="K546" s="132"/>
      <c r="L546" s="361">
        <v>5</v>
      </c>
      <c r="M546" s="361">
        <v>3.5</v>
      </c>
      <c r="N546" s="361">
        <v>3.9</v>
      </c>
      <c r="O546" s="361">
        <v>4.2</v>
      </c>
      <c r="P546" s="361">
        <v>4.5999999999999996</v>
      </c>
      <c r="Q546" s="361">
        <v>5.0999999999999996</v>
      </c>
      <c r="R546" s="361"/>
    </row>
    <row r="547" spans="1:20" s="267" customFormat="1" ht="15">
      <c r="A547" s="384" t="s">
        <v>376</v>
      </c>
      <c r="B547" s="589">
        <v>50.8</v>
      </c>
      <c r="C547" s="589">
        <v>41.6</v>
      </c>
      <c r="D547" s="589">
        <v>75</v>
      </c>
      <c r="E547" s="589">
        <v>65.599999999999994</v>
      </c>
      <c r="F547" s="589">
        <v>63.5</v>
      </c>
      <c r="G547" s="589">
        <v>62.8</v>
      </c>
      <c r="H547" s="589">
        <v>32.200000000000003</v>
      </c>
      <c r="I547" s="589">
        <v>37.299999999999997</v>
      </c>
      <c r="J547" s="589">
        <v>9.4</v>
      </c>
      <c r="K547" s="694">
        <v>11.5</v>
      </c>
      <c r="L547" s="590">
        <v>132.5</v>
      </c>
      <c r="M547" s="590">
        <v>36.1</v>
      </c>
      <c r="N547" s="590">
        <v>36.299999999999997</v>
      </c>
      <c r="O547" s="590">
        <v>36.4</v>
      </c>
      <c r="P547" s="590">
        <v>36.5</v>
      </c>
      <c r="Q547" s="590">
        <v>36.6</v>
      </c>
      <c r="R547" s="590"/>
    </row>
    <row r="548" spans="1:20" s="12" customFormat="1" ht="15">
      <c r="A548" s="394" t="s">
        <v>377</v>
      </c>
      <c r="B548" s="132">
        <v>31.4</v>
      </c>
      <c r="C548" s="132">
        <v>32.799999999999997</v>
      </c>
      <c r="D548" s="132">
        <v>31</v>
      </c>
      <c r="E548" s="132">
        <v>25.3</v>
      </c>
      <c r="F548" s="132">
        <v>28.7</v>
      </c>
      <c r="G548" s="132">
        <v>22.9</v>
      </c>
      <c r="H548" s="132">
        <v>8.1999999999999993</v>
      </c>
      <c r="I548" s="132">
        <v>14.2</v>
      </c>
      <c r="J548" s="132">
        <v>4.5</v>
      </c>
      <c r="K548" s="691">
        <v>4.9000000000000004</v>
      </c>
      <c r="L548" s="361">
        <v>99.9</v>
      </c>
      <c r="M548" s="361">
        <v>4.7</v>
      </c>
      <c r="N548" s="361">
        <v>4.9000000000000004</v>
      </c>
      <c r="O548" s="361">
        <v>5</v>
      </c>
      <c r="P548" s="361">
        <v>5.0999999999999996</v>
      </c>
      <c r="Q548" s="361">
        <v>5.2</v>
      </c>
      <c r="R548" s="361"/>
    </row>
    <row r="549" spans="1:20" s="12" customFormat="1" ht="15">
      <c r="A549" s="394" t="s">
        <v>378</v>
      </c>
      <c r="B549" s="132">
        <v>19.5</v>
      </c>
      <c r="C549" s="132">
        <v>8.8000000000000007</v>
      </c>
      <c r="D549" s="132">
        <v>44.1</v>
      </c>
      <c r="E549" s="132">
        <v>40.299999999999997</v>
      </c>
      <c r="F549" s="132">
        <v>34.9</v>
      </c>
      <c r="G549" s="132">
        <v>39.9</v>
      </c>
      <c r="H549" s="132">
        <v>24</v>
      </c>
      <c r="I549" s="132">
        <v>23</v>
      </c>
      <c r="J549" s="132">
        <v>4.8</v>
      </c>
      <c r="K549" s="691">
        <v>6.6</v>
      </c>
      <c r="L549" s="361">
        <v>32.6</v>
      </c>
      <c r="M549" s="361">
        <v>31.4</v>
      </c>
      <c r="N549" s="361">
        <v>31.4</v>
      </c>
      <c r="O549" s="361">
        <v>31.4</v>
      </c>
      <c r="P549" s="361">
        <v>31.4</v>
      </c>
      <c r="Q549" s="361">
        <v>31.4</v>
      </c>
      <c r="R549" s="361"/>
    </row>
    <row r="550" spans="1:20" s="267" customFormat="1" ht="15">
      <c r="A550" s="384" t="s">
        <v>379</v>
      </c>
      <c r="B550" s="589">
        <v>0.3</v>
      </c>
      <c r="C550" s="589">
        <v>2.4</v>
      </c>
      <c r="D550" s="589">
        <v>1.9</v>
      </c>
      <c r="E550" s="589">
        <v>2.8</v>
      </c>
      <c r="F550" s="589">
        <v>1.8</v>
      </c>
      <c r="G550" s="589">
        <v>1.6</v>
      </c>
      <c r="H550" s="589">
        <v>1.9</v>
      </c>
      <c r="I550" s="589">
        <v>1.8</v>
      </c>
      <c r="J550" s="589">
        <v>2.8</v>
      </c>
      <c r="K550" s="694">
        <v>1.2</v>
      </c>
      <c r="L550" s="590">
        <v>1.1000000000000001</v>
      </c>
      <c r="M550" s="590">
        <v>1.8</v>
      </c>
      <c r="N550" s="590">
        <v>1.8</v>
      </c>
      <c r="O550" s="590">
        <v>1.8</v>
      </c>
      <c r="P550" s="590">
        <v>1.8</v>
      </c>
      <c r="Q550" s="590">
        <v>1.8</v>
      </c>
      <c r="R550" s="590"/>
    </row>
    <row r="551" spans="1:20" s="267" customFormat="1" ht="15">
      <c r="A551" s="384" t="s">
        <v>380</v>
      </c>
      <c r="B551" s="589">
        <v>21.9</v>
      </c>
      <c r="C551" s="589">
        <v>20.8</v>
      </c>
      <c r="D551" s="589">
        <v>2.5</v>
      </c>
      <c r="E551" s="589">
        <v>14.4</v>
      </c>
      <c r="F551" s="589">
        <v>17.2</v>
      </c>
      <c r="G551" s="589">
        <v>18.5</v>
      </c>
      <c r="H551" s="589">
        <v>675.9</v>
      </c>
      <c r="I551" s="589">
        <v>418.2</v>
      </c>
      <c r="J551" s="589">
        <v>113</v>
      </c>
      <c r="K551" s="694">
        <v>78.599999999999994</v>
      </c>
      <c r="L551" s="590">
        <v>403.2</v>
      </c>
      <c r="M551" s="590">
        <v>491.3</v>
      </c>
      <c r="N551" s="590">
        <v>505.2</v>
      </c>
      <c r="O551" s="590">
        <v>549.79999999999995</v>
      </c>
      <c r="P551" s="590">
        <v>550.29999999999995</v>
      </c>
      <c r="Q551" s="590">
        <v>551.70000000000005</v>
      </c>
      <c r="R551" s="590"/>
    </row>
    <row r="552" spans="1:20" s="267" customFormat="1" ht="15">
      <c r="A552" s="384" t="s">
        <v>381</v>
      </c>
      <c r="B552" s="589"/>
      <c r="C552" s="589"/>
      <c r="D552" s="589"/>
      <c r="E552" s="589"/>
      <c r="F552" s="589"/>
      <c r="G552" s="589">
        <v>18.5</v>
      </c>
      <c r="H552" s="589">
        <v>675.9</v>
      </c>
      <c r="I552" s="589">
        <v>418.2</v>
      </c>
      <c r="J552" s="589">
        <v>113</v>
      </c>
      <c r="K552" s="694">
        <v>78.599999999999994</v>
      </c>
      <c r="L552" s="590">
        <v>403.2</v>
      </c>
      <c r="M552" s="590">
        <v>491.3</v>
      </c>
      <c r="N552" s="590">
        <v>505.2</v>
      </c>
      <c r="O552" s="590">
        <v>549.79999999999995</v>
      </c>
      <c r="P552" s="590">
        <v>550.29999999999995</v>
      </c>
      <c r="Q552" s="590">
        <v>551.70000000000005</v>
      </c>
      <c r="R552" s="590"/>
    </row>
    <row r="553" spans="1:20" s="12" customFormat="1" ht="15">
      <c r="A553" s="394" t="s">
        <v>382</v>
      </c>
      <c r="B553" s="132"/>
      <c r="C553" s="132"/>
      <c r="D553" s="132"/>
      <c r="E553" s="132"/>
      <c r="F553" s="132">
        <v>15.1</v>
      </c>
      <c r="G553" s="132">
        <v>17.399999999999999</v>
      </c>
      <c r="H553" s="132">
        <v>21.3</v>
      </c>
      <c r="I553" s="132">
        <v>13.2</v>
      </c>
      <c r="J553" s="132">
        <v>28</v>
      </c>
      <c r="K553" s="691">
        <v>28.2</v>
      </c>
      <c r="L553" s="361">
        <v>13.9</v>
      </c>
      <c r="M553" s="361">
        <v>13.9</v>
      </c>
      <c r="N553" s="361">
        <v>13.9</v>
      </c>
      <c r="O553" s="361">
        <v>13.9</v>
      </c>
      <c r="P553" s="361">
        <v>13.9</v>
      </c>
      <c r="Q553" s="361">
        <v>13.9</v>
      </c>
      <c r="R553" s="361"/>
    </row>
    <row r="554" spans="1:20" s="12" customFormat="1" ht="15">
      <c r="A554" s="394" t="s">
        <v>383</v>
      </c>
      <c r="B554" s="132"/>
      <c r="C554" s="132"/>
      <c r="D554" s="132"/>
      <c r="E554" s="132"/>
      <c r="F554" s="132">
        <v>0.1</v>
      </c>
      <c r="G554" s="132">
        <v>0.3</v>
      </c>
      <c r="H554" s="132">
        <v>655</v>
      </c>
      <c r="I554" s="132">
        <v>405</v>
      </c>
      <c r="J554" s="132">
        <v>85</v>
      </c>
      <c r="K554" s="691">
        <v>50</v>
      </c>
      <c r="L554" s="361">
        <v>388.7</v>
      </c>
      <c r="M554" s="361">
        <v>477.3</v>
      </c>
      <c r="N554" s="361">
        <v>491.3</v>
      </c>
      <c r="O554" s="361">
        <v>535.9</v>
      </c>
      <c r="P554" s="361">
        <v>536.29999999999995</v>
      </c>
      <c r="Q554" s="361">
        <v>537.79999999999995</v>
      </c>
      <c r="R554" s="361"/>
    </row>
    <row r="555" spans="1:20" s="12" customFormat="1">
      <c r="A555" s="394" t="s">
        <v>384</v>
      </c>
      <c r="B555" s="132"/>
      <c r="C555" s="132"/>
      <c r="D555" s="132"/>
      <c r="E555" s="132"/>
      <c r="F555" s="132"/>
      <c r="G555" s="132"/>
      <c r="H555" s="132"/>
      <c r="I555" s="132"/>
      <c r="J555" s="132"/>
      <c r="K555" s="132"/>
      <c r="L555" s="361"/>
      <c r="M555" s="361"/>
      <c r="N555" s="361"/>
      <c r="O555" s="361"/>
      <c r="P555" s="361"/>
      <c r="Q555" s="361"/>
      <c r="R555" s="361"/>
    </row>
    <row r="556" spans="1:20" s="12" customFormat="1">
      <c r="A556" s="394" t="s">
        <v>385</v>
      </c>
      <c r="B556" s="132"/>
      <c r="C556" s="132"/>
      <c r="D556" s="132"/>
      <c r="E556" s="132"/>
      <c r="F556" s="132"/>
      <c r="G556" s="132"/>
      <c r="H556" s="132"/>
      <c r="I556" s="132"/>
      <c r="J556" s="132"/>
      <c r="K556" s="132">
        <v>0.4</v>
      </c>
      <c r="L556" s="361"/>
      <c r="M556" s="361"/>
      <c r="N556" s="361"/>
      <c r="O556" s="361"/>
      <c r="P556" s="361"/>
      <c r="Q556" s="361"/>
      <c r="R556" s="361"/>
    </row>
    <row r="557" spans="1:20" s="267" customFormat="1" ht="15">
      <c r="A557" s="645" t="s">
        <v>386</v>
      </c>
      <c r="B557" s="646">
        <v>21.9</v>
      </c>
      <c r="C557" s="646">
        <v>20.8</v>
      </c>
      <c r="D557" s="646">
        <v>2.5</v>
      </c>
      <c r="E557" s="646">
        <v>14.4</v>
      </c>
      <c r="F557" s="646">
        <v>17.2</v>
      </c>
      <c r="G557" s="646">
        <v>0</v>
      </c>
      <c r="H557" s="646">
        <v>0</v>
      </c>
      <c r="I557" s="646">
        <v>0</v>
      </c>
      <c r="J557" s="646">
        <v>0</v>
      </c>
      <c r="K557" s="699">
        <v>0</v>
      </c>
      <c r="L557" s="669">
        <v>0</v>
      </c>
      <c r="M557" s="669">
        <v>0</v>
      </c>
      <c r="N557" s="669">
        <v>0</v>
      </c>
      <c r="O557" s="669">
        <v>0</v>
      </c>
      <c r="P557" s="669">
        <v>0</v>
      </c>
      <c r="Q557" s="669">
        <v>0</v>
      </c>
      <c r="R557" s="669"/>
      <c r="S557" s="700"/>
      <c r="T557" s="700"/>
    </row>
    <row r="558" spans="1:20" s="267" customFormat="1">
      <c r="A558" s="394" t="s">
        <v>387</v>
      </c>
      <c r="B558" s="589"/>
      <c r="C558" s="589"/>
      <c r="D558" s="589"/>
      <c r="E558" s="589"/>
      <c r="F558" s="589"/>
      <c r="G558" s="589"/>
      <c r="H558" s="589"/>
      <c r="I558" s="589"/>
      <c r="J558" s="589"/>
      <c r="K558" s="589"/>
      <c r="L558" s="589"/>
      <c r="M558" s="589"/>
      <c r="N558" s="589"/>
      <c r="O558" s="1194"/>
      <c r="P558" s="589"/>
      <c r="Q558" s="589"/>
      <c r="R558" s="589"/>
    </row>
    <row r="559" spans="1:20" s="267" customFormat="1">
      <c r="A559" s="384"/>
      <c r="B559" s="589"/>
      <c r="C559" s="589"/>
      <c r="D559" s="589"/>
      <c r="E559" s="589"/>
      <c r="F559" s="589"/>
      <c r="G559" s="589"/>
      <c r="H559" s="589"/>
      <c r="I559" s="589"/>
      <c r="J559" s="589"/>
      <c r="K559" s="589"/>
      <c r="L559" s="589"/>
      <c r="M559" s="589"/>
      <c r="N559" s="589"/>
      <c r="O559" s="1194"/>
      <c r="P559" s="589"/>
      <c r="Q559" s="589"/>
      <c r="R559" s="589"/>
    </row>
    <row r="560" spans="1:20" s="267" customFormat="1" ht="18">
      <c r="A560" s="651" t="s">
        <v>391</v>
      </c>
      <c r="B560" s="589"/>
      <c r="C560" s="589"/>
      <c r="D560" s="589"/>
      <c r="E560" s="589"/>
      <c r="F560" s="589"/>
      <c r="G560" s="589"/>
      <c r="H560" s="589"/>
      <c r="I560" s="589"/>
      <c r="J560" s="589"/>
      <c r="K560" s="41"/>
      <c r="L560" s="589"/>
      <c r="M560" s="589"/>
      <c r="N560" s="589"/>
      <c r="O560" s="1194"/>
      <c r="P560" s="589"/>
      <c r="Q560" s="589"/>
      <c r="R560" s="589"/>
    </row>
    <row r="561" spans="1:20" s="644" customFormat="1" ht="15.75">
      <c r="A561" s="574" t="s">
        <v>285</v>
      </c>
      <c r="B561" s="431"/>
      <c r="C561" s="431"/>
      <c r="D561" s="431"/>
      <c r="E561" s="431"/>
      <c r="F561" s="431"/>
      <c r="G561" s="431"/>
      <c r="H561" s="431"/>
      <c r="I561" s="431"/>
      <c r="J561" s="431"/>
      <c r="K561" s="31">
        <v>2021</v>
      </c>
      <c r="L561" s="431">
        <v>2022</v>
      </c>
      <c r="M561" s="431">
        <v>2023</v>
      </c>
      <c r="N561" s="431">
        <v>2024</v>
      </c>
      <c r="O561" s="1195">
        <v>2025</v>
      </c>
      <c r="P561" s="431"/>
      <c r="Q561" s="431"/>
      <c r="R561" s="431"/>
    </row>
    <row r="562" spans="1:20" s="644" customFormat="1" ht="15" customHeight="1">
      <c r="A562" s="575" t="s">
        <v>286</v>
      </c>
      <c r="B562" s="432"/>
      <c r="C562" s="432"/>
      <c r="D562" s="432"/>
      <c r="E562" s="432"/>
      <c r="F562" s="432"/>
      <c r="G562" s="432"/>
      <c r="H562" s="432"/>
      <c r="I562" s="432"/>
      <c r="J562" s="432"/>
      <c r="K562" s="33" t="s">
        <v>233</v>
      </c>
      <c r="L562" s="432" t="s">
        <v>233</v>
      </c>
      <c r="M562" s="432" t="s">
        <v>233</v>
      </c>
      <c r="N562" s="432" t="s">
        <v>233</v>
      </c>
      <c r="O562" s="1196" t="s">
        <v>233</v>
      </c>
      <c r="P562" s="432"/>
      <c r="Q562" s="432"/>
      <c r="R562" s="432"/>
    </row>
    <row r="563" spans="1:20" s="644" customFormat="1">
      <c r="A563" s="387" t="s">
        <v>287</v>
      </c>
      <c r="B563" s="127"/>
      <c r="C563" s="127"/>
      <c r="D563" s="127"/>
      <c r="E563" s="127"/>
      <c r="F563" s="127"/>
      <c r="G563" s="127"/>
      <c r="H563" s="127"/>
      <c r="I563" s="127"/>
      <c r="J563" s="127"/>
      <c r="K563" s="34" t="s">
        <v>145</v>
      </c>
      <c r="L563" s="127" t="s">
        <v>145</v>
      </c>
      <c r="M563" s="127" t="s">
        <v>145</v>
      </c>
      <c r="N563" s="127" t="s">
        <v>145</v>
      </c>
      <c r="O563" s="47" t="s">
        <v>145</v>
      </c>
      <c r="P563" s="127"/>
      <c r="Q563" s="127"/>
      <c r="R563" s="127"/>
    </row>
    <row r="564" spans="1:20" s="12" customFormat="1">
      <c r="A564" s="387"/>
      <c r="B564" s="127"/>
      <c r="C564" s="127"/>
      <c r="D564" s="127"/>
      <c r="E564" s="127"/>
      <c r="F564" s="127"/>
      <c r="G564" s="576"/>
      <c r="H564" s="576"/>
      <c r="I564" s="576"/>
      <c r="J564" s="576"/>
      <c r="K564" s="621"/>
      <c r="L564" s="576"/>
      <c r="M564" s="576"/>
      <c r="N564" s="576"/>
      <c r="O564" s="1197"/>
      <c r="P564" s="576"/>
      <c r="Q564" s="576"/>
      <c r="R564" s="576"/>
    </row>
    <row r="565" spans="1:20" s="267" customFormat="1">
      <c r="A565" s="389" t="s">
        <v>290</v>
      </c>
      <c r="B565" s="150"/>
      <c r="C565" s="150"/>
      <c r="D565" s="150"/>
      <c r="E565" s="150"/>
      <c r="F565" s="150"/>
      <c r="G565" s="150"/>
      <c r="H565" s="150"/>
      <c r="I565" s="150"/>
      <c r="J565" s="150"/>
      <c r="K565" s="39">
        <v>12995</v>
      </c>
      <c r="L565" s="150">
        <v>15095.1</v>
      </c>
      <c r="M565" s="150">
        <v>17041.599999999999</v>
      </c>
      <c r="N565" s="150">
        <v>18833.900000000001</v>
      </c>
      <c r="O565" s="1198">
        <v>20626.099999999999</v>
      </c>
      <c r="P565" s="150"/>
      <c r="Q565" s="150"/>
      <c r="R565" s="150"/>
    </row>
    <row r="566" spans="1:20" s="12" customFormat="1">
      <c r="A566" s="387"/>
      <c r="B566" s="132"/>
      <c r="C566" s="132"/>
      <c r="D566" s="132"/>
      <c r="E566" s="135"/>
      <c r="F566" s="135"/>
      <c r="G566" s="135"/>
      <c r="H566" s="135"/>
      <c r="I566" s="135"/>
      <c r="J566" s="135"/>
      <c r="K566" s="673"/>
      <c r="L566" s="135"/>
      <c r="M566" s="135"/>
      <c r="N566" s="135"/>
      <c r="O566" s="1199"/>
      <c r="P566" s="135"/>
      <c r="Q566" s="135"/>
      <c r="R566" s="135"/>
    </row>
    <row r="567" spans="1:20" s="267" customFormat="1">
      <c r="A567" s="389" t="s">
        <v>291</v>
      </c>
      <c r="B567" s="150"/>
      <c r="C567" s="150"/>
      <c r="D567" s="150"/>
      <c r="E567" s="150"/>
      <c r="F567" s="150"/>
      <c r="G567" s="150"/>
      <c r="H567" s="150"/>
      <c r="I567" s="150"/>
      <c r="J567" s="150"/>
      <c r="K567" s="39">
        <v>11109.7</v>
      </c>
      <c r="L567" s="150">
        <v>12579.7</v>
      </c>
      <c r="M567" s="150">
        <v>14455.1</v>
      </c>
      <c r="N567" s="150">
        <v>16314</v>
      </c>
      <c r="O567" s="1198">
        <v>18091.400000000001</v>
      </c>
      <c r="P567" s="150"/>
      <c r="Q567" s="150"/>
      <c r="R567" s="150"/>
    </row>
    <row r="568" spans="1:20" s="12" customFormat="1">
      <c r="A568" s="387"/>
      <c r="B568" s="132"/>
      <c r="C568" s="132"/>
      <c r="D568" s="132"/>
      <c r="E568" s="135"/>
      <c r="F568" s="135"/>
      <c r="G568" s="135"/>
      <c r="H568" s="135"/>
      <c r="I568" s="135"/>
      <c r="J568" s="135"/>
      <c r="K568" s="311"/>
      <c r="L568" s="135"/>
      <c r="M568" s="135"/>
      <c r="N568" s="135"/>
      <c r="O568" s="1199"/>
      <c r="P568" s="135"/>
      <c r="Q568" s="135"/>
      <c r="R568" s="135"/>
    </row>
    <row r="569" spans="1:20" s="267" customFormat="1">
      <c r="A569" s="391" t="s">
        <v>292</v>
      </c>
      <c r="B569" s="433"/>
      <c r="C569" s="433"/>
      <c r="D569" s="433"/>
      <c r="E569" s="150"/>
      <c r="F569" s="150"/>
      <c r="G569" s="150"/>
      <c r="H569" s="150"/>
      <c r="I569" s="150"/>
      <c r="J569" s="150"/>
      <c r="K569" s="627">
        <v>5945.3</v>
      </c>
      <c r="L569" s="150">
        <v>6471.9</v>
      </c>
      <c r="M569" s="150">
        <v>7371.2</v>
      </c>
      <c r="N569" s="150">
        <v>8259.4</v>
      </c>
      <c r="O569" s="1198">
        <v>9058.7000000000007</v>
      </c>
      <c r="P569" s="150"/>
      <c r="Q569" s="150"/>
      <c r="R569" s="150"/>
      <c r="S569" s="359"/>
      <c r="T569" s="359"/>
    </row>
    <row r="570" spans="1:20" s="267" customFormat="1">
      <c r="A570" s="367" t="s">
        <v>293</v>
      </c>
      <c r="B570" s="149"/>
      <c r="C570" s="149"/>
      <c r="D570" s="149"/>
      <c r="E570" s="578"/>
      <c r="F570" s="578"/>
      <c r="G570" s="578"/>
      <c r="H570" s="578"/>
      <c r="I570" s="578"/>
      <c r="J570" s="578"/>
      <c r="K570" s="40">
        <v>3455.7</v>
      </c>
      <c r="L570" s="578">
        <v>3711.5</v>
      </c>
      <c r="M570" s="578">
        <v>4376.1000000000004</v>
      </c>
      <c r="N570" s="578">
        <v>5062.1000000000004</v>
      </c>
      <c r="O570" s="1206">
        <v>5367.9</v>
      </c>
      <c r="P570" s="578"/>
      <c r="Q570" s="578"/>
      <c r="R570" s="578"/>
      <c r="S570" s="359"/>
      <c r="T570" s="359"/>
    </row>
    <row r="571" spans="1:20" s="12" customFormat="1">
      <c r="A571" s="394" t="s">
        <v>294</v>
      </c>
      <c r="B571" s="132"/>
      <c r="C571" s="132"/>
      <c r="D571" s="132"/>
      <c r="E571" s="132"/>
      <c r="F571" s="132"/>
      <c r="G571" s="132"/>
      <c r="H571" s="132"/>
      <c r="I571" s="132"/>
      <c r="J571" s="132"/>
      <c r="K571" s="40">
        <v>3455.7</v>
      </c>
      <c r="L571" s="132">
        <v>3711.5</v>
      </c>
      <c r="M571" s="132">
        <v>4376.1000000000004</v>
      </c>
      <c r="N571" s="132">
        <v>5062.1000000000004</v>
      </c>
      <c r="O571" s="1003">
        <v>5367.9</v>
      </c>
      <c r="P571" s="132"/>
      <c r="Q571" s="132"/>
      <c r="R571" s="132"/>
    </row>
    <row r="572" spans="1:20" s="267" customFormat="1">
      <c r="A572" s="387" t="s">
        <v>295</v>
      </c>
      <c r="B572" s="132"/>
      <c r="C572" s="132"/>
      <c r="D572" s="132"/>
      <c r="E572" s="132"/>
      <c r="F572" s="132"/>
      <c r="G572" s="132"/>
      <c r="H572" s="132"/>
      <c r="I572" s="132"/>
      <c r="J572" s="132"/>
      <c r="K572" s="40">
        <v>2100.3000000000002</v>
      </c>
      <c r="L572" s="132">
        <v>2341.8000000000002</v>
      </c>
      <c r="M572" s="132">
        <v>2547.6</v>
      </c>
      <c r="N572" s="132">
        <v>2722.5</v>
      </c>
      <c r="O572" s="1003">
        <v>3198.9</v>
      </c>
      <c r="P572" s="132"/>
      <c r="Q572" s="132"/>
      <c r="R572" s="132"/>
    </row>
    <row r="573" spans="1:20" s="12" customFormat="1">
      <c r="A573" s="394" t="s">
        <v>296</v>
      </c>
      <c r="B573" s="132"/>
      <c r="C573" s="132"/>
      <c r="D573" s="132"/>
      <c r="E573" s="132"/>
      <c r="F573" s="132"/>
      <c r="G573" s="132"/>
      <c r="H573" s="132"/>
      <c r="I573" s="132"/>
      <c r="J573" s="132"/>
      <c r="K573" s="40">
        <v>1724</v>
      </c>
      <c r="L573" s="132">
        <v>1826.5</v>
      </c>
      <c r="M573" s="132">
        <v>1936.9</v>
      </c>
      <c r="N573" s="132">
        <v>2115.9</v>
      </c>
      <c r="O573" s="1003">
        <v>2361.8000000000002</v>
      </c>
      <c r="P573" s="132"/>
      <c r="Q573" s="132"/>
      <c r="R573" s="132"/>
    </row>
    <row r="574" spans="1:20" s="12" customFormat="1">
      <c r="A574" s="394" t="s">
        <v>297</v>
      </c>
      <c r="B574" s="132"/>
      <c r="C574" s="132"/>
      <c r="D574" s="132"/>
      <c r="E574" s="132"/>
      <c r="F574" s="132"/>
      <c r="G574" s="132"/>
      <c r="H574" s="132"/>
      <c r="I574" s="132"/>
      <c r="J574" s="132"/>
      <c r="K574" s="40">
        <v>313.60000000000002</v>
      </c>
      <c r="L574" s="132">
        <v>448.4</v>
      </c>
      <c r="M574" s="132">
        <v>539.6</v>
      </c>
      <c r="N574" s="132">
        <v>532.20000000000005</v>
      </c>
      <c r="O574" s="1003">
        <v>751.9</v>
      </c>
      <c r="P574" s="132"/>
      <c r="Q574" s="132"/>
      <c r="R574" s="132"/>
    </row>
    <row r="575" spans="1:20" s="12" customFormat="1">
      <c r="A575" s="394" t="s">
        <v>298</v>
      </c>
      <c r="B575" s="132"/>
      <c r="C575" s="132"/>
      <c r="D575" s="132"/>
      <c r="E575" s="132"/>
      <c r="F575" s="132"/>
      <c r="G575" s="132"/>
      <c r="H575" s="132"/>
      <c r="I575" s="132"/>
      <c r="J575" s="132"/>
      <c r="K575" s="40">
        <v>37.6</v>
      </c>
      <c r="L575" s="132">
        <v>40.200000000000003</v>
      </c>
      <c r="M575" s="132">
        <v>42.6</v>
      </c>
      <c r="N575" s="132">
        <v>44.3</v>
      </c>
      <c r="O575" s="1003">
        <v>45.5</v>
      </c>
      <c r="P575" s="132"/>
      <c r="Q575" s="132"/>
      <c r="R575" s="132"/>
    </row>
    <row r="576" spans="1:20" s="12" customFormat="1">
      <c r="A576" s="394" t="s">
        <v>299</v>
      </c>
      <c r="B576" s="132"/>
      <c r="C576" s="132"/>
      <c r="D576" s="132"/>
      <c r="E576" s="132"/>
      <c r="F576" s="132"/>
      <c r="G576" s="132"/>
      <c r="H576" s="132"/>
      <c r="I576" s="132"/>
      <c r="J576" s="132"/>
      <c r="K576" s="40">
        <v>25.1</v>
      </c>
      <c r="L576" s="132">
        <v>26.7</v>
      </c>
      <c r="M576" s="132">
        <v>28.5</v>
      </c>
      <c r="N576" s="132">
        <v>30.1</v>
      </c>
      <c r="O576" s="1003">
        <v>39.700000000000003</v>
      </c>
      <c r="P576" s="132"/>
      <c r="Q576" s="132"/>
      <c r="R576" s="132"/>
    </row>
    <row r="577" spans="1:18" s="267" customFormat="1">
      <c r="A577" s="387" t="s">
        <v>300</v>
      </c>
      <c r="B577" s="132"/>
      <c r="C577" s="132"/>
      <c r="D577" s="132"/>
      <c r="E577" s="132"/>
      <c r="F577" s="132"/>
      <c r="G577" s="132"/>
      <c r="H577" s="132"/>
      <c r="I577" s="132"/>
      <c r="J577" s="132"/>
      <c r="K577" s="40">
        <v>389.3</v>
      </c>
      <c r="L577" s="132">
        <v>418.5</v>
      </c>
      <c r="M577" s="132">
        <v>447.4</v>
      </c>
      <c r="N577" s="132">
        <v>474.8</v>
      </c>
      <c r="O577" s="1003">
        <v>491.8</v>
      </c>
      <c r="P577" s="132"/>
      <c r="Q577" s="132"/>
      <c r="R577" s="132"/>
    </row>
    <row r="578" spans="1:18" s="12" customFormat="1">
      <c r="A578" s="394" t="s">
        <v>301</v>
      </c>
      <c r="B578" s="132"/>
      <c r="C578" s="132"/>
      <c r="D578" s="132"/>
      <c r="E578" s="434"/>
      <c r="F578" s="127"/>
      <c r="G578" s="127"/>
      <c r="H578" s="127"/>
      <c r="I578" s="127"/>
      <c r="J578" s="127"/>
      <c r="K578" s="34"/>
      <c r="L578" s="127"/>
      <c r="M578" s="127"/>
      <c r="N578" s="127"/>
      <c r="O578" s="47"/>
      <c r="P578" s="127"/>
      <c r="Q578" s="127"/>
      <c r="R578" s="127"/>
    </row>
    <row r="579" spans="1:18" s="12" customFormat="1">
      <c r="A579" s="394" t="s">
        <v>303</v>
      </c>
      <c r="B579" s="132"/>
      <c r="C579" s="132"/>
      <c r="D579" s="132"/>
      <c r="E579" s="132"/>
      <c r="F579" s="434"/>
      <c r="G579" s="434"/>
      <c r="H579" s="434"/>
      <c r="I579" s="434"/>
      <c r="J579" s="434"/>
      <c r="K579" s="54">
        <v>218.4</v>
      </c>
      <c r="L579" s="434">
        <v>232.7</v>
      </c>
      <c r="M579" s="434">
        <v>250</v>
      </c>
      <c r="N579" s="434">
        <v>266.7</v>
      </c>
      <c r="O579" s="1200">
        <v>273.89999999999998</v>
      </c>
      <c r="P579" s="434"/>
      <c r="Q579" s="434"/>
      <c r="R579" s="434"/>
    </row>
    <row r="580" spans="1:18" s="12" customFormat="1">
      <c r="A580" s="394" t="s">
        <v>305</v>
      </c>
      <c r="B580" s="132"/>
      <c r="C580" s="132"/>
      <c r="D580" s="132"/>
      <c r="E580" s="132"/>
      <c r="F580" s="132"/>
      <c r="G580" s="132"/>
      <c r="H580" s="132"/>
      <c r="I580" s="132"/>
      <c r="J580" s="132"/>
      <c r="K580" s="40">
        <v>131.9</v>
      </c>
      <c r="L580" s="132">
        <v>142.30000000000001</v>
      </c>
      <c r="M580" s="132">
        <v>152.80000000000001</v>
      </c>
      <c r="N580" s="132">
        <v>162.80000000000001</v>
      </c>
      <c r="O580" s="1003">
        <v>172.1</v>
      </c>
      <c r="P580" s="132"/>
      <c r="Q580" s="132"/>
      <c r="R580" s="132"/>
    </row>
    <row r="581" spans="1:18" s="12" customFormat="1">
      <c r="A581" s="394" t="s">
        <v>392</v>
      </c>
      <c r="B581" s="132"/>
      <c r="C581" s="132"/>
      <c r="D581" s="132"/>
      <c r="E581" s="132"/>
      <c r="F581" s="132"/>
      <c r="G581" s="132"/>
      <c r="H581" s="132"/>
      <c r="I581" s="132"/>
      <c r="J581" s="132"/>
      <c r="K581" s="40"/>
      <c r="L581" s="132"/>
      <c r="M581" s="132"/>
      <c r="N581" s="132"/>
      <c r="O581" s="1003"/>
      <c r="P581" s="132"/>
      <c r="Q581" s="132"/>
      <c r="R581" s="132"/>
    </row>
    <row r="582" spans="1:18" s="12" customFormat="1">
      <c r="A582" s="394" t="s">
        <v>306</v>
      </c>
      <c r="B582" s="132"/>
      <c r="C582" s="132"/>
      <c r="D582" s="132"/>
      <c r="E582" s="132"/>
      <c r="F582" s="132"/>
      <c r="G582" s="132"/>
      <c r="H582" s="132"/>
      <c r="I582" s="132"/>
      <c r="J582" s="132"/>
      <c r="K582" s="40">
        <v>38.799999999999997</v>
      </c>
      <c r="L582" s="132">
        <v>43.3</v>
      </c>
      <c r="M582" s="132">
        <v>44.4</v>
      </c>
      <c r="N582" s="132">
        <v>45.1</v>
      </c>
      <c r="O582" s="1003">
        <v>45.1</v>
      </c>
      <c r="P582" s="132"/>
      <c r="Q582" s="132"/>
      <c r="R582" s="132"/>
    </row>
    <row r="583" spans="1:18" s="12" customFormat="1">
      <c r="A583" s="394" t="s">
        <v>307</v>
      </c>
      <c r="B583" s="132"/>
      <c r="C583" s="132"/>
      <c r="D583" s="132"/>
      <c r="E583" s="132"/>
      <c r="F583" s="132"/>
      <c r="G583" s="132"/>
      <c r="H583" s="132"/>
      <c r="I583" s="132"/>
      <c r="J583" s="132"/>
      <c r="K583" s="40">
        <v>0.2</v>
      </c>
      <c r="L583" s="132">
        <v>0.2</v>
      </c>
      <c r="M583" s="132">
        <v>0.2</v>
      </c>
      <c r="N583" s="132">
        <v>0.2</v>
      </c>
      <c r="O583" s="1003">
        <v>0.7</v>
      </c>
      <c r="P583" s="132"/>
      <c r="Q583" s="132"/>
      <c r="R583" s="132"/>
    </row>
    <row r="584" spans="1:18" s="12" customFormat="1">
      <c r="A584" s="387"/>
      <c r="B584" s="132"/>
      <c r="C584" s="132"/>
      <c r="D584" s="132"/>
      <c r="E584" s="579"/>
      <c r="F584" s="579"/>
      <c r="G584" s="579"/>
      <c r="H584" s="579"/>
      <c r="I584" s="579"/>
      <c r="J584" s="579"/>
      <c r="K584" s="623"/>
      <c r="L584" s="579"/>
      <c r="M584" s="579"/>
      <c r="N584" s="579"/>
      <c r="O584" s="1201"/>
      <c r="P584" s="579"/>
      <c r="Q584" s="579"/>
      <c r="R584" s="579"/>
    </row>
    <row r="585" spans="1:18" s="267" customFormat="1">
      <c r="A585" s="389" t="s">
        <v>308</v>
      </c>
      <c r="B585" s="150"/>
      <c r="C585" s="150"/>
      <c r="D585" s="150"/>
      <c r="E585" s="150"/>
      <c r="F585" s="150"/>
      <c r="G585" s="150"/>
      <c r="H585" s="150"/>
      <c r="I585" s="150"/>
      <c r="J585" s="150"/>
      <c r="K585" s="627"/>
      <c r="L585" s="150"/>
      <c r="M585" s="150"/>
      <c r="N585" s="150"/>
      <c r="O585" s="1198"/>
      <c r="P585" s="150"/>
      <c r="Q585" s="150"/>
      <c r="R585" s="150"/>
    </row>
    <row r="586" spans="1:18" s="12" customFormat="1">
      <c r="A586" s="394" t="s">
        <v>309</v>
      </c>
      <c r="B586" s="132"/>
      <c r="C586" s="132"/>
      <c r="D586" s="132"/>
      <c r="E586" s="132"/>
      <c r="F586" s="132"/>
      <c r="G586" s="132"/>
      <c r="H586" s="132"/>
      <c r="I586" s="132"/>
      <c r="J586" s="132"/>
      <c r="K586" s="40"/>
      <c r="L586" s="132"/>
      <c r="M586" s="132"/>
      <c r="N586" s="132"/>
      <c r="O586" s="1003"/>
      <c r="P586" s="132"/>
      <c r="Q586" s="132"/>
      <c r="R586" s="132"/>
    </row>
    <row r="587" spans="1:18" s="12" customFormat="1">
      <c r="A587" s="394"/>
      <c r="B587" s="132"/>
      <c r="C587" s="132"/>
      <c r="D587" s="132"/>
      <c r="E587" s="132"/>
      <c r="F587" s="132"/>
      <c r="G587" s="132"/>
      <c r="H587" s="132"/>
      <c r="I587" s="132"/>
      <c r="J587" s="132"/>
      <c r="K587" s="673"/>
      <c r="L587" s="132"/>
      <c r="M587" s="132"/>
      <c r="N587" s="132"/>
      <c r="O587" s="1003"/>
      <c r="P587" s="132"/>
      <c r="Q587" s="132"/>
      <c r="R587" s="132"/>
    </row>
    <row r="588" spans="1:18" s="267" customFormat="1">
      <c r="A588" s="389" t="s">
        <v>310</v>
      </c>
      <c r="B588" s="150"/>
      <c r="C588" s="150"/>
      <c r="D588" s="150"/>
      <c r="E588" s="150"/>
      <c r="F588" s="150"/>
      <c r="G588" s="150"/>
      <c r="H588" s="150"/>
      <c r="I588" s="150"/>
      <c r="J588" s="150"/>
      <c r="K588" s="39">
        <v>4351.1000000000004</v>
      </c>
      <c r="L588" s="150">
        <v>5147.7</v>
      </c>
      <c r="M588" s="150">
        <v>6004.4</v>
      </c>
      <c r="N588" s="150">
        <v>6858.2</v>
      </c>
      <c r="O588" s="1198">
        <v>7706.3</v>
      </c>
      <c r="P588" s="150"/>
      <c r="Q588" s="150"/>
      <c r="R588" s="150"/>
    </row>
    <row r="589" spans="1:18" s="267" customFormat="1">
      <c r="A589" s="384" t="s">
        <v>311</v>
      </c>
      <c r="B589" s="589"/>
      <c r="C589" s="589"/>
      <c r="D589" s="589"/>
      <c r="E589" s="605"/>
      <c r="F589" s="605"/>
      <c r="G589" s="605"/>
      <c r="H589" s="605"/>
      <c r="I589" s="605"/>
      <c r="J589" s="589"/>
      <c r="K589" s="41">
        <v>2591</v>
      </c>
      <c r="L589" s="605">
        <v>3110.5</v>
      </c>
      <c r="M589" s="605">
        <v>3669.6</v>
      </c>
      <c r="N589" s="605">
        <v>4224.3</v>
      </c>
      <c r="O589" s="1202">
        <v>4769.8999999999996</v>
      </c>
      <c r="P589" s="605"/>
      <c r="Q589" s="605"/>
      <c r="R589" s="605"/>
    </row>
    <row r="590" spans="1:18" s="267" customFormat="1" ht="12.75" customHeight="1">
      <c r="A590" s="384" t="s">
        <v>312</v>
      </c>
      <c r="B590" s="132"/>
      <c r="C590" s="132"/>
      <c r="D590" s="132"/>
      <c r="E590" s="132"/>
      <c r="F590" s="132"/>
      <c r="G590" s="132"/>
      <c r="H590" s="132"/>
      <c r="I590" s="132"/>
      <c r="J590" s="132"/>
      <c r="K590" s="40">
        <v>2494.8000000000002</v>
      </c>
      <c r="L590" s="132">
        <v>3005.2</v>
      </c>
      <c r="M590" s="132">
        <v>3553.9</v>
      </c>
      <c r="N590" s="132">
        <v>4100.5</v>
      </c>
      <c r="O590" s="1003">
        <v>4644.7</v>
      </c>
      <c r="P590" s="132"/>
      <c r="Q590" s="132"/>
      <c r="R590" s="132"/>
    </row>
    <row r="591" spans="1:18" s="12" customFormat="1" ht="13.5">
      <c r="A591" s="394" t="s">
        <v>389</v>
      </c>
      <c r="B591" s="132"/>
      <c r="C591" s="132"/>
      <c r="D591" s="132"/>
      <c r="E591" s="132"/>
      <c r="F591" s="132"/>
      <c r="G591" s="132"/>
      <c r="H591" s="132"/>
      <c r="I591" s="132"/>
      <c r="J591" s="132"/>
      <c r="K591" s="40">
        <v>2494.8000000000002</v>
      </c>
      <c r="L591" s="132">
        <v>3005.2</v>
      </c>
      <c r="M591" s="132">
        <v>3553.9</v>
      </c>
      <c r="N591" s="132">
        <v>4100.5</v>
      </c>
      <c r="O591" s="1003">
        <v>4644.7</v>
      </c>
      <c r="P591" s="132"/>
      <c r="Q591" s="132"/>
      <c r="R591" s="132"/>
    </row>
    <row r="592" spans="1:18" s="12" customFormat="1">
      <c r="A592" s="394" t="s">
        <v>314</v>
      </c>
      <c r="B592" s="132"/>
      <c r="C592" s="132"/>
      <c r="D592" s="132"/>
      <c r="E592" s="132"/>
      <c r="F592" s="132"/>
      <c r="G592" s="132"/>
      <c r="H592" s="132"/>
      <c r="I592" s="132"/>
      <c r="J592" s="132"/>
      <c r="K592" s="40">
        <v>1706.1</v>
      </c>
      <c r="L592" s="132">
        <v>1981.9</v>
      </c>
      <c r="M592" s="132">
        <v>2315.3000000000002</v>
      </c>
      <c r="N592" s="132">
        <v>2663.4</v>
      </c>
      <c r="O592" s="1003">
        <v>3007</v>
      </c>
      <c r="P592" s="132"/>
      <c r="Q592" s="132"/>
      <c r="R592" s="132"/>
    </row>
    <row r="593" spans="1:18" s="12" customFormat="1">
      <c r="A593" s="394" t="s">
        <v>315</v>
      </c>
      <c r="B593" s="132"/>
      <c r="C593" s="132"/>
      <c r="D593" s="132"/>
      <c r="E593" s="132"/>
      <c r="F593" s="132"/>
      <c r="G593" s="132"/>
      <c r="H593" s="132"/>
      <c r="I593" s="132"/>
      <c r="J593" s="132"/>
      <c r="K593" s="40">
        <v>1128.8</v>
      </c>
      <c r="L593" s="132">
        <v>1338.8</v>
      </c>
      <c r="M593" s="132">
        <v>1577.2</v>
      </c>
      <c r="N593" s="132">
        <v>1808.3</v>
      </c>
      <c r="O593" s="1003">
        <v>2058.1</v>
      </c>
      <c r="P593" s="132"/>
      <c r="Q593" s="132"/>
      <c r="R593" s="132"/>
    </row>
    <row r="594" spans="1:18" s="12" customFormat="1">
      <c r="A594" s="394" t="s">
        <v>316</v>
      </c>
      <c r="B594" s="132"/>
      <c r="C594" s="132"/>
      <c r="D594" s="132"/>
      <c r="E594" s="132"/>
      <c r="F594" s="132"/>
      <c r="G594" s="132"/>
      <c r="H594" s="132"/>
      <c r="I594" s="132"/>
      <c r="J594" s="132"/>
      <c r="K594" s="40">
        <v>315.5</v>
      </c>
      <c r="L594" s="132">
        <v>315.5</v>
      </c>
      <c r="M594" s="132">
        <v>338.6</v>
      </c>
      <c r="N594" s="132">
        <v>371.1</v>
      </c>
      <c r="O594" s="1003">
        <v>420.4</v>
      </c>
      <c r="P594" s="132"/>
      <c r="Q594" s="132"/>
      <c r="R594" s="132"/>
    </row>
    <row r="595" spans="1:18" s="12" customFormat="1">
      <c r="A595" s="394" t="s">
        <v>317</v>
      </c>
      <c r="B595" s="132"/>
      <c r="C595" s="132"/>
      <c r="D595" s="132"/>
      <c r="E595" s="132"/>
      <c r="F595" s="132"/>
      <c r="G595" s="132"/>
      <c r="H595" s="132"/>
      <c r="I595" s="132"/>
      <c r="J595" s="132"/>
      <c r="K595" s="40"/>
      <c r="L595" s="132"/>
      <c r="M595" s="132"/>
      <c r="N595" s="132"/>
      <c r="O595" s="1003"/>
      <c r="P595" s="132"/>
      <c r="Q595" s="132"/>
      <c r="R595" s="132"/>
    </row>
    <row r="596" spans="1:18" s="12" customFormat="1">
      <c r="A596" s="384" t="s">
        <v>318</v>
      </c>
      <c r="B596" s="132"/>
      <c r="C596" s="132"/>
      <c r="D596" s="132"/>
      <c r="E596" s="132"/>
      <c r="F596" s="132"/>
      <c r="G596" s="132"/>
      <c r="H596" s="132"/>
      <c r="I596" s="132"/>
      <c r="J596" s="132"/>
      <c r="K596" s="40">
        <v>96.2</v>
      </c>
      <c r="L596" s="132">
        <v>105.3</v>
      </c>
      <c r="M596" s="132">
        <v>115.7</v>
      </c>
      <c r="N596" s="132">
        <v>123.8</v>
      </c>
      <c r="O596" s="1003">
        <v>125.2</v>
      </c>
      <c r="P596" s="132"/>
      <c r="Q596" s="132"/>
      <c r="R596" s="132"/>
    </row>
    <row r="597" spans="1:18" s="12" customFormat="1">
      <c r="A597" s="394" t="s">
        <v>319</v>
      </c>
      <c r="B597" s="132"/>
      <c r="C597" s="132"/>
      <c r="D597" s="132"/>
      <c r="E597" s="132"/>
      <c r="F597" s="132"/>
      <c r="G597" s="132"/>
      <c r="H597" s="132"/>
      <c r="I597" s="132"/>
      <c r="J597" s="132"/>
      <c r="K597" s="40">
        <v>96.2</v>
      </c>
      <c r="L597" s="132">
        <v>105.3</v>
      </c>
      <c r="M597" s="132">
        <v>115.7</v>
      </c>
      <c r="N597" s="132">
        <v>123.8</v>
      </c>
      <c r="O597" s="1003">
        <v>125.2</v>
      </c>
      <c r="P597" s="132"/>
      <c r="Q597" s="132"/>
      <c r="R597" s="132"/>
    </row>
    <row r="598" spans="1:18" s="267" customFormat="1">
      <c r="A598" s="384" t="s">
        <v>320</v>
      </c>
      <c r="B598" s="589"/>
      <c r="C598" s="589"/>
      <c r="D598" s="589"/>
      <c r="E598" s="589"/>
      <c r="F598" s="589"/>
      <c r="G598" s="589"/>
      <c r="H598" s="589"/>
      <c r="I598" s="589"/>
      <c r="J598" s="589"/>
      <c r="K598" s="41">
        <v>1733.6</v>
      </c>
      <c r="L598" s="589">
        <v>1733.6</v>
      </c>
      <c r="M598" s="589">
        <v>2013.2</v>
      </c>
      <c r="N598" s="589">
        <v>2293.1</v>
      </c>
      <c r="O598" s="1194">
        <v>2574.3000000000002</v>
      </c>
      <c r="P598" s="589"/>
      <c r="Q598" s="589"/>
      <c r="R598" s="589"/>
    </row>
    <row r="599" spans="1:18" s="12" customFormat="1">
      <c r="A599" s="394" t="s">
        <v>321</v>
      </c>
      <c r="B599" s="132"/>
      <c r="C599" s="132"/>
      <c r="D599" s="132"/>
      <c r="E599" s="132"/>
      <c r="F599" s="132"/>
      <c r="G599" s="132"/>
      <c r="H599" s="132"/>
      <c r="I599" s="132"/>
      <c r="J599" s="132"/>
      <c r="K599" s="40">
        <v>1175.0999999999999</v>
      </c>
      <c r="L599" s="132">
        <v>1415.5</v>
      </c>
      <c r="M599" s="132">
        <v>1673.9</v>
      </c>
      <c r="N599" s="132">
        <v>1931.4</v>
      </c>
      <c r="O599" s="1003">
        <v>2187.6999999999998</v>
      </c>
      <c r="P599" s="132"/>
      <c r="Q599" s="132"/>
      <c r="R599" s="132"/>
    </row>
    <row r="600" spans="1:18" s="12" customFormat="1">
      <c r="A600" s="394" t="s">
        <v>322</v>
      </c>
      <c r="B600" s="132"/>
      <c r="C600" s="132"/>
      <c r="D600" s="132"/>
      <c r="E600" s="132"/>
      <c r="F600" s="132"/>
      <c r="G600" s="132"/>
      <c r="H600" s="132"/>
      <c r="I600" s="132"/>
      <c r="J600" s="132"/>
      <c r="K600" s="40">
        <v>294.5</v>
      </c>
      <c r="L600" s="132">
        <v>318.10000000000002</v>
      </c>
      <c r="M600" s="132">
        <v>339.3</v>
      </c>
      <c r="N600" s="132">
        <v>361.7</v>
      </c>
      <c r="O600" s="1003">
        <v>386.7</v>
      </c>
      <c r="P600" s="132"/>
      <c r="Q600" s="132"/>
      <c r="R600" s="132"/>
    </row>
    <row r="601" spans="1:18" s="267" customFormat="1">
      <c r="A601" s="384" t="s">
        <v>323</v>
      </c>
      <c r="B601" s="589"/>
      <c r="C601" s="589"/>
      <c r="D601" s="589"/>
      <c r="E601" s="589"/>
      <c r="F601" s="589"/>
      <c r="G601" s="589"/>
      <c r="H601" s="589"/>
      <c r="I601" s="589"/>
      <c r="J601" s="589"/>
      <c r="K601" s="41"/>
      <c r="L601" s="589"/>
      <c r="M601" s="589"/>
      <c r="N601" s="589"/>
      <c r="O601" s="1194"/>
      <c r="P601" s="589"/>
      <c r="Q601" s="589"/>
      <c r="R601" s="589"/>
    </row>
    <row r="602" spans="1:18" s="267" customFormat="1">
      <c r="A602" s="384" t="s">
        <v>324</v>
      </c>
      <c r="B602" s="589"/>
      <c r="C602" s="589"/>
      <c r="D602" s="589"/>
      <c r="E602" s="589"/>
      <c r="F602" s="589"/>
      <c r="G602" s="589"/>
      <c r="H602" s="589"/>
      <c r="I602" s="589"/>
      <c r="J602" s="589"/>
      <c r="K602" s="41">
        <v>284.5</v>
      </c>
      <c r="L602" s="589">
        <v>297.39999999999998</v>
      </c>
      <c r="M602" s="589">
        <v>315.39999999999998</v>
      </c>
      <c r="N602" s="589">
        <v>334.6</v>
      </c>
      <c r="O602" s="1194">
        <v>355.3</v>
      </c>
      <c r="P602" s="589"/>
      <c r="Q602" s="589"/>
      <c r="R602" s="589"/>
    </row>
    <row r="603" spans="1:18" s="12" customFormat="1">
      <c r="A603" s="394" t="s">
        <v>325</v>
      </c>
      <c r="B603" s="132"/>
      <c r="C603" s="132"/>
      <c r="D603" s="132"/>
      <c r="E603" s="132"/>
      <c r="F603" s="132"/>
      <c r="G603" s="132"/>
      <c r="H603" s="132"/>
      <c r="I603" s="132"/>
      <c r="J603" s="132"/>
      <c r="K603" s="40">
        <v>21.2</v>
      </c>
      <c r="L603" s="132">
        <v>22.9</v>
      </c>
      <c r="M603" s="132">
        <v>24.4</v>
      </c>
      <c r="N603" s="132">
        <v>26</v>
      </c>
      <c r="O603" s="1003">
        <v>28.4</v>
      </c>
      <c r="P603" s="132"/>
      <c r="Q603" s="132"/>
      <c r="R603" s="132"/>
    </row>
    <row r="604" spans="1:18" s="12" customFormat="1">
      <c r="A604" s="394" t="s">
        <v>326</v>
      </c>
      <c r="B604" s="132"/>
      <c r="C604" s="132"/>
      <c r="D604" s="132"/>
      <c r="E604" s="132"/>
      <c r="F604" s="132"/>
      <c r="G604" s="132"/>
      <c r="H604" s="132"/>
      <c r="I604" s="132"/>
      <c r="J604" s="132"/>
      <c r="K604" s="40">
        <v>255.1</v>
      </c>
      <c r="L604" s="132">
        <v>265.60000000000002</v>
      </c>
      <c r="M604" s="132">
        <v>281.5</v>
      </c>
      <c r="N604" s="132">
        <v>298.39999999999998</v>
      </c>
      <c r="O604" s="1003">
        <v>316.3</v>
      </c>
      <c r="P604" s="132"/>
      <c r="Q604" s="132"/>
      <c r="R604" s="132"/>
    </row>
    <row r="605" spans="1:18" s="12" customFormat="1">
      <c r="A605" s="394" t="s">
        <v>327</v>
      </c>
      <c r="B605" s="132"/>
      <c r="C605" s="132"/>
      <c r="D605" s="132"/>
      <c r="E605" s="132"/>
      <c r="F605" s="132"/>
      <c r="G605" s="132"/>
      <c r="H605" s="132"/>
      <c r="I605" s="132"/>
      <c r="J605" s="132"/>
      <c r="K605" s="40">
        <v>8.1999999999999993</v>
      </c>
      <c r="L605" s="132">
        <v>8.9</v>
      </c>
      <c r="M605" s="132">
        <v>9.5</v>
      </c>
      <c r="N605" s="132">
        <v>10.1</v>
      </c>
      <c r="O605" s="1003">
        <v>10.5</v>
      </c>
      <c r="P605" s="132"/>
      <c r="Q605" s="132"/>
      <c r="R605" s="132"/>
    </row>
    <row r="606" spans="1:18" s="267" customFormat="1">
      <c r="A606" s="384" t="s">
        <v>328</v>
      </c>
      <c r="B606" s="589"/>
      <c r="C606" s="589"/>
      <c r="D606" s="589"/>
      <c r="E606" s="589"/>
      <c r="F606" s="589"/>
      <c r="G606" s="589"/>
      <c r="H606" s="589"/>
      <c r="I606" s="589"/>
      <c r="J606" s="589"/>
      <c r="K606" s="41">
        <v>3.5</v>
      </c>
      <c r="L606" s="589">
        <v>3.5</v>
      </c>
      <c r="M606" s="589">
        <v>3.5</v>
      </c>
      <c r="N606" s="589">
        <v>3.5</v>
      </c>
      <c r="O606" s="1194">
        <v>4</v>
      </c>
      <c r="P606" s="589"/>
      <c r="Q606" s="589"/>
      <c r="R606" s="589"/>
    </row>
    <row r="607" spans="1:18" s="12" customFormat="1" hidden="1">
      <c r="A607" s="394" t="s">
        <v>329</v>
      </c>
      <c r="B607" s="132"/>
      <c r="C607" s="132"/>
      <c r="D607" s="132"/>
      <c r="E607" s="132"/>
      <c r="F607" s="132"/>
      <c r="G607" s="132"/>
      <c r="H607" s="132"/>
      <c r="I607" s="132"/>
      <c r="J607" s="132"/>
      <c r="K607" s="40"/>
      <c r="L607" s="132">
        <v>2.2999999999999998</v>
      </c>
      <c r="M607" s="132">
        <v>2.2999999999999998</v>
      </c>
      <c r="N607" s="132">
        <v>2.2999999999999998</v>
      </c>
      <c r="O607" s="1003">
        <v>3.3</v>
      </c>
      <c r="P607" s="132"/>
      <c r="Q607" s="132"/>
      <c r="R607" s="132"/>
    </row>
    <row r="608" spans="1:18" s="12" customFormat="1" ht="11.25" hidden="1" customHeight="1">
      <c r="A608" s="394" t="s">
        <v>330</v>
      </c>
      <c r="B608" s="132"/>
      <c r="C608" s="132"/>
      <c r="D608" s="132"/>
      <c r="E608" s="132"/>
      <c r="F608" s="132"/>
      <c r="G608" s="132"/>
      <c r="H608" s="132"/>
      <c r="I608" s="132"/>
      <c r="J608" s="132"/>
      <c r="K608" s="40"/>
      <c r="L608" s="132"/>
      <c r="M608" s="132"/>
      <c r="N608" s="132"/>
      <c r="O608" s="1003"/>
      <c r="P608" s="132"/>
      <c r="Q608" s="132"/>
      <c r="R608" s="132"/>
    </row>
    <row r="609" spans="1:18" s="267" customFormat="1">
      <c r="A609" s="384" t="s">
        <v>331</v>
      </c>
      <c r="B609" s="589"/>
      <c r="C609" s="589"/>
      <c r="D609" s="589"/>
      <c r="E609" s="589"/>
      <c r="F609" s="589"/>
      <c r="G609" s="589"/>
      <c r="H609" s="589"/>
      <c r="I609" s="589"/>
      <c r="J609" s="589"/>
      <c r="K609" s="41">
        <v>2.2999999999999998</v>
      </c>
      <c r="L609" s="589">
        <v>2.2999999999999998</v>
      </c>
      <c r="M609" s="589">
        <v>2.2999999999999998</v>
      </c>
      <c r="N609" s="589">
        <v>2.2999999999999998</v>
      </c>
      <c r="O609" s="1194">
        <v>2.2999999999999998</v>
      </c>
      <c r="P609" s="589"/>
      <c r="Q609" s="589"/>
      <c r="R609" s="589"/>
    </row>
    <row r="610" spans="1:18" s="12" customFormat="1">
      <c r="A610" s="394" t="s">
        <v>332</v>
      </c>
      <c r="B610" s="132"/>
      <c r="C610" s="132"/>
      <c r="D610" s="132"/>
      <c r="E610" s="132"/>
      <c r="F610" s="132"/>
      <c r="G610" s="132"/>
      <c r="H610" s="132"/>
      <c r="I610" s="132"/>
      <c r="J610" s="132"/>
      <c r="K610" s="40"/>
      <c r="L610" s="132"/>
      <c r="M610" s="132"/>
      <c r="N610" s="132"/>
      <c r="O610" s="1003"/>
      <c r="P610" s="132"/>
      <c r="Q610" s="132"/>
      <c r="R610" s="132"/>
    </row>
    <row r="611" spans="1:18" s="12" customFormat="1" hidden="1">
      <c r="A611" s="394" t="s">
        <v>333</v>
      </c>
      <c r="B611" s="132"/>
      <c r="C611" s="132"/>
      <c r="D611" s="132"/>
      <c r="E611" s="132"/>
      <c r="F611" s="132"/>
      <c r="G611" s="132"/>
      <c r="H611" s="132"/>
      <c r="I611" s="132"/>
      <c r="J611" s="132"/>
      <c r="K611" s="40"/>
      <c r="L611" s="132"/>
      <c r="M611" s="132"/>
      <c r="N611" s="132"/>
      <c r="O611" s="1003"/>
      <c r="P611" s="132"/>
      <c r="Q611" s="132"/>
      <c r="R611" s="132"/>
    </row>
    <row r="612" spans="1:18" s="267" customFormat="1">
      <c r="A612" s="384" t="s">
        <v>393</v>
      </c>
      <c r="B612" s="589"/>
      <c r="C612" s="589"/>
      <c r="D612" s="589"/>
      <c r="E612" s="589"/>
      <c r="F612" s="589"/>
      <c r="G612" s="589"/>
      <c r="H612" s="589"/>
      <c r="I612" s="589"/>
      <c r="J612" s="589"/>
      <c r="K612" s="41">
        <v>1.2</v>
      </c>
      <c r="L612" s="589">
        <v>1.2</v>
      </c>
      <c r="M612" s="589">
        <v>1.2</v>
      </c>
      <c r="N612" s="589">
        <v>1.2</v>
      </c>
      <c r="O612" s="1194">
        <v>0.7</v>
      </c>
      <c r="P612" s="589"/>
      <c r="Q612" s="589"/>
      <c r="R612" s="589"/>
    </row>
    <row r="613" spans="1:18" s="267" customFormat="1">
      <c r="A613" s="394" t="s">
        <v>394</v>
      </c>
      <c r="B613" s="589"/>
      <c r="C613" s="589"/>
      <c r="D613" s="589"/>
      <c r="E613" s="589"/>
      <c r="F613" s="589"/>
      <c r="G613" s="589"/>
      <c r="H613" s="589"/>
      <c r="I613" s="589"/>
      <c r="J613" s="589"/>
      <c r="K613" s="41">
        <v>0.5</v>
      </c>
      <c r="L613" s="589">
        <v>0.5</v>
      </c>
      <c r="M613" s="589">
        <v>0.5</v>
      </c>
      <c r="N613" s="589">
        <v>0.5</v>
      </c>
      <c r="O613" s="1194" t="s">
        <v>302</v>
      </c>
      <c r="P613" s="589"/>
      <c r="Q613" s="589"/>
      <c r="R613" s="589"/>
    </row>
    <row r="614" spans="1:18" s="267" customFormat="1">
      <c r="A614" s="394" t="s">
        <v>395</v>
      </c>
      <c r="B614" s="589"/>
      <c r="C614" s="589"/>
      <c r="D614" s="589"/>
      <c r="E614" s="589"/>
      <c r="F614" s="589"/>
      <c r="G614" s="589"/>
      <c r="H614" s="589"/>
      <c r="I614" s="589"/>
      <c r="J614" s="589"/>
      <c r="K614" s="41">
        <v>0.4</v>
      </c>
      <c r="L614" s="589">
        <v>0.4</v>
      </c>
      <c r="M614" s="589">
        <v>0.4</v>
      </c>
      <c r="N614" s="589">
        <v>0.4</v>
      </c>
      <c r="O614" s="1194">
        <v>0.4</v>
      </c>
      <c r="P614" s="589"/>
      <c r="Q614" s="589"/>
      <c r="R614" s="589"/>
    </row>
    <row r="615" spans="1:18" s="267" customFormat="1">
      <c r="A615" s="394" t="s">
        <v>396</v>
      </c>
      <c r="B615" s="589"/>
      <c r="C615" s="589"/>
      <c r="D615" s="589"/>
      <c r="E615" s="589"/>
      <c r="F615" s="589"/>
      <c r="G615" s="589"/>
      <c r="H615" s="589"/>
      <c r="I615" s="589"/>
      <c r="J615" s="589"/>
      <c r="K615" s="41">
        <v>0.1</v>
      </c>
      <c r="L615" s="589">
        <v>0.1</v>
      </c>
      <c r="M615" s="589">
        <v>0.1</v>
      </c>
      <c r="N615" s="589">
        <v>0.1</v>
      </c>
      <c r="O615" s="1194">
        <v>0.1</v>
      </c>
      <c r="P615" s="589"/>
      <c r="Q615" s="589"/>
      <c r="R615" s="589"/>
    </row>
    <row r="616" spans="1:18" s="267" customFormat="1">
      <c r="A616" s="394" t="s">
        <v>397</v>
      </c>
      <c r="B616" s="589"/>
      <c r="C616" s="589"/>
      <c r="D616" s="589"/>
      <c r="E616" s="589"/>
      <c r="F616" s="589"/>
      <c r="G616" s="589"/>
      <c r="H616" s="589"/>
      <c r="I616" s="589"/>
      <c r="J616" s="589"/>
      <c r="K616" s="41">
        <v>0.1</v>
      </c>
      <c r="L616" s="589">
        <v>0.1</v>
      </c>
      <c r="M616" s="589">
        <v>0.1</v>
      </c>
      <c r="N616" s="589">
        <v>0.1</v>
      </c>
      <c r="O616" s="1194">
        <v>0.1</v>
      </c>
      <c r="P616" s="589"/>
      <c r="Q616" s="589"/>
      <c r="R616" s="589"/>
    </row>
    <row r="617" spans="1:18" s="267" customFormat="1">
      <c r="A617" s="394" t="s">
        <v>340</v>
      </c>
      <c r="B617" s="589"/>
      <c r="C617" s="589"/>
      <c r="D617" s="589"/>
      <c r="E617" s="589"/>
      <c r="F617" s="589"/>
      <c r="G617" s="589"/>
      <c r="H617" s="589"/>
      <c r="I617" s="589"/>
      <c r="J617" s="589"/>
      <c r="K617" s="41">
        <v>0.1</v>
      </c>
      <c r="L617" s="589">
        <v>0.1</v>
      </c>
      <c r="M617" s="589">
        <v>0.1</v>
      </c>
      <c r="N617" s="589">
        <v>0.1</v>
      </c>
      <c r="O617" s="1194">
        <v>0.1</v>
      </c>
      <c r="P617" s="589"/>
      <c r="Q617" s="589"/>
      <c r="R617" s="589"/>
    </row>
    <row r="618" spans="1:18" s="267" customFormat="1">
      <c r="A618" s="384" t="s">
        <v>341</v>
      </c>
      <c r="B618" s="589"/>
      <c r="C618" s="606"/>
      <c r="D618" s="589"/>
      <c r="E618" s="589"/>
      <c r="F618" s="589"/>
      <c r="G618" s="589"/>
      <c r="H618" s="589"/>
      <c r="I618" s="589"/>
      <c r="J618" s="589"/>
      <c r="K618" s="41">
        <v>2.6</v>
      </c>
      <c r="L618" s="589">
        <v>2.8</v>
      </c>
      <c r="M618" s="589">
        <v>2.7</v>
      </c>
      <c r="N618" s="589">
        <v>2.8</v>
      </c>
      <c r="O618" s="1194">
        <v>2.8</v>
      </c>
      <c r="P618" s="589"/>
      <c r="Q618" s="589"/>
      <c r="R618" s="589"/>
    </row>
    <row r="619" spans="1:18" s="12" customFormat="1" hidden="1">
      <c r="A619" s="394" t="s">
        <v>342</v>
      </c>
      <c r="B619" s="132"/>
      <c r="C619" s="434"/>
      <c r="D619" s="132"/>
      <c r="E619" s="132"/>
      <c r="F619" s="132"/>
      <c r="G619" s="132"/>
      <c r="H619" s="132"/>
      <c r="I619" s="132"/>
      <c r="J619" s="132"/>
      <c r="K619" s="40"/>
      <c r="L619" s="132"/>
      <c r="M619" s="132"/>
      <c r="N619" s="132"/>
      <c r="O619" s="1003"/>
      <c r="P619" s="132"/>
      <c r="Q619" s="132"/>
      <c r="R619" s="132"/>
    </row>
    <row r="620" spans="1:18" s="12" customFormat="1">
      <c r="A620" s="394" t="s">
        <v>342</v>
      </c>
      <c r="B620" s="132"/>
      <c r="C620" s="434"/>
      <c r="D620" s="132"/>
      <c r="E620" s="132"/>
      <c r="F620" s="132"/>
      <c r="G620" s="132"/>
      <c r="H620" s="132"/>
      <c r="I620" s="132"/>
      <c r="J620" s="132"/>
      <c r="K620" s="40">
        <v>2.6</v>
      </c>
      <c r="L620" s="132">
        <v>2.8</v>
      </c>
      <c r="M620" s="132">
        <v>2.7</v>
      </c>
      <c r="N620" s="132">
        <v>2.8</v>
      </c>
      <c r="O620" s="1003">
        <v>2.8</v>
      </c>
      <c r="P620" s="132"/>
      <c r="Q620" s="132"/>
      <c r="R620" s="132"/>
    </row>
    <row r="621" spans="1:18" s="12" customFormat="1">
      <c r="A621" s="387"/>
      <c r="B621" s="132"/>
      <c r="C621" s="132"/>
      <c r="D621" s="132"/>
      <c r="E621" s="132"/>
      <c r="F621" s="132"/>
      <c r="G621" s="132"/>
      <c r="H621" s="132"/>
      <c r="I621" s="132"/>
      <c r="J621" s="132"/>
      <c r="K621" s="673"/>
      <c r="L621" s="132"/>
      <c r="M621" s="132"/>
      <c r="N621" s="132"/>
      <c r="O621" s="1003"/>
      <c r="P621" s="132"/>
      <c r="Q621" s="132"/>
      <c r="R621" s="132"/>
    </row>
    <row r="622" spans="1:18" s="267" customFormat="1">
      <c r="A622" s="389" t="s">
        <v>343</v>
      </c>
      <c r="B622" s="150"/>
      <c r="C622" s="150"/>
      <c r="D622" s="150"/>
      <c r="E622" s="150"/>
      <c r="F622" s="150"/>
      <c r="G622" s="150"/>
      <c r="H622" s="150"/>
      <c r="I622" s="150"/>
      <c r="J622" s="665"/>
      <c r="K622" s="39">
        <v>813.3</v>
      </c>
      <c r="L622" s="150">
        <v>960.1</v>
      </c>
      <c r="M622" s="150">
        <v>1079.5</v>
      </c>
      <c r="N622" s="150">
        <v>1196.3</v>
      </c>
      <c r="O622" s="1198">
        <v>1326.3</v>
      </c>
      <c r="P622" s="150"/>
      <c r="Q622" s="150"/>
      <c r="R622" s="150"/>
    </row>
    <row r="623" spans="1:18" s="267" customFormat="1">
      <c r="A623" s="384" t="s">
        <v>344</v>
      </c>
      <c r="B623" s="589"/>
      <c r="C623" s="589"/>
      <c r="D623" s="589"/>
      <c r="E623" s="605"/>
      <c r="F623" s="605"/>
      <c r="G623" s="605"/>
      <c r="H623" s="605"/>
      <c r="I623" s="605"/>
      <c r="J623" s="589"/>
      <c r="K623" s="41">
        <v>417.7</v>
      </c>
      <c r="L623" s="605">
        <v>495.4</v>
      </c>
      <c r="M623" s="605">
        <v>583.6</v>
      </c>
      <c r="N623" s="605">
        <v>669.1</v>
      </c>
      <c r="O623" s="1202">
        <v>761.5</v>
      </c>
      <c r="P623" s="605"/>
      <c r="Q623" s="605"/>
      <c r="R623" s="605"/>
    </row>
    <row r="624" spans="1:18" s="12" customFormat="1">
      <c r="A624" s="394" t="s">
        <v>345</v>
      </c>
      <c r="B624" s="132"/>
      <c r="C624" s="132"/>
      <c r="D624" s="132"/>
      <c r="E624" s="132"/>
      <c r="F624" s="132"/>
      <c r="G624" s="132"/>
      <c r="H624" s="132"/>
      <c r="I624" s="132"/>
      <c r="J624" s="132"/>
      <c r="K624" s="40">
        <v>417.7</v>
      </c>
      <c r="L624" s="132">
        <v>495.4</v>
      </c>
      <c r="M624" s="132">
        <v>583.6</v>
      </c>
      <c r="N624" s="132">
        <v>669.1</v>
      </c>
      <c r="O624" s="1003">
        <v>761.5</v>
      </c>
      <c r="P624" s="132"/>
      <c r="Q624" s="132"/>
      <c r="R624" s="132"/>
    </row>
    <row r="625" spans="1:18" s="12" customFormat="1">
      <c r="A625" s="394" t="s">
        <v>346</v>
      </c>
      <c r="B625" s="132"/>
      <c r="C625" s="132"/>
      <c r="D625" s="132"/>
      <c r="E625" s="132"/>
      <c r="F625" s="132"/>
      <c r="G625" s="132"/>
      <c r="H625" s="132"/>
      <c r="I625" s="132"/>
      <c r="J625" s="132"/>
      <c r="K625" s="40"/>
      <c r="L625" s="132"/>
      <c r="M625" s="132"/>
      <c r="N625" s="132"/>
      <c r="O625" s="1003"/>
      <c r="P625" s="132"/>
      <c r="Q625" s="132"/>
      <c r="R625" s="132"/>
    </row>
    <row r="626" spans="1:18" s="12" customFormat="1">
      <c r="A626" s="394" t="s">
        <v>347</v>
      </c>
      <c r="B626" s="132"/>
      <c r="C626" s="132"/>
      <c r="D626" s="132"/>
      <c r="E626" s="132"/>
      <c r="F626" s="127"/>
      <c r="G626" s="127"/>
      <c r="H626" s="127"/>
      <c r="I626" s="127"/>
      <c r="J626" s="127"/>
      <c r="K626" s="34"/>
      <c r="L626" s="127"/>
      <c r="M626" s="127"/>
      <c r="N626" s="127"/>
      <c r="O626" s="47"/>
      <c r="P626" s="127"/>
      <c r="Q626" s="127"/>
      <c r="R626" s="127"/>
    </row>
    <row r="627" spans="1:18" s="267" customFormat="1">
      <c r="A627" s="384" t="s">
        <v>348</v>
      </c>
      <c r="B627" s="589"/>
      <c r="C627" s="589"/>
      <c r="D627" s="589"/>
      <c r="E627" s="589"/>
      <c r="F627" s="589"/>
      <c r="G627" s="589"/>
      <c r="H627" s="589"/>
      <c r="I627" s="589"/>
      <c r="J627" s="589"/>
      <c r="K627" s="41">
        <v>395.6</v>
      </c>
      <c r="L627" s="589">
        <v>464.8</v>
      </c>
      <c r="M627" s="589">
        <v>495.9</v>
      </c>
      <c r="N627" s="589">
        <v>527.20000000000005</v>
      </c>
      <c r="O627" s="1194">
        <v>564.79999999999995</v>
      </c>
      <c r="P627" s="589"/>
      <c r="Q627" s="589"/>
      <c r="R627" s="589"/>
    </row>
    <row r="628" spans="1:18" s="12" customFormat="1">
      <c r="A628" s="394" t="s">
        <v>349</v>
      </c>
      <c r="B628" s="132"/>
      <c r="C628" s="132"/>
      <c r="D628" s="132"/>
      <c r="E628" s="132"/>
      <c r="F628" s="132"/>
      <c r="G628" s="132"/>
      <c r="H628" s="132"/>
      <c r="I628" s="132"/>
      <c r="J628" s="132"/>
      <c r="K628" s="40">
        <v>395.6</v>
      </c>
      <c r="L628" s="132">
        <v>464.8</v>
      </c>
      <c r="M628" s="132">
        <v>495.9</v>
      </c>
      <c r="N628" s="132">
        <v>527.20000000000005</v>
      </c>
      <c r="O628" s="1003">
        <v>564.79999999999995</v>
      </c>
      <c r="P628" s="132"/>
      <c r="Q628" s="132"/>
      <c r="R628" s="132"/>
    </row>
    <row r="629" spans="1:18" s="12" customFormat="1">
      <c r="A629" s="387" t="s">
        <v>350</v>
      </c>
      <c r="B629" s="132"/>
      <c r="C629" s="132"/>
      <c r="D629" s="132"/>
      <c r="E629" s="127"/>
      <c r="F629" s="581"/>
      <c r="G629" s="581"/>
      <c r="H629" s="581"/>
      <c r="I629" s="581"/>
      <c r="J629" s="606"/>
      <c r="K629" s="682"/>
      <c r="L629" s="581"/>
      <c r="M629" s="581"/>
      <c r="N629" s="581"/>
      <c r="O629" s="1203"/>
      <c r="P629" s="581"/>
      <c r="Q629" s="581"/>
      <c r="R629" s="581"/>
    </row>
    <row r="630" spans="1:18" s="267" customFormat="1">
      <c r="A630" s="389" t="s">
        <v>351</v>
      </c>
      <c r="B630" s="150"/>
      <c r="C630" s="150"/>
      <c r="D630" s="150"/>
      <c r="E630" s="150"/>
      <c r="F630" s="150"/>
      <c r="G630" s="150"/>
      <c r="H630" s="150"/>
      <c r="I630" s="150"/>
      <c r="J630" s="665"/>
      <c r="K630" s="39">
        <v>1008.3</v>
      </c>
      <c r="L630" s="150">
        <v>1092.7</v>
      </c>
      <c r="M630" s="150">
        <v>1076.5</v>
      </c>
      <c r="N630" s="150">
        <v>1145.8</v>
      </c>
      <c r="O630" s="1198">
        <v>1215</v>
      </c>
      <c r="P630" s="150"/>
      <c r="Q630" s="150"/>
      <c r="R630" s="150"/>
    </row>
    <row r="631" spans="1:18" s="267" customFormat="1">
      <c r="A631" s="384" t="s">
        <v>352</v>
      </c>
      <c r="B631" s="589"/>
      <c r="C631" s="589"/>
      <c r="D631" s="589"/>
      <c r="E631" s="605"/>
      <c r="F631" s="605"/>
      <c r="G631" s="605"/>
      <c r="H631" s="605"/>
      <c r="I631" s="605"/>
      <c r="J631" s="589"/>
      <c r="K631" s="41">
        <v>766.2</v>
      </c>
      <c r="L631" s="605">
        <v>766.2</v>
      </c>
      <c r="M631" s="605">
        <v>766.2</v>
      </c>
      <c r="N631" s="605">
        <v>766.2</v>
      </c>
      <c r="O631" s="1202">
        <v>800.3</v>
      </c>
      <c r="P631" s="605"/>
      <c r="Q631" s="605"/>
      <c r="R631" s="605"/>
    </row>
    <row r="632" spans="1:18" s="267" customFormat="1">
      <c r="A632" s="384" t="s">
        <v>353</v>
      </c>
      <c r="B632" s="132"/>
      <c r="C632" s="132"/>
      <c r="D632" s="132"/>
      <c r="E632" s="132"/>
      <c r="F632" s="132"/>
      <c r="G632" s="132"/>
      <c r="H632" s="132"/>
      <c r="I632" s="132"/>
      <c r="J632" s="132"/>
      <c r="K632" s="40">
        <v>612.9</v>
      </c>
      <c r="L632" s="132">
        <v>612.9</v>
      </c>
      <c r="M632" s="132">
        <v>612.9</v>
      </c>
      <c r="N632" s="132">
        <v>612.9</v>
      </c>
      <c r="O632" s="1003">
        <v>630</v>
      </c>
      <c r="P632" s="132"/>
      <c r="Q632" s="132"/>
      <c r="R632" s="132"/>
    </row>
    <row r="633" spans="1:18" s="12" customFormat="1">
      <c r="A633" s="394" t="s">
        <v>354</v>
      </c>
      <c r="B633" s="132"/>
      <c r="C633" s="132"/>
      <c r="D633" s="132"/>
      <c r="E633" s="132"/>
      <c r="F633" s="132"/>
      <c r="G633" s="132"/>
      <c r="H633" s="132"/>
      <c r="I633" s="132"/>
      <c r="J633" s="132"/>
      <c r="K633" s="40"/>
      <c r="L633" s="132"/>
      <c r="M633" s="132"/>
      <c r="N633" s="132"/>
      <c r="O633" s="1003"/>
      <c r="P633" s="132"/>
      <c r="Q633" s="132"/>
      <c r="R633" s="132"/>
    </row>
    <row r="634" spans="1:18" s="12" customFormat="1">
      <c r="A634" s="394" t="s">
        <v>355</v>
      </c>
      <c r="B634" s="132"/>
      <c r="C634" s="132"/>
      <c r="D634" s="132"/>
      <c r="E634" s="132"/>
      <c r="F634" s="132"/>
      <c r="G634" s="132"/>
      <c r="H634" s="132"/>
      <c r="I634" s="132"/>
      <c r="J634" s="132"/>
      <c r="K634" s="40">
        <v>612.9</v>
      </c>
      <c r="L634" s="132">
        <v>612.9</v>
      </c>
      <c r="M634" s="132">
        <v>612.9</v>
      </c>
      <c r="N634" s="132">
        <v>612.9</v>
      </c>
      <c r="O634" s="1003">
        <v>630</v>
      </c>
      <c r="P634" s="132"/>
      <c r="Q634" s="132"/>
      <c r="R634" s="132"/>
    </row>
    <row r="635" spans="1:18" s="267" customFormat="1">
      <c r="A635" s="384" t="s">
        <v>356</v>
      </c>
      <c r="B635" s="132"/>
      <c r="C635" s="132"/>
      <c r="D635" s="132"/>
      <c r="E635" s="132"/>
      <c r="F635" s="132"/>
      <c r="G635" s="132"/>
      <c r="H635" s="132"/>
      <c r="I635" s="132"/>
      <c r="J635" s="132"/>
      <c r="K635" s="40">
        <v>153.19999999999999</v>
      </c>
      <c r="L635" s="132">
        <v>153.19999999999999</v>
      </c>
      <c r="M635" s="132">
        <v>153.19999999999999</v>
      </c>
      <c r="N635" s="132">
        <v>153.19999999999999</v>
      </c>
      <c r="O635" s="1003">
        <v>170.3</v>
      </c>
      <c r="P635" s="132"/>
      <c r="Q635" s="132"/>
      <c r="R635" s="132"/>
    </row>
    <row r="636" spans="1:18" s="12" customFormat="1">
      <c r="A636" s="394" t="s">
        <v>357</v>
      </c>
      <c r="B636" s="132"/>
      <c r="C636" s="132"/>
      <c r="D636" s="132"/>
      <c r="E636" s="132"/>
      <c r="F636" s="132"/>
      <c r="G636" s="132"/>
      <c r="H636" s="132"/>
      <c r="I636" s="132"/>
      <c r="J636" s="132"/>
      <c r="K636" s="40">
        <v>0</v>
      </c>
      <c r="L636" s="132"/>
      <c r="M636" s="132"/>
      <c r="N636" s="132"/>
      <c r="O636" s="1003"/>
      <c r="P636" s="132"/>
      <c r="Q636" s="132"/>
      <c r="R636" s="132"/>
    </row>
    <row r="637" spans="1:18" s="12" customFormat="1">
      <c r="A637" s="394" t="s">
        <v>358</v>
      </c>
      <c r="B637" s="132"/>
      <c r="C637" s="132"/>
      <c r="D637" s="132"/>
      <c r="E637" s="132"/>
      <c r="F637" s="132"/>
      <c r="G637" s="132"/>
      <c r="H637" s="132"/>
      <c r="I637" s="132"/>
      <c r="J637" s="132"/>
      <c r="K637" s="40">
        <v>153.19999999999999</v>
      </c>
      <c r="L637" s="132">
        <v>153.19999999999999</v>
      </c>
      <c r="M637" s="132">
        <v>153.19999999999999</v>
      </c>
      <c r="N637" s="132">
        <v>153.19999999999999</v>
      </c>
      <c r="O637" s="1003">
        <v>170.3</v>
      </c>
      <c r="P637" s="132"/>
      <c r="Q637" s="132"/>
      <c r="R637" s="132"/>
    </row>
    <row r="638" spans="1:18" s="267" customFormat="1">
      <c r="A638" s="384" t="s">
        <v>359</v>
      </c>
      <c r="B638" s="589"/>
      <c r="C638" s="589"/>
      <c r="D638" s="589"/>
      <c r="E638" s="589"/>
      <c r="F638" s="589"/>
      <c r="G638" s="589"/>
      <c r="H638" s="589"/>
      <c r="I638" s="589"/>
      <c r="J638" s="589"/>
      <c r="K638" s="41">
        <v>242.1</v>
      </c>
      <c r="L638" s="589">
        <v>326.5</v>
      </c>
      <c r="M638" s="589">
        <v>310.39999999999998</v>
      </c>
      <c r="N638" s="589">
        <v>379.6</v>
      </c>
      <c r="O638" s="1194">
        <v>414.7</v>
      </c>
      <c r="P638" s="589"/>
      <c r="Q638" s="589"/>
      <c r="R638" s="589"/>
    </row>
    <row r="639" spans="1:18" s="267" customFormat="1">
      <c r="A639" s="607" t="s">
        <v>390</v>
      </c>
      <c r="B639" s="132"/>
      <c r="C639" s="132"/>
      <c r="D639" s="132"/>
      <c r="E639" s="132"/>
      <c r="F639" s="132"/>
      <c r="G639" s="132"/>
      <c r="H639" s="132"/>
      <c r="I639" s="132"/>
      <c r="J639" s="132"/>
      <c r="K639" s="40">
        <v>208.9</v>
      </c>
      <c r="L639" s="132">
        <v>293.3</v>
      </c>
      <c r="M639" s="132">
        <v>277.2</v>
      </c>
      <c r="N639" s="132">
        <v>346.4</v>
      </c>
      <c r="O639" s="1003">
        <v>364.5</v>
      </c>
      <c r="P639" s="132"/>
      <c r="Q639" s="132"/>
      <c r="R639" s="132"/>
    </row>
    <row r="640" spans="1:18" s="12" customFormat="1">
      <c r="A640" s="394" t="s">
        <v>361</v>
      </c>
      <c r="B640" s="132"/>
      <c r="C640" s="132"/>
      <c r="D640" s="132"/>
      <c r="E640" s="132"/>
      <c r="F640" s="132"/>
      <c r="G640" s="132"/>
      <c r="H640" s="132"/>
      <c r="I640" s="132"/>
      <c r="J640" s="132"/>
      <c r="K640" s="40">
        <v>0</v>
      </c>
      <c r="L640" s="132"/>
      <c r="M640" s="132"/>
      <c r="N640" s="132"/>
      <c r="O640" s="1003"/>
      <c r="P640" s="132"/>
      <c r="Q640" s="132"/>
      <c r="R640" s="132"/>
    </row>
    <row r="641" spans="1:18" s="12" customFormat="1">
      <c r="A641" s="394" t="s">
        <v>362</v>
      </c>
      <c r="B641" s="132"/>
      <c r="C641" s="132"/>
      <c r="D641" s="132"/>
      <c r="E641" s="132"/>
      <c r="F641" s="132"/>
      <c r="G641" s="132"/>
      <c r="H641" s="132"/>
      <c r="I641" s="132"/>
      <c r="J641" s="132"/>
      <c r="K641" s="40">
        <v>208.9</v>
      </c>
      <c r="L641" s="132"/>
      <c r="M641" s="132"/>
      <c r="N641" s="132"/>
      <c r="O641" s="1003"/>
      <c r="P641" s="132"/>
      <c r="Q641" s="132"/>
      <c r="R641" s="132"/>
    </row>
    <row r="642" spans="1:18" s="267" customFormat="1">
      <c r="A642" s="384" t="s">
        <v>363</v>
      </c>
      <c r="B642" s="132"/>
      <c r="C642" s="132"/>
      <c r="D642" s="132"/>
      <c r="E642" s="132"/>
      <c r="F642" s="132"/>
      <c r="G642" s="132"/>
      <c r="H642" s="132"/>
      <c r="I642" s="132"/>
      <c r="J642" s="132"/>
      <c r="K642" s="40">
        <v>33.200000000000003</v>
      </c>
      <c r="L642" s="132">
        <v>33.200000000000003</v>
      </c>
      <c r="M642" s="132">
        <v>33.200000000000003</v>
      </c>
      <c r="N642" s="132">
        <v>33.200000000000003</v>
      </c>
      <c r="O642" s="1003">
        <v>50.2</v>
      </c>
      <c r="P642" s="132"/>
      <c r="Q642" s="132"/>
      <c r="R642" s="132"/>
    </row>
    <row r="643" spans="1:18" s="12" customFormat="1">
      <c r="A643" s="394" t="s">
        <v>361</v>
      </c>
      <c r="B643" s="132"/>
      <c r="C643" s="132"/>
      <c r="D643" s="132"/>
      <c r="E643" s="434"/>
      <c r="F643" s="434"/>
      <c r="G643" s="47"/>
      <c r="H643" s="47"/>
      <c r="I643" s="47"/>
      <c r="J643" s="47"/>
      <c r="K643" s="34">
        <v>0</v>
      </c>
      <c r="L643" s="47"/>
      <c r="M643" s="47"/>
      <c r="N643" s="127"/>
      <c r="O643" s="47"/>
      <c r="P643" s="47"/>
      <c r="Q643" s="47"/>
      <c r="R643" s="47"/>
    </row>
    <row r="644" spans="1:18" s="12" customFormat="1">
      <c r="A644" s="394" t="s">
        <v>362</v>
      </c>
      <c r="B644" s="132"/>
      <c r="C644" s="132"/>
      <c r="D644" s="132"/>
      <c r="E644" s="132"/>
      <c r="F644" s="132"/>
      <c r="G644" s="132"/>
      <c r="H644" s="132"/>
      <c r="I644" s="132"/>
      <c r="J644" s="132"/>
      <c r="K644" s="40">
        <v>33.200000000000003</v>
      </c>
      <c r="L644" s="132">
        <v>33.200000000000003</v>
      </c>
      <c r="M644" s="132">
        <v>33.200000000000003</v>
      </c>
      <c r="N644" s="132">
        <v>33.200000000000003</v>
      </c>
      <c r="O644" s="1003">
        <v>50.2</v>
      </c>
      <c r="P644" s="132"/>
      <c r="Q644" s="132"/>
      <c r="R644" s="132"/>
    </row>
    <row r="645" spans="1:18" s="12" customFormat="1">
      <c r="A645" s="387"/>
      <c r="B645" s="582"/>
      <c r="C645" s="582"/>
      <c r="D645" s="582"/>
      <c r="E645" s="132"/>
      <c r="F645" s="583"/>
      <c r="G645" s="583"/>
      <c r="H645" s="583"/>
      <c r="I645" s="583"/>
      <c r="J645" s="583"/>
      <c r="K645" s="626"/>
      <c r="L645" s="583"/>
      <c r="M645" s="583"/>
      <c r="N645" s="583"/>
      <c r="O645" s="1204"/>
      <c r="P645" s="583"/>
      <c r="Q645" s="583"/>
      <c r="R645" s="583"/>
    </row>
    <row r="646" spans="1:18" s="267" customFormat="1">
      <c r="A646" s="389" t="s">
        <v>364</v>
      </c>
      <c r="B646" s="150"/>
      <c r="C646" s="150"/>
      <c r="D646" s="150"/>
      <c r="E646" s="150"/>
      <c r="F646" s="150"/>
      <c r="G646" s="150"/>
      <c r="H646" s="150"/>
      <c r="I646" s="150"/>
      <c r="J646" s="665"/>
      <c r="K646" s="39">
        <v>877</v>
      </c>
      <c r="L646" s="150">
        <v>1422.7</v>
      </c>
      <c r="M646" s="150">
        <v>1509.9</v>
      </c>
      <c r="N646" s="150">
        <v>1374.1</v>
      </c>
      <c r="O646" s="1198">
        <v>1319.7</v>
      </c>
      <c r="P646" s="150"/>
      <c r="Q646" s="150"/>
      <c r="R646" s="150"/>
    </row>
    <row r="647" spans="1:18" s="267" customFormat="1">
      <c r="A647" s="384" t="s">
        <v>365</v>
      </c>
      <c r="B647" s="589"/>
      <c r="C647" s="589"/>
      <c r="D647" s="589"/>
      <c r="E647" s="605"/>
      <c r="F647" s="605"/>
      <c r="G647" s="605"/>
      <c r="H647" s="605"/>
      <c r="I647" s="605"/>
      <c r="J647" s="589"/>
      <c r="K647" s="41">
        <v>703.7</v>
      </c>
      <c r="L647" s="605">
        <v>797.2</v>
      </c>
      <c r="M647" s="605">
        <v>863.3</v>
      </c>
      <c r="N647" s="605">
        <v>705.5</v>
      </c>
      <c r="O647" s="1202">
        <v>658.8</v>
      </c>
      <c r="P647" s="605"/>
      <c r="Q647" s="605"/>
      <c r="R647" s="605"/>
    </row>
    <row r="648" spans="1:18" s="12" customFormat="1">
      <c r="A648" s="384" t="s">
        <v>366</v>
      </c>
      <c r="B648" s="132"/>
      <c r="C648" s="132"/>
      <c r="D648" s="132"/>
      <c r="E648" s="132"/>
      <c r="F648" s="132"/>
      <c r="G648" s="132"/>
      <c r="H648" s="132"/>
      <c r="I648" s="132"/>
      <c r="J648" s="132"/>
      <c r="K648" s="40">
        <v>0.7</v>
      </c>
      <c r="L648" s="132">
        <v>0.7</v>
      </c>
      <c r="M648" s="132">
        <v>0.7</v>
      </c>
      <c r="N648" s="132">
        <v>0.7</v>
      </c>
      <c r="O648" s="1003">
        <v>0.7</v>
      </c>
      <c r="P648" s="132"/>
      <c r="Q648" s="132"/>
      <c r="R648" s="132"/>
    </row>
    <row r="649" spans="1:18" s="12" customFormat="1">
      <c r="A649" s="384" t="s">
        <v>367</v>
      </c>
      <c r="B649" s="132"/>
      <c r="C649" s="132"/>
      <c r="D649" s="132"/>
      <c r="E649" s="132"/>
      <c r="F649" s="132"/>
      <c r="G649" s="132"/>
      <c r="H649" s="132"/>
      <c r="I649" s="132"/>
      <c r="J649" s="132"/>
      <c r="K649" s="40">
        <v>650</v>
      </c>
      <c r="L649" s="132">
        <v>720</v>
      </c>
      <c r="M649" s="132">
        <v>750</v>
      </c>
      <c r="N649" s="132">
        <v>550</v>
      </c>
      <c r="O649" s="1003">
        <v>550</v>
      </c>
      <c r="P649" s="132"/>
      <c r="Q649" s="132"/>
      <c r="R649" s="132"/>
    </row>
    <row r="650" spans="1:18" s="12" customFormat="1">
      <c r="A650" s="394" t="s">
        <v>368</v>
      </c>
      <c r="B650" s="132"/>
      <c r="C650" s="132"/>
      <c r="D650" s="132"/>
      <c r="E650" s="132"/>
      <c r="F650" s="132"/>
      <c r="G650" s="132"/>
      <c r="H650" s="132"/>
      <c r="I650" s="132"/>
      <c r="J650" s="132"/>
      <c r="K650" s="40">
        <v>500</v>
      </c>
      <c r="L650" s="132">
        <v>500</v>
      </c>
      <c r="M650" s="132">
        <v>500</v>
      </c>
      <c r="N650" s="132">
        <v>300</v>
      </c>
      <c r="O650" s="1003">
        <v>300</v>
      </c>
      <c r="P650" s="132"/>
      <c r="Q650" s="132"/>
      <c r="R650" s="132"/>
    </row>
    <row r="651" spans="1:18" s="12" customFormat="1">
      <c r="A651" s="394" t="s">
        <v>369</v>
      </c>
      <c r="B651" s="132"/>
      <c r="C651" s="132"/>
      <c r="D651" s="132"/>
      <c r="E651" s="132"/>
      <c r="F651" s="132"/>
      <c r="G651" s="132"/>
      <c r="H651" s="132"/>
      <c r="I651" s="132"/>
      <c r="J651" s="132"/>
      <c r="K651" s="40">
        <v>150</v>
      </c>
      <c r="L651" s="132">
        <v>100</v>
      </c>
      <c r="M651" s="132">
        <v>100</v>
      </c>
      <c r="N651" s="132">
        <v>100</v>
      </c>
      <c r="O651" s="1003">
        <v>100</v>
      </c>
      <c r="P651" s="132"/>
      <c r="Q651" s="132"/>
      <c r="R651" s="132"/>
    </row>
    <row r="652" spans="1:18" s="12" customFormat="1" hidden="1">
      <c r="A652" s="394" t="s">
        <v>370</v>
      </c>
      <c r="B652" s="132"/>
      <c r="C652" s="132"/>
      <c r="D652" s="132"/>
      <c r="E652" s="132"/>
      <c r="F652" s="434"/>
      <c r="G652" s="434"/>
      <c r="H652" s="434"/>
      <c r="I652" s="434"/>
      <c r="J652" s="434"/>
      <c r="K652" s="54"/>
      <c r="L652" s="434"/>
      <c r="M652" s="434"/>
      <c r="N652" s="434"/>
      <c r="O652" s="1200"/>
      <c r="P652" s="434"/>
      <c r="Q652" s="434"/>
      <c r="R652" s="434"/>
    </row>
    <row r="653" spans="1:18" s="12" customFormat="1">
      <c r="A653" s="394" t="s">
        <v>371</v>
      </c>
      <c r="B653" s="132"/>
      <c r="C653" s="132"/>
      <c r="D653" s="132"/>
      <c r="E653" s="132"/>
      <c r="F653" s="132"/>
      <c r="G653" s="132"/>
      <c r="H653" s="132"/>
      <c r="I653" s="132"/>
      <c r="J653" s="132"/>
      <c r="K653" s="40">
        <v>0</v>
      </c>
      <c r="L653" s="132">
        <v>120</v>
      </c>
      <c r="M653" s="132">
        <v>150</v>
      </c>
      <c r="N653" s="132">
        <v>150</v>
      </c>
      <c r="O653" s="1003">
        <v>150</v>
      </c>
      <c r="P653" s="132"/>
      <c r="Q653" s="132"/>
      <c r="R653" s="132"/>
    </row>
    <row r="654" spans="1:18" s="12" customFormat="1">
      <c r="A654" s="384" t="s">
        <v>372</v>
      </c>
      <c r="B654" s="132"/>
      <c r="C654" s="132"/>
      <c r="D654" s="132"/>
      <c r="E654" s="132"/>
      <c r="F654" s="132"/>
      <c r="G654" s="132"/>
      <c r="H654" s="132"/>
      <c r="I654" s="132"/>
      <c r="J654" s="132"/>
      <c r="K654" s="40">
        <v>53</v>
      </c>
      <c r="L654" s="132">
        <v>76.5</v>
      </c>
      <c r="M654" s="132">
        <v>112.6</v>
      </c>
      <c r="N654" s="132">
        <v>154.80000000000001</v>
      </c>
      <c r="O654" s="1003">
        <v>108.1</v>
      </c>
      <c r="P654" s="132"/>
      <c r="Q654" s="132"/>
      <c r="R654" s="132"/>
    </row>
    <row r="655" spans="1:18" s="12" customFormat="1">
      <c r="A655" s="394" t="s">
        <v>373</v>
      </c>
      <c r="B655" s="132"/>
      <c r="C655" s="132"/>
      <c r="D655" s="132"/>
      <c r="E655" s="132"/>
      <c r="F655" s="132"/>
      <c r="G655" s="132"/>
      <c r="H655" s="132"/>
      <c r="I655" s="132"/>
      <c r="J655" s="132"/>
      <c r="K655" s="40">
        <v>48.5</v>
      </c>
      <c r="L655" s="132">
        <v>72</v>
      </c>
      <c r="M655" s="132">
        <v>108.1</v>
      </c>
      <c r="N655" s="132">
        <v>150.30000000000001</v>
      </c>
      <c r="O655" s="1003">
        <v>108.1</v>
      </c>
      <c r="P655" s="132"/>
      <c r="Q655" s="132"/>
      <c r="R655" s="132"/>
    </row>
    <row r="656" spans="1:18" s="12" customFormat="1">
      <c r="A656" s="394" t="s">
        <v>374</v>
      </c>
      <c r="B656" s="132"/>
      <c r="C656" s="132"/>
      <c r="D656" s="132"/>
      <c r="E656" s="132"/>
      <c r="F656" s="132"/>
      <c r="G656" s="132"/>
      <c r="H656" s="132"/>
      <c r="I656" s="132"/>
      <c r="J656" s="132"/>
      <c r="K656" s="40">
        <v>0</v>
      </c>
      <c r="L656" s="132"/>
      <c r="M656" s="132"/>
      <c r="N656" s="132"/>
      <c r="O656" s="1003"/>
      <c r="P656" s="132"/>
      <c r="Q656" s="132"/>
      <c r="R656" s="132"/>
    </row>
    <row r="657" spans="1:18" s="12" customFormat="1">
      <c r="A657" s="394" t="s">
        <v>375</v>
      </c>
      <c r="B657" s="132"/>
      <c r="C657" s="132"/>
      <c r="D657" s="132"/>
      <c r="E657" s="132"/>
      <c r="F657" s="132"/>
      <c r="G657" s="132"/>
      <c r="H657" s="132"/>
      <c r="I657" s="132"/>
      <c r="J657" s="132"/>
      <c r="K657" s="40">
        <v>4.5</v>
      </c>
      <c r="L657" s="132">
        <v>4.5</v>
      </c>
      <c r="M657" s="132">
        <v>4.5</v>
      </c>
      <c r="N657" s="132">
        <v>4.5</v>
      </c>
      <c r="O657" s="1003" t="s">
        <v>302</v>
      </c>
      <c r="P657" s="132"/>
      <c r="Q657" s="132"/>
      <c r="R657" s="132"/>
    </row>
    <row r="658" spans="1:18" s="267" customFormat="1">
      <c r="A658" s="384" t="s">
        <v>376</v>
      </c>
      <c r="B658" s="589"/>
      <c r="C658" s="589"/>
      <c r="D658" s="589"/>
      <c r="E658" s="589"/>
      <c r="F658" s="589"/>
      <c r="G658" s="589"/>
      <c r="H658" s="589"/>
      <c r="I658" s="589"/>
      <c r="J658" s="589"/>
      <c r="K658" s="41">
        <v>35</v>
      </c>
      <c r="L658" s="589">
        <v>152.1</v>
      </c>
      <c r="M658" s="589">
        <v>152.1</v>
      </c>
      <c r="N658" s="589">
        <v>160.1</v>
      </c>
      <c r="O658" s="1194">
        <v>152.4</v>
      </c>
      <c r="P658" s="589"/>
      <c r="Q658" s="589"/>
      <c r="R658" s="589"/>
    </row>
    <row r="659" spans="1:18" s="12" customFormat="1">
      <c r="A659" s="394" t="s">
        <v>377</v>
      </c>
      <c r="B659" s="132"/>
      <c r="C659" s="132"/>
      <c r="D659" s="132"/>
      <c r="E659" s="132"/>
      <c r="F659" s="132"/>
      <c r="G659" s="132"/>
      <c r="H659" s="132"/>
      <c r="I659" s="132"/>
      <c r="J659" s="132"/>
      <c r="K659" s="40">
        <v>4.5999999999999996</v>
      </c>
      <c r="L659" s="132">
        <v>4.7</v>
      </c>
      <c r="M659" s="132">
        <v>4.7</v>
      </c>
      <c r="N659" s="132">
        <v>4.9000000000000004</v>
      </c>
      <c r="O659" s="1003">
        <v>5</v>
      </c>
      <c r="P659" s="132"/>
      <c r="Q659" s="132"/>
      <c r="R659" s="132"/>
    </row>
    <row r="660" spans="1:18" s="12" customFormat="1">
      <c r="A660" s="394" t="s">
        <v>378</v>
      </c>
      <c r="B660" s="132"/>
      <c r="C660" s="132"/>
      <c r="D660" s="132"/>
      <c r="E660" s="132"/>
      <c r="F660" s="132"/>
      <c r="G660" s="132"/>
      <c r="H660" s="132"/>
      <c r="I660" s="132"/>
      <c r="J660" s="132"/>
      <c r="K660" s="40">
        <v>30.4</v>
      </c>
      <c r="L660" s="132">
        <v>31.4</v>
      </c>
      <c r="M660" s="132">
        <v>31.4</v>
      </c>
      <c r="N660" s="132">
        <v>31.4</v>
      </c>
      <c r="O660" s="1003"/>
      <c r="P660" s="132"/>
      <c r="Q660" s="132"/>
      <c r="R660" s="132"/>
    </row>
    <row r="661" spans="1:18" s="12" customFormat="1">
      <c r="A661" s="394" t="s">
        <v>398</v>
      </c>
      <c r="B661" s="132"/>
      <c r="C661" s="132"/>
      <c r="D661" s="132"/>
      <c r="E661" s="132"/>
      <c r="F661" s="132"/>
      <c r="G661" s="132"/>
      <c r="H661" s="132"/>
      <c r="I661" s="132"/>
      <c r="J661" s="132"/>
      <c r="K661" s="40"/>
      <c r="L661" s="132"/>
      <c r="M661" s="132"/>
      <c r="N661" s="132"/>
      <c r="O661" s="1003"/>
      <c r="P661" s="132"/>
      <c r="Q661" s="132"/>
      <c r="R661" s="132"/>
    </row>
    <row r="662" spans="1:18" s="267" customFormat="1">
      <c r="A662" s="384" t="s">
        <v>379</v>
      </c>
      <c r="B662" s="589"/>
      <c r="C662" s="589"/>
      <c r="D662" s="589"/>
      <c r="E662" s="589"/>
      <c r="F662" s="589"/>
      <c r="G662" s="589"/>
      <c r="H662" s="589"/>
      <c r="I662" s="589"/>
      <c r="J662" s="589"/>
      <c r="K662" s="41">
        <v>1.8</v>
      </c>
      <c r="L662" s="589">
        <v>1.8</v>
      </c>
      <c r="M662" s="589">
        <v>1.8</v>
      </c>
      <c r="N662" s="589">
        <v>1.8</v>
      </c>
      <c r="O662" s="1194">
        <v>1.8</v>
      </c>
      <c r="P662" s="589"/>
      <c r="Q662" s="589"/>
      <c r="R662" s="589"/>
    </row>
    <row r="663" spans="1:18" s="267" customFormat="1">
      <c r="A663" s="384" t="s">
        <v>380</v>
      </c>
      <c r="B663" s="589"/>
      <c r="C663" s="589"/>
      <c r="D663" s="589"/>
      <c r="E663" s="589"/>
      <c r="F663" s="589"/>
      <c r="G663" s="589"/>
      <c r="H663" s="589"/>
      <c r="I663" s="589"/>
      <c r="J663" s="589"/>
      <c r="K663" s="41">
        <v>136.5</v>
      </c>
      <c r="L663" s="589">
        <v>471.7</v>
      </c>
      <c r="M663" s="589">
        <v>492.8</v>
      </c>
      <c r="N663" s="589">
        <v>506.7</v>
      </c>
      <c r="O663" s="1194">
        <v>506.7</v>
      </c>
      <c r="P663" s="589"/>
      <c r="Q663" s="589"/>
      <c r="R663" s="589"/>
    </row>
    <row r="664" spans="1:18" s="12" customFormat="1" hidden="1">
      <c r="A664" s="387" t="s">
        <v>399</v>
      </c>
      <c r="B664" s="132"/>
      <c r="C664" s="132"/>
      <c r="D664" s="132"/>
      <c r="E664" s="132"/>
      <c r="F664" s="132"/>
      <c r="G664" s="132"/>
      <c r="H664" s="132"/>
      <c r="I664" s="132"/>
      <c r="J664" s="132"/>
      <c r="K664" s="40"/>
      <c r="L664" s="132"/>
      <c r="M664" s="132"/>
      <c r="N664" s="132"/>
      <c r="O664" s="1003"/>
      <c r="P664" s="132"/>
      <c r="Q664" s="132"/>
      <c r="R664" s="132"/>
    </row>
    <row r="665" spans="1:18" s="267" customFormat="1" hidden="1">
      <c r="A665" s="384" t="s">
        <v>381</v>
      </c>
      <c r="B665" s="589"/>
      <c r="C665" s="589"/>
      <c r="D665" s="589"/>
      <c r="E665" s="589"/>
      <c r="F665" s="589"/>
      <c r="G665" s="589"/>
      <c r="H665" s="589"/>
      <c r="I665" s="589"/>
      <c r="J665" s="589"/>
      <c r="K665" s="41"/>
      <c r="L665" s="589"/>
      <c r="M665" s="589"/>
      <c r="N665" s="589"/>
      <c r="O665" s="1194"/>
      <c r="P665" s="589"/>
      <c r="Q665" s="589"/>
      <c r="R665" s="589"/>
    </row>
    <row r="666" spans="1:18" s="12" customFormat="1">
      <c r="A666" s="394" t="s">
        <v>382</v>
      </c>
      <c r="B666" s="132"/>
      <c r="C666" s="132"/>
      <c r="D666" s="132"/>
      <c r="E666" s="132"/>
      <c r="F666" s="132"/>
      <c r="G666" s="132"/>
      <c r="H666" s="132"/>
      <c r="I666" s="132"/>
      <c r="J666" s="132"/>
      <c r="K666" s="40"/>
      <c r="L666" s="132"/>
      <c r="M666" s="132"/>
      <c r="N666" s="132"/>
      <c r="O666" s="1003"/>
      <c r="P666" s="132"/>
      <c r="Q666" s="132"/>
      <c r="R666" s="132"/>
    </row>
    <row r="667" spans="1:18" s="12" customFormat="1">
      <c r="A667" s="394" t="s">
        <v>383</v>
      </c>
      <c r="B667" s="132"/>
      <c r="C667" s="132"/>
      <c r="D667" s="132"/>
      <c r="E667" s="132"/>
      <c r="F667" s="132"/>
      <c r="G667" s="132"/>
      <c r="H667" s="132"/>
      <c r="I667" s="132"/>
      <c r="J667" s="132"/>
      <c r="K667" s="40"/>
      <c r="L667" s="132"/>
      <c r="M667" s="132"/>
      <c r="N667" s="132"/>
      <c r="O667" s="1003"/>
      <c r="P667" s="132"/>
      <c r="Q667" s="132"/>
      <c r="R667" s="132"/>
    </row>
    <row r="668" spans="1:18" s="12" customFormat="1">
      <c r="A668" s="394" t="s">
        <v>400</v>
      </c>
      <c r="B668" s="132"/>
      <c r="C668" s="132"/>
      <c r="D668" s="132"/>
      <c r="E668" s="132"/>
      <c r="F668" s="132"/>
      <c r="G668" s="132"/>
      <c r="H668" s="132"/>
      <c r="I668" s="132"/>
      <c r="J668" s="132"/>
      <c r="K668" s="40"/>
      <c r="L668" s="132"/>
      <c r="M668" s="132"/>
      <c r="N668" s="132"/>
      <c r="O668" s="1003"/>
      <c r="P668" s="132"/>
      <c r="Q668" s="132"/>
      <c r="R668" s="132"/>
    </row>
    <row r="669" spans="1:18" s="267" customFormat="1">
      <c r="A669" s="645" t="s">
        <v>386</v>
      </c>
      <c r="B669" s="646"/>
      <c r="C669" s="646"/>
      <c r="D669" s="646"/>
      <c r="E669" s="646"/>
      <c r="F669" s="646"/>
      <c r="G669" s="646"/>
      <c r="H669" s="646"/>
      <c r="I669" s="646"/>
      <c r="J669" s="646"/>
      <c r="K669" s="41"/>
      <c r="L669" s="646"/>
      <c r="M669" s="646"/>
      <c r="N669" s="646"/>
      <c r="O669" s="1205"/>
      <c r="P669" s="646"/>
      <c r="Q669" s="646"/>
      <c r="R669" s="646"/>
    </row>
    <row r="670" spans="1:18" s="5" customFormat="1">
      <c r="A670" s="123"/>
      <c r="B670" s="41"/>
      <c r="C670" s="41"/>
      <c r="D670" s="41"/>
      <c r="E670" s="41"/>
      <c r="F670" s="41"/>
      <c r="G670" s="41"/>
      <c r="H670" s="41"/>
      <c r="I670" s="41"/>
      <c r="J670" s="543"/>
      <c r="K670" s="543"/>
      <c r="L670" s="543"/>
      <c r="M670" s="41"/>
      <c r="N670" s="41"/>
      <c r="O670" s="1187"/>
      <c r="P670" s="41"/>
      <c r="Q670" s="41"/>
      <c r="R670" s="41"/>
    </row>
    <row r="671" spans="1:18" s="5" customFormat="1" ht="20.25">
      <c r="A671" s="347" t="s">
        <v>272</v>
      </c>
      <c r="B671" s="41"/>
      <c r="C671" s="41"/>
      <c r="D671" s="41"/>
      <c r="E671" s="41"/>
      <c r="F671" s="41"/>
      <c r="G671" s="41"/>
      <c r="H671" s="41"/>
      <c r="I671" s="41"/>
      <c r="J671" s="41"/>
      <c r="K671" s="41"/>
      <c r="L671" s="41"/>
      <c r="M671" s="41"/>
      <c r="N671" s="41"/>
      <c r="O671" s="1187"/>
      <c r="P671" s="41"/>
      <c r="Q671" s="41"/>
      <c r="R671" s="41"/>
    </row>
    <row r="672" spans="1:18" s="5" customFormat="1" ht="15.75">
      <c r="A672" s="574" t="s">
        <v>285</v>
      </c>
      <c r="B672" s="41"/>
      <c r="C672" s="41"/>
      <c r="D672" s="41"/>
      <c r="E672" s="41"/>
      <c r="F672" s="41"/>
      <c r="G672" s="41"/>
      <c r="H672" s="41"/>
      <c r="I672" s="41"/>
      <c r="J672" s="41"/>
      <c r="K672" s="41"/>
      <c r="L672" s="41"/>
      <c r="M672" s="41"/>
      <c r="N672" s="41"/>
      <c r="O672" s="1187"/>
      <c r="P672" s="41"/>
      <c r="Q672" s="41"/>
      <c r="R672" s="41"/>
    </row>
    <row r="673" spans="1:20" s="5" customFormat="1" ht="15.75">
      <c r="A673" s="575" t="s">
        <v>286</v>
      </c>
      <c r="B673" s="41"/>
      <c r="C673" s="41"/>
      <c r="D673" s="41"/>
      <c r="E673" s="41"/>
      <c r="F673" s="41"/>
      <c r="G673" s="41"/>
      <c r="H673" s="41"/>
      <c r="I673" s="41"/>
      <c r="J673" s="41"/>
      <c r="K673" s="41"/>
      <c r="L673" s="41"/>
      <c r="M673" s="41"/>
      <c r="N673" s="41"/>
      <c r="O673" s="1187"/>
      <c r="P673" s="41"/>
      <c r="Q673" s="41"/>
      <c r="R673" s="41"/>
    </row>
    <row r="674" spans="1:20" s="12" customFormat="1">
      <c r="A674" s="387" t="s">
        <v>287</v>
      </c>
      <c r="B674" s="127"/>
      <c r="C674" s="127"/>
      <c r="D674" s="127"/>
      <c r="E674" s="127"/>
      <c r="F674" s="127"/>
      <c r="G674" s="576"/>
      <c r="H674" s="576"/>
      <c r="I674" s="576"/>
      <c r="J674" s="576"/>
      <c r="K674" s="681"/>
      <c r="L674" s="576"/>
      <c r="M674" s="576"/>
      <c r="N674" s="576"/>
      <c r="O674" s="1197"/>
      <c r="P674" s="576"/>
      <c r="Q674" s="576"/>
      <c r="R674" s="576"/>
    </row>
    <row r="675" spans="1:20" s="267" customFormat="1">
      <c r="A675" s="389" t="s">
        <v>290</v>
      </c>
      <c r="B675" s="150"/>
      <c r="C675" s="150"/>
      <c r="D675" s="150"/>
      <c r="E675" s="150"/>
      <c r="F675" s="150"/>
      <c r="G675" s="150"/>
      <c r="H675" s="150"/>
      <c r="I675" s="150">
        <v>13022.4</v>
      </c>
      <c r="J675" s="150">
        <v>14095.4</v>
      </c>
      <c r="K675" s="39">
        <v>15060.8</v>
      </c>
      <c r="L675" s="150">
        <v>16460.599999999999</v>
      </c>
      <c r="M675" s="150">
        <v>17724.400000000001</v>
      </c>
      <c r="N675" s="150">
        <v>18833.900000000001</v>
      </c>
      <c r="O675" s="1198"/>
      <c r="P675" s="150"/>
      <c r="Q675" s="150"/>
      <c r="R675" s="150"/>
    </row>
    <row r="676" spans="1:20" s="12" customFormat="1">
      <c r="A676" s="387"/>
      <c r="B676" s="132"/>
      <c r="C676" s="132"/>
      <c r="D676" s="132"/>
      <c r="E676" s="135"/>
      <c r="F676" s="135"/>
      <c r="G676" s="135"/>
      <c r="H676" s="135"/>
      <c r="I676" s="135"/>
      <c r="J676" s="135"/>
      <c r="K676" s="311"/>
      <c r="L676" s="135"/>
      <c r="M676" s="135"/>
      <c r="N676" s="135"/>
      <c r="O676" s="1199"/>
      <c r="P676" s="135"/>
      <c r="Q676" s="135"/>
      <c r="R676" s="135"/>
    </row>
    <row r="677" spans="1:20" s="267" customFormat="1">
      <c r="A677" s="389" t="s">
        <v>291</v>
      </c>
      <c r="B677" s="150"/>
      <c r="C677" s="150"/>
      <c r="D677" s="150"/>
      <c r="E677" s="150"/>
      <c r="F677" s="150"/>
      <c r="G677" s="150"/>
      <c r="H677" s="150"/>
      <c r="I677" s="150">
        <v>10447.700000000001</v>
      </c>
      <c r="J677" s="150">
        <v>11161.5</v>
      </c>
      <c r="K677" s="39">
        <v>12102.9</v>
      </c>
      <c r="L677" s="150">
        <v>13393.3</v>
      </c>
      <c r="M677" s="150">
        <v>14623.2</v>
      </c>
      <c r="N677" s="150">
        <v>15604.9</v>
      </c>
      <c r="O677" s="1198"/>
      <c r="P677" s="150"/>
      <c r="Q677" s="150"/>
      <c r="R677" s="150"/>
    </row>
    <row r="678" spans="1:20" s="12" customFormat="1">
      <c r="A678" s="387"/>
      <c r="B678" s="132"/>
      <c r="C678" s="132"/>
      <c r="D678" s="132"/>
      <c r="E678" s="135"/>
      <c r="F678" s="135"/>
      <c r="G678" s="135"/>
      <c r="H678" s="135"/>
      <c r="I678" s="135"/>
      <c r="J678" s="135"/>
      <c r="K678" s="311"/>
      <c r="L678" s="135"/>
      <c r="M678" s="135"/>
      <c r="N678" s="135"/>
      <c r="O678" s="1199"/>
      <c r="P678" s="135"/>
      <c r="Q678" s="135"/>
      <c r="R678" s="135"/>
    </row>
    <row r="679" spans="1:20" s="267" customFormat="1">
      <c r="A679" s="391" t="s">
        <v>292</v>
      </c>
      <c r="B679" s="433"/>
      <c r="C679" s="433"/>
      <c r="D679" s="433"/>
      <c r="E679" s="150"/>
      <c r="F679" s="150"/>
      <c r="G679" s="150"/>
      <c r="H679" s="150"/>
      <c r="I679" s="150">
        <v>5983.4</v>
      </c>
      <c r="J679" s="150">
        <v>6243.8</v>
      </c>
      <c r="K679" s="39">
        <v>7078.7</v>
      </c>
      <c r="L679" s="150">
        <v>7762</v>
      </c>
      <c r="M679" s="150">
        <v>8433.5</v>
      </c>
      <c r="N679" s="150">
        <v>9039.7999999999993</v>
      </c>
      <c r="O679" s="1198"/>
      <c r="P679" s="150"/>
      <c r="Q679" s="150"/>
      <c r="R679" s="150"/>
      <c r="S679" s="359"/>
      <c r="T679" s="359"/>
    </row>
    <row r="680" spans="1:20" s="267" customFormat="1">
      <c r="A680" s="367" t="s">
        <v>293</v>
      </c>
      <c r="B680" s="149"/>
      <c r="C680" s="149"/>
      <c r="D680" s="149"/>
      <c r="E680" s="578"/>
      <c r="F680" s="578"/>
      <c r="G680" s="578"/>
      <c r="H680" s="578"/>
      <c r="I680" s="578">
        <v>2949.6</v>
      </c>
      <c r="J680" s="132">
        <v>3215</v>
      </c>
      <c r="K680" s="40">
        <v>3813.7</v>
      </c>
      <c r="L680" s="578">
        <v>4232.8</v>
      </c>
      <c r="M680" s="578">
        <v>4657.7</v>
      </c>
      <c r="N680" s="578">
        <v>5057.3</v>
      </c>
      <c r="O680" s="1206"/>
      <c r="P680" s="578"/>
      <c r="Q680" s="578"/>
      <c r="R680" s="578"/>
      <c r="S680" s="359"/>
      <c r="T680" s="359"/>
    </row>
    <row r="681" spans="1:20" s="12" customFormat="1">
      <c r="A681" s="394" t="s">
        <v>294</v>
      </c>
      <c r="B681" s="132"/>
      <c r="C681" s="132"/>
      <c r="D681" s="132"/>
      <c r="E681" s="132"/>
      <c r="F681" s="132"/>
      <c r="G681" s="132"/>
      <c r="H681" s="132"/>
      <c r="I681" s="132">
        <v>2949.6</v>
      </c>
      <c r="J681" s="132">
        <v>3215</v>
      </c>
      <c r="K681" s="40">
        <v>3813.7</v>
      </c>
      <c r="L681" s="132">
        <v>4232.8</v>
      </c>
      <c r="M681" s="132">
        <v>4657.7</v>
      </c>
      <c r="N681" s="132">
        <v>5057.3</v>
      </c>
      <c r="O681" s="1003"/>
      <c r="P681" s="132"/>
      <c r="Q681" s="132"/>
      <c r="R681" s="132"/>
    </row>
    <row r="682" spans="1:20" s="267" customFormat="1">
      <c r="A682" s="387" t="s">
        <v>295</v>
      </c>
      <c r="B682" s="132"/>
      <c r="C682" s="132"/>
      <c r="D682" s="132"/>
      <c r="E682" s="132"/>
      <c r="F682" s="132"/>
      <c r="G682" s="132"/>
      <c r="H682" s="132"/>
      <c r="I682" s="132">
        <v>2691.3</v>
      </c>
      <c r="J682" s="132">
        <v>2657.3</v>
      </c>
      <c r="K682" s="40">
        <v>2949.7</v>
      </c>
      <c r="L682" s="132">
        <v>3180.4</v>
      </c>
      <c r="M682" s="132">
        <v>3396.2</v>
      </c>
      <c r="N682" s="132">
        <v>3586</v>
      </c>
      <c r="O682" s="1003"/>
      <c r="P682" s="132"/>
      <c r="Q682" s="132"/>
      <c r="R682" s="132"/>
    </row>
    <row r="683" spans="1:20" s="12" customFormat="1">
      <c r="A683" s="394" t="s">
        <v>296</v>
      </c>
      <c r="B683" s="132"/>
      <c r="C683" s="132"/>
      <c r="D683" s="132"/>
      <c r="E683" s="132"/>
      <c r="F683" s="132"/>
      <c r="G683" s="132"/>
      <c r="H683" s="132"/>
      <c r="I683" s="132">
        <v>1887.6</v>
      </c>
      <c r="J683" s="132">
        <v>2085.4</v>
      </c>
      <c r="K683" s="40">
        <v>2339.1999999999998</v>
      </c>
      <c r="L683" s="132">
        <v>2534.8000000000002</v>
      </c>
      <c r="M683" s="132">
        <v>2729.6</v>
      </c>
      <c r="N683" s="132">
        <v>2904.9</v>
      </c>
      <c r="O683" s="1003"/>
      <c r="P683" s="132"/>
      <c r="Q683" s="132"/>
      <c r="R683" s="132"/>
    </row>
    <row r="684" spans="1:20" s="12" customFormat="1">
      <c r="A684" s="394" t="s">
        <v>297</v>
      </c>
      <c r="B684" s="132"/>
      <c r="C684" s="132"/>
      <c r="D684" s="132"/>
      <c r="E684" s="132"/>
      <c r="F684" s="132"/>
      <c r="G684" s="132"/>
      <c r="H684" s="132"/>
      <c r="I684" s="132">
        <v>759</v>
      </c>
      <c r="J684" s="132">
        <v>522.5</v>
      </c>
      <c r="K684" s="40">
        <v>553.5</v>
      </c>
      <c r="L684" s="132">
        <v>583.5</v>
      </c>
      <c r="M684" s="132">
        <v>599.20000000000005</v>
      </c>
      <c r="N684" s="132">
        <v>609.20000000000005</v>
      </c>
      <c r="O684" s="1003"/>
      <c r="P684" s="132"/>
      <c r="Q684" s="132"/>
      <c r="R684" s="132"/>
    </row>
    <row r="685" spans="1:20" s="12" customFormat="1">
      <c r="A685" s="394" t="s">
        <v>298</v>
      </c>
      <c r="B685" s="132"/>
      <c r="C685" s="132"/>
      <c r="D685" s="132"/>
      <c r="E685" s="132"/>
      <c r="F685" s="132"/>
      <c r="G685" s="132"/>
      <c r="H685" s="132"/>
      <c r="I685" s="132">
        <v>26.83</v>
      </c>
      <c r="J685" s="132">
        <v>29.6</v>
      </c>
      <c r="K685" s="40">
        <v>33.200000000000003</v>
      </c>
      <c r="L685" s="132">
        <v>36.299999999999997</v>
      </c>
      <c r="M685" s="132">
        <v>39.4</v>
      </c>
      <c r="N685" s="132">
        <v>42</v>
      </c>
      <c r="O685" s="1003"/>
      <c r="P685" s="132"/>
      <c r="Q685" s="132"/>
      <c r="R685" s="132"/>
    </row>
    <row r="686" spans="1:20" s="12" customFormat="1">
      <c r="A686" s="394" t="s">
        <v>299</v>
      </c>
      <c r="B686" s="132"/>
      <c r="C686" s="132"/>
      <c r="D686" s="132"/>
      <c r="E686" s="132"/>
      <c r="F686" s="132"/>
      <c r="G686" s="132"/>
      <c r="H686" s="132"/>
      <c r="I686" s="132">
        <v>17.89</v>
      </c>
      <c r="J686" s="132">
        <v>19.8</v>
      </c>
      <c r="K686" s="40">
        <v>23.72</v>
      </c>
      <c r="L686" s="132">
        <v>25.8</v>
      </c>
      <c r="M686" s="132">
        <v>28</v>
      </c>
      <c r="N686" s="132">
        <v>29.9</v>
      </c>
      <c r="O686" s="1003"/>
      <c r="P686" s="132"/>
      <c r="Q686" s="132"/>
      <c r="R686" s="132"/>
    </row>
    <row r="687" spans="1:20" s="267" customFormat="1">
      <c r="A687" s="387" t="s">
        <v>300</v>
      </c>
      <c r="B687" s="132"/>
      <c r="C687" s="132"/>
      <c r="D687" s="132"/>
      <c r="E687" s="132"/>
      <c r="F687" s="132"/>
      <c r="G687" s="132"/>
      <c r="H687" s="132"/>
      <c r="I687" s="132">
        <v>342.6</v>
      </c>
      <c r="J687" s="132">
        <v>371.4</v>
      </c>
      <c r="K687" s="40">
        <v>315.3</v>
      </c>
      <c r="L687" s="132">
        <v>348.8</v>
      </c>
      <c r="M687" s="132">
        <v>379.6</v>
      </c>
      <c r="N687" s="132">
        <v>396.5</v>
      </c>
      <c r="O687" s="1003"/>
      <c r="P687" s="132"/>
      <c r="Q687" s="132"/>
      <c r="R687" s="132"/>
    </row>
    <row r="688" spans="1:20" s="12" customFormat="1">
      <c r="A688" s="394" t="s">
        <v>301</v>
      </c>
      <c r="B688" s="132"/>
      <c r="C688" s="132"/>
      <c r="D688" s="132"/>
      <c r="E688" s="434"/>
      <c r="F688" s="127"/>
      <c r="G688" s="127"/>
      <c r="H688" s="127"/>
      <c r="I688" s="127">
        <v>0</v>
      </c>
      <c r="J688" s="127">
        <v>0</v>
      </c>
      <c r="K688" s="34">
        <v>0</v>
      </c>
      <c r="L688" s="127">
        <v>0</v>
      </c>
      <c r="M688" s="127">
        <v>0</v>
      </c>
      <c r="N688" s="127">
        <v>0</v>
      </c>
      <c r="O688" s="47"/>
      <c r="P688" s="127"/>
      <c r="Q688" s="127"/>
      <c r="R688" s="127"/>
    </row>
    <row r="689" spans="1:18" s="12" customFormat="1">
      <c r="A689" s="394" t="s">
        <v>303</v>
      </c>
      <c r="B689" s="132"/>
      <c r="C689" s="132"/>
      <c r="D689" s="132"/>
      <c r="E689" s="132"/>
      <c r="F689" s="434"/>
      <c r="G689" s="434"/>
      <c r="H689" s="434"/>
      <c r="I689" s="434">
        <v>219.8</v>
      </c>
      <c r="J689" s="434">
        <v>241</v>
      </c>
      <c r="K689" s="54">
        <v>177.3</v>
      </c>
      <c r="L689" s="434">
        <v>193.3</v>
      </c>
      <c r="M689" s="434">
        <v>210.7</v>
      </c>
      <c r="N689" s="434">
        <v>227.6</v>
      </c>
      <c r="O689" s="1200"/>
      <c r="P689" s="434"/>
      <c r="Q689" s="434"/>
      <c r="R689" s="434"/>
    </row>
    <row r="690" spans="1:18" s="12" customFormat="1">
      <c r="A690" s="394" t="s">
        <v>305</v>
      </c>
      <c r="B690" s="132"/>
      <c r="C690" s="132"/>
      <c r="D690" s="132"/>
      <c r="E690" s="132"/>
      <c r="F690" s="132"/>
      <c r="G690" s="132"/>
      <c r="H690" s="132"/>
      <c r="I690" s="132">
        <v>86.9</v>
      </c>
      <c r="J690" s="132">
        <v>97.3</v>
      </c>
      <c r="K690" s="40">
        <v>137.80000000000001</v>
      </c>
      <c r="L690" s="132">
        <v>155.19999999999999</v>
      </c>
      <c r="M690" s="132">
        <v>168.7</v>
      </c>
      <c r="N690" s="132">
        <v>168.7</v>
      </c>
      <c r="O690" s="1003"/>
      <c r="P690" s="132"/>
      <c r="Q690" s="132"/>
      <c r="R690" s="132"/>
    </row>
    <row r="691" spans="1:18" s="12" customFormat="1">
      <c r="A691" s="394" t="s">
        <v>401</v>
      </c>
      <c r="B691" s="132"/>
      <c r="C691" s="132"/>
      <c r="D691" s="132"/>
      <c r="E691" s="132"/>
      <c r="F691" s="132"/>
      <c r="G691" s="132"/>
      <c r="H691" s="132"/>
      <c r="I691" s="132">
        <v>35.799999999999997</v>
      </c>
      <c r="J691" s="132">
        <v>33</v>
      </c>
      <c r="K691" s="40">
        <v>0</v>
      </c>
      <c r="L691" s="132">
        <v>0</v>
      </c>
      <c r="M691" s="132">
        <v>0</v>
      </c>
      <c r="N691" s="132">
        <v>0</v>
      </c>
      <c r="O691" s="1003"/>
      <c r="P691" s="132"/>
      <c r="Q691" s="132"/>
      <c r="R691" s="132"/>
    </row>
    <row r="692" spans="1:18" s="12" customFormat="1">
      <c r="A692" s="394" t="s">
        <v>306</v>
      </c>
      <c r="B692" s="132"/>
      <c r="C692" s="132"/>
      <c r="D692" s="132"/>
      <c r="E692" s="132"/>
      <c r="F692" s="132"/>
      <c r="G692" s="132"/>
      <c r="H692" s="132"/>
      <c r="I692" s="132">
        <v>0</v>
      </c>
      <c r="J692" s="132">
        <v>0</v>
      </c>
      <c r="K692" s="40">
        <v>0</v>
      </c>
      <c r="L692" s="132">
        <v>0</v>
      </c>
      <c r="M692" s="132">
        <v>0</v>
      </c>
      <c r="N692" s="132">
        <v>0</v>
      </c>
      <c r="O692" s="1003"/>
      <c r="P692" s="132"/>
      <c r="Q692" s="132"/>
      <c r="R692" s="132"/>
    </row>
    <row r="693" spans="1:18" s="12" customFormat="1">
      <c r="A693" s="394" t="s">
        <v>307</v>
      </c>
      <c r="B693" s="132"/>
      <c r="C693" s="132"/>
      <c r="D693" s="132"/>
      <c r="E693" s="132"/>
      <c r="F693" s="132"/>
      <c r="G693" s="132"/>
      <c r="H693" s="132"/>
      <c r="I693" s="132">
        <v>0</v>
      </c>
      <c r="J693" s="132">
        <v>0.1</v>
      </c>
      <c r="K693" s="40">
        <v>0.2</v>
      </c>
      <c r="L693" s="132">
        <v>0.2</v>
      </c>
      <c r="M693" s="132">
        <v>0.2</v>
      </c>
      <c r="N693" s="132">
        <v>0.2</v>
      </c>
      <c r="O693" s="1003"/>
      <c r="P693" s="132"/>
      <c r="Q693" s="132"/>
      <c r="R693" s="132"/>
    </row>
    <row r="694" spans="1:18" s="12" customFormat="1">
      <c r="A694" s="387"/>
      <c r="B694" s="132"/>
      <c r="C694" s="132"/>
      <c r="D694" s="132"/>
      <c r="E694" s="579"/>
      <c r="F694" s="579"/>
      <c r="G694" s="579"/>
      <c r="H694" s="579"/>
      <c r="I694" s="579"/>
      <c r="J694" s="579"/>
      <c r="K694" s="54"/>
      <c r="L694" s="579"/>
      <c r="M694" s="579"/>
      <c r="N694" s="579"/>
      <c r="O694" s="1201"/>
      <c r="P694" s="579"/>
      <c r="Q694" s="579"/>
      <c r="R694" s="579"/>
    </row>
    <row r="695" spans="1:18" s="267" customFormat="1">
      <c r="A695" s="389" t="s">
        <v>308</v>
      </c>
      <c r="B695" s="150"/>
      <c r="C695" s="150"/>
      <c r="D695" s="150"/>
      <c r="E695" s="150"/>
      <c r="F695" s="150"/>
      <c r="G695" s="150"/>
      <c r="H695" s="150"/>
      <c r="I695" s="150">
        <v>1.6</v>
      </c>
      <c r="J695" s="150">
        <v>0</v>
      </c>
      <c r="K695" s="39">
        <v>0</v>
      </c>
      <c r="L695" s="150">
        <v>0</v>
      </c>
      <c r="M695" s="150">
        <v>0</v>
      </c>
      <c r="N695" s="150">
        <v>0</v>
      </c>
      <c r="O695" s="1198"/>
      <c r="P695" s="150"/>
      <c r="Q695" s="150"/>
      <c r="R695" s="150"/>
    </row>
    <row r="696" spans="1:18" s="12" customFormat="1">
      <c r="A696" s="394" t="s">
        <v>309</v>
      </c>
      <c r="B696" s="132"/>
      <c r="C696" s="132"/>
      <c r="D696" s="132"/>
      <c r="E696" s="150"/>
      <c r="F696" s="580"/>
      <c r="G696" s="150"/>
      <c r="H696" s="150"/>
      <c r="I696" s="150">
        <v>1.6</v>
      </c>
      <c r="J696" s="150">
        <v>0</v>
      </c>
      <c r="K696" s="39">
        <v>0</v>
      </c>
      <c r="L696" s="150">
        <v>0</v>
      </c>
      <c r="M696" s="150">
        <v>0</v>
      </c>
      <c r="N696" s="150">
        <v>0</v>
      </c>
      <c r="O696" s="1198"/>
      <c r="P696" s="150"/>
      <c r="Q696" s="150"/>
      <c r="R696" s="150"/>
    </row>
    <row r="697" spans="1:18" s="267" customFormat="1">
      <c r="A697" s="389" t="s">
        <v>310</v>
      </c>
      <c r="B697" s="150"/>
      <c r="C697" s="150"/>
      <c r="D697" s="150"/>
      <c r="E697" s="150"/>
      <c r="F697" s="150"/>
      <c r="G697" s="150"/>
      <c r="H697" s="150"/>
      <c r="I697" s="150">
        <v>3693.1</v>
      </c>
      <c r="J697" s="150">
        <v>4065.4</v>
      </c>
      <c r="K697" s="39">
        <v>4091.3</v>
      </c>
      <c r="L697" s="150">
        <v>4657</v>
      </c>
      <c r="M697" s="150">
        <v>5294.5</v>
      </c>
      <c r="N697" s="150">
        <v>5634.8</v>
      </c>
      <c r="O697" s="1198"/>
      <c r="P697" s="150"/>
      <c r="Q697" s="150"/>
      <c r="R697" s="150"/>
    </row>
    <row r="698" spans="1:18" s="267" customFormat="1">
      <c r="A698" s="384" t="s">
        <v>311</v>
      </c>
      <c r="B698" s="132"/>
      <c r="C698" s="132"/>
      <c r="D698" s="132"/>
      <c r="E698" s="578"/>
      <c r="F698" s="578"/>
      <c r="G698" s="578"/>
      <c r="H698" s="578"/>
      <c r="I698" s="578">
        <v>2110.6</v>
      </c>
      <c r="J698" s="578">
        <v>2267.6999999999998</v>
      </c>
      <c r="K698" s="40">
        <v>2332.6999999999998</v>
      </c>
      <c r="L698" s="578">
        <v>2742.1</v>
      </c>
      <c r="M698" s="578">
        <v>3211.6</v>
      </c>
      <c r="N698" s="578">
        <v>3418</v>
      </c>
      <c r="O698" s="1206"/>
      <c r="P698" s="578"/>
      <c r="Q698" s="578"/>
      <c r="R698" s="578"/>
    </row>
    <row r="699" spans="1:18" s="267" customFormat="1" ht="12.75" customHeight="1">
      <c r="A699" s="384" t="s">
        <v>312</v>
      </c>
      <c r="B699" s="132"/>
      <c r="C699" s="132"/>
      <c r="D699" s="132"/>
      <c r="E699" s="132"/>
      <c r="F699" s="132"/>
      <c r="G699" s="132"/>
      <c r="H699" s="132"/>
      <c r="I699" s="132">
        <v>2062</v>
      </c>
      <c r="J699" s="132">
        <v>2212.1999999999998</v>
      </c>
      <c r="K699" s="40">
        <v>2218.6999999999998</v>
      </c>
      <c r="L699" s="132">
        <v>2618.8000000000002</v>
      </c>
      <c r="M699" s="132">
        <v>3077.7</v>
      </c>
      <c r="N699" s="132">
        <v>3275.7</v>
      </c>
      <c r="O699" s="1003"/>
      <c r="P699" s="132"/>
      <c r="Q699" s="132"/>
      <c r="R699" s="132"/>
    </row>
    <row r="700" spans="1:18" s="12" customFormat="1" ht="13.5">
      <c r="A700" s="394" t="s">
        <v>402</v>
      </c>
      <c r="B700" s="132"/>
      <c r="C700" s="132"/>
      <c r="D700" s="132"/>
      <c r="E700" s="132"/>
      <c r="F700" s="132"/>
      <c r="G700" s="132"/>
      <c r="H700" s="132"/>
      <c r="I700" s="132">
        <v>2062</v>
      </c>
      <c r="J700" s="132">
        <v>2212.1999999999998</v>
      </c>
      <c r="K700" s="40">
        <v>2218.6999999999998</v>
      </c>
      <c r="L700" s="132">
        <v>2618.8000000000002</v>
      </c>
      <c r="M700" s="132">
        <v>3077.7</v>
      </c>
      <c r="N700" s="132">
        <v>3275.7</v>
      </c>
      <c r="O700" s="1003"/>
      <c r="P700" s="132"/>
      <c r="Q700" s="132"/>
      <c r="R700" s="132"/>
    </row>
    <row r="701" spans="1:18" s="12" customFormat="1">
      <c r="A701" s="394" t="s">
        <v>314</v>
      </c>
      <c r="B701" s="132"/>
      <c r="C701" s="132"/>
      <c r="D701" s="132"/>
      <c r="E701" s="132"/>
      <c r="F701" s="132"/>
      <c r="G701" s="132"/>
      <c r="H701" s="132"/>
      <c r="I701" s="132">
        <v>1296.3</v>
      </c>
      <c r="J701" s="132">
        <v>1349.6</v>
      </c>
      <c r="K701" s="40">
        <v>1353.6</v>
      </c>
      <c r="L701" s="132">
        <v>1572.7</v>
      </c>
      <c r="M701" s="132">
        <v>1820.3</v>
      </c>
      <c r="N701" s="132">
        <v>1927</v>
      </c>
      <c r="O701" s="1003"/>
      <c r="P701" s="132"/>
      <c r="Q701" s="132"/>
      <c r="R701" s="132"/>
    </row>
    <row r="702" spans="1:18" s="12" customFormat="1">
      <c r="A702" s="394" t="s">
        <v>315</v>
      </c>
      <c r="B702" s="132"/>
      <c r="C702" s="132"/>
      <c r="D702" s="132"/>
      <c r="E702" s="132"/>
      <c r="F702" s="132"/>
      <c r="G702" s="132"/>
      <c r="H702" s="132"/>
      <c r="I702" s="132">
        <v>1074.5</v>
      </c>
      <c r="J702" s="132">
        <v>1164.3</v>
      </c>
      <c r="K702" s="40">
        <v>1167.8</v>
      </c>
      <c r="L702" s="132">
        <v>1353.3</v>
      </c>
      <c r="M702" s="132">
        <v>1561.8</v>
      </c>
      <c r="N702" s="132">
        <v>1653</v>
      </c>
      <c r="O702" s="1003"/>
      <c r="P702" s="132"/>
      <c r="Q702" s="132"/>
      <c r="R702" s="132"/>
    </row>
    <row r="703" spans="1:18" s="12" customFormat="1">
      <c r="A703" s="394" t="s">
        <v>316</v>
      </c>
      <c r="B703" s="132"/>
      <c r="C703" s="132"/>
      <c r="D703" s="132"/>
      <c r="E703" s="132"/>
      <c r="F703" s="132"/>
      <c r="G703" s="132"/>
      <c r="H703" s="132"/>
      <c r="I703" s="132">
        <v>308.8</v>
      </c>
      <c r="J703" s="132">
        <v>301.7</v>
      </c>
      <c r="K703" s="40">
        <v>302.7</v>
      </c>
      <c r="L703" s="132">
        <v>307.2</v>
      </c>
      <c r="M703" s="132">
        <v>304.39999999999998</v>
      </c>
      <c r="N703" s="132">
        <v>304.3</v>
      </c>
      <c r="O703" s="1003"/>
      <c r="P703" s="132"/>
      <c r="Q703" s="132"/>
      <c r="R703" s="132"/>
    </row>
    <row r="704" spans="1:18" s="12" customFormat="1">
      <c r="A704" s="394" t="s">
        <v>317</v>
      </c>
      <c r="B704" s="132"/>
      <c r="C704" s="132"/>
      <c r="D704" s="132"/>
      <c r="E704" s="132"/>
      <c r="F704" s="132"/>
      <c r="G704" s="132"/>
      <c r="H704" s="132"/>
      <c r="I704" s="132"/>
      <c r="J704" s="132"/>
      <c r="K704" s="40"/>
      <c r="L704" s="132"/>
      <c r="M704" s="132"/>
      <c r="N704" s="132"/>
      <c r="O704" s="1003"/>
      <c r="P704" s="132"/>
      <c r="Q704" s="132"/>
      <c r="R704" s="132"/>
    </row>
    <row r="705" spans="1:18" s="267" customFormat="1">
      <c r="A705" s="384" t="s">
        <v>318</v>
      </c>
      <c r="B705" s="589"/>
      <c r="C705" s="589"/>
      <c r="D705" s="589"/>
      <c r="E705" s="589"/>
      <c r="F705" s="589"/>
      <c r="G705" s="589"/>
      <c r="H705" s="589"/>
      <c r="I705" s="589">
        <v>48.6</v>
      </c>
      <c r="J705" s="589">
        <v>55.5</v>
      </c>
      <c r="K705" s="41">
        <v>114</v>
      </c>
      <c r="L705" s="589">
        <v>123.3</v>
      </c>
      <c r="M705" s="589">
        <v>134</v>
      </c>
      <c r="N705" s="589">
        <v>142.30000000000001</v>
      </c>
      <c r="O705" s="1194"/>
      <c r="P705" s="589"/>
      <c r="Q705" s="589"/>
      <c r="R705" s="589"/>
    </row>
    <row r="706" spans="1:18" s="12" customFormat="1">
      <c r="A706" s="394" t="s">
        <v>319</v>
      </c>
      <c r="B706" s="132"/>
      <c r="C706" s="132"/>
      <c r="D706" s="132"/>
      <c r="E706" s="132"/>
      <c r="F706" s="132"/>
      <c r="G706" s="132"/>
      <c r="H706" s="132"/>
      <c r="I706" s="132">
        <v>48.6</v>
      </c>
      <c r="J706" s="132">
        <v>55.5</v>
      </c>
      <c r="K706" s="40">
        <v>114</v>
      </c>
      <c r="L706" s="132">
        <v>123.3</v>
      </c>
      <c r="M706" s="132">
        <v>134</v>
      </c>
      <c r="N706" s="132">
        <v>142.30000000000001</v>
      </c>
      <c r="O706" s="1003"/>
      <c r="P706" s="132"/>
      <c r="Q706" s="132"/>
      <c r="R706" s="132"/>
    </row>
    <row r="707" spans="1:18" s="267" customFormat="1">
      <c r="A707" s="384" t="s">
        <v>320</v>
      </c>
      <c r="B707" s="589"/>
      <c r="C707" s="589"/>
      <c r="D707" s="589"/>
      <c r="E707" s="589"/>
      <c r="F707" s="589"/>
      <c r="G707" s="589"/>
      <c r="H707" s="589"/>
      <c r="I707" s="589">
        <v>1313.7</v>
      </c>
      <c r="J707" s="589">
        <v>1507</v>
      </c>
      <c r="K707" s="41">
        <v>1470.1</v>
      </c>
      <c r="L707" s="589">
        <v>1600.5</v>
      </c>
      <c r="M707" s="589">
        <v>1740.8</v>
      </c>
      <c r="N707" s="589">
        <v>1852.8</v>
      </c>
      <c r="O707" s="1194"/>
      <c r="P707" s="589"/>
      <c r="Q707" s="589"/>
      <c r="R707" s="589"/>
    </row>
    <row r="708" spans="1:18" s="12" customFormat="1">
      <c r="A708" s="394" t="s">
        <v>321</v>
      </c>
      <c r="B708" s="132"/>
      <c r="C708" s="132"/>
      <c r="D708" s="132"/>
      <c r="E708" s="132"/>
      <c r="F708" s="132"/>
      <c r="G708" s="132"/>
      <c r="H708" s="132"/>
      <c r="I708" s="132">
        <v>999.8</v>
      </c>
      <c r="J708" s="132">
        <v>1215</v>
      </c>
      <c r="K708" s="40">
        <v>1133.5999999999999</v>
      </c>
      <c r="L708" s="132">
        <v>1233.5</v>
      </c>
      <c r="M708" s="132">
        <v>1340.7</v>
      </c>
      <c r="N708" s="132">
        <v>1426.7</v>
      </c>
      <c r="O708" s="1003"/>
      <c r="P708" s="132"/>
      <c r="Q708" s="132"/>
      <c r="R708" s="132"/>
    </row>
    <row r="709" spans="1:18" s="12" customFormat="1">
      <c r="A709" s="394" t="s">
        <v>322</v>
      </c>
      <c r="B709" s="132"/>
      <c r="C709" s="132"/>
      <c r="D709" s="132"/>
      <c r="E709" s="132"/>
      <c r="F709" s="132"/>
      <c r="G709" s="132"/>
      <c r="H709" s="132"/>
      <c r="I709" s="132">
        <v>313.89999999999998</v>
      </c>
      <c r="J709" s="132">
        <v>292</v>
      </c>
      <c r="K709" s="40">
        <v>336.5</v>
      </c>
      <c r="L709" s="132">
        <v>367</v>
      </c>
      <c r="M709" s="132">
        <v>400.1</v>
      </c>
      <c r="N709" s="132">
        <v>426.1</v>
      </c>
      <c r="O709" s="1003"/>
      <c r="P709" s="132"/>
      <c r="Q709" s="132"/>
      <c r="R709" s="132"/>
    </row>
    <row r="710" spans="1:18" s="267" customFormat="1">
      <c r="A710" s="384" t="s">
        <v>323</v>
      </c>
      <c r="B710" s="589"/>
      <c r="C710" s="589"/>
      <c r="D710" s="589"/>
      <c r="E710" s="589"/>
      <c r="F710" s="589"/>
      <c r="G710" s="589"/>
      <c r="H710" s="589"/>
      <c r="I710" s="589">
        <v>0</v>
      </c>
      <c r="J710" s="589">
        <v>0</v>
      </c>
      <c r="K710" s="41">
        <v>0</v>
      </c>
      <c r="L710" s="589">
        <v>0</v>
      </c>
      <c r="M710" s="589">
        <v>0</v>
      </c>
      <c r="N710" s="589">
        <v>0</v>
      </c>
      <c r="O710" s="1194"/>
      <c r="P710" s="589"/>
      <c r="Q710" s="589"/>
      <c r="R710" s="589"/>
    </row>
    <row r="711" spans="1:18" s="267" customFormat="1">
      <c r="A711" s="384" t="s">
        <v>324</v>
      </c>
      <c r="B711" s="589"/>
      <c r="C711" s="589"/>
      <c r="D711" s="589"/>
      <c r="E711" s="589"/>
      <c r="F711" s="589"/>
      <c r="G711" s="589"/>
      <c r="H711" s="589"/>
      <c r="I711" s="589">
        <v>265.7</v>
      </c>
      <c r="J711" s="589">
        <v>288.8</v>
      </c>
      <c r="K711" s="41">
        <v>281.8</v>
      </c>
      <c r="L711" s="589">
        <v>307.10000000000002</v>
      </c>
      <c r="M711" s="589">
        <v>334.6</v>
      </c>
      <c r="N711" s="589">
        <v>356.1</v>
      </c>
      <c r="O711" s="1194"/>
      <c r="P711" s="589"/>
      <c r="Q711" s="589"/>
      <c r="R711" s="589"/>
    </row>
    <row r="712" spans="1:18" s="12" customFormat="1">
      <c r="A712" s="394" t="s">
        <v>325</v>
      </c>
      <c r="B712" s="132"/>
      <c r="C712" s="132"/>
      <c r="D712" s="132"/>
      <c r="E712" s="132"/>
      <c r="F712" s="132"/>
      <c r="G712" s="132"/>
      <c r="H712" s="132"/>
      <c r="I712" s="132">
        <v>16.399999999999999</v>
      </c>
      <c r="J712" s="132">
        <v>18.2</v>
      </c>
      <c r="K712" s="40">
        <v>37</v>
      </c>
      <c r="L712" s="132">
        <v>40.4</v>
      </c>
      <c r="M712" s="132">
        <v>44</v>
      </c>
      <c r="N712" s="132">
        <v>46.8</v>
      </c>
      <c r="O712" s="1003"/>
      <c r="P712" s="132"/>
      <c r="Q712" s="132"/>
      <c r="R712" s="132"/>
    </row>
    <row r="713" spans="1:18" s="12" customFormat="1">
      <c r="A713" s="394" t="s">
        <v>326</v>
      </c>
      <c r="B713" s="132"/>
      <c r="C713" s="132"/>
      <c r="D713" s="132"/>
      <c r="E713" s="132"/>
      <c r="F713" s="132"/>
      <c r="G713" s="132"/>
      <c r="H713" s="132"/>
      <c r="I713" s="132">
        <v>227.3</v>
      </c>
      <c r="J713" s="132">
        <v>246.7</v>
      </c>
      <c r="K713" s="40">
        <v>234.3</v>
      </c>
      <c r="L713" s="132">
        <v>255.4</v>
      </c>
      <c r="M713" s="132">
        <v>278.39999999999998</v>
      </c>
      <c r="N713" s="132">
        <v>296.3</v>
      </c>
      <c r="O713" s="1003"/>
      <c r="P713" s="132"/>
      <c r="Q713" s="132"/>
      <c r="R713" s="132"/>
    </row>
    <row r="714" spans="1:18" s="12" customFormat="1">
      <c r="A714" s="394" t="s">
        <v>327</v>
      </c>
      <c r="B714" s="132"/>
      <c r="C714" s="132"/>
      <c r="D714" s="132"/>
      <c r="E714" s="132"/>
      <c r="F714" s="132"/>
      <c r="G714" s="132"/>
      <c r="H714" s="132"/>
      <c r="I714" s="132">
        <v>22</v>
      </c>
      <c r="J714" s="132">
        <v>23.9</v>
      </c>
      <c r="K714" s="40">
        <v>10.5</v>
      </c>
      <c r="L714" s="132">
        <v>11.3</v>
      </c>
      <c r="M714" s="132">
        <v>12.2</v>
      </c>
      <c r="N714" s="132">
        <v>13</v>
      </c>
      <c r="O714" s="1003"/>
      <c r="P714" s="132"/>
      <c r="Q714" s="132"/>
      <c r="R714" s="132"/>
    </row>
    <row r="715" spans="1:18" s="267" customFormat="1">
      <c r="A715" s="384" t="s">
        <v>328</v>
      </c>
      <c r="B715" s="589"/>
      <c r="C715" s="589"/>
      <c r="D715" s="589"/>
      <c r="E715" s="589"/>
      <c r="F715" s="589"/>
      <c r="G715" s="589"/>
      <c r="H715" s="589"/>
      <c r="I715" s="589">
        <v>0</v>
      </c>
      <c r="J715" s="589">
        <v>0.9</v>
      </c>
      <c r="K715" s="41">
        <v>1.5</v>
      </c>
      <c r="L715" s="589">
        <v>1.5</v>
      </c>
      <c r="M715" s="589">
        <v>1.5</v>
      </c>
      <c r="N715" s="589">
        <v>1.5</v>
      </c>
      <c r="O715" s="1194"/>
      <c r="P715" s="589"/>
      <c r="Q715" s="589"/>
      <c r="R715" s="589"/>
    </row>
    <row r="716" spans="1:18" s="12" customFormat="1" hidden="1">
      <c r="A716" s="394" t="s">
        <v>329</v>
      </c>
      <c r="B716" s="132"/>
      <c r="C716" s="132"/>
      <c r="D716" s="132"/>
      <c r="E716" s="132"/>
      <c r="F716" s="132"/>
      <c r="G716" s="132"/>
      <c r="H716" s="132"/>
      <c r="I716" s="132">
        <v>0</v>
      </c>
      <c r="J716" s="132">
        <v>0.3</v>
      </c>
      <c r="K716" s="40">
        <v>0.3</v>
      </c>
      <c r="L716" s="132">
        <v>0.3</v>
      </c>
      <c r="M716" s="132">
        <v>0.3</v>
      </c>
      <c r="N716" s="132">
        <v>0.3</v>
      </c>
      <c r="O716" s="1003"/>
      <c r="P716" s="132"/>
      <c r="Q716" s="132"/>
      <c r="R716" s="132"/>
    </row>
    <row r="717" spans="1:18" s="12" customFormat="1" ht="19.5" customHeight="1">
      <c r="A717" s="394" t="s">
        <v>330</v>
      </c>
      <c r="B717" s="132"/>
      <c r="C717" s="132"/>
      <c r="D717" s="132"/>
      <c r="E717" s="132"/>
      <c r="F717" s="132"/>
      <c r="G717" s="132"/>
      <c r="H717" s="132"/>
      <c r="I717" s="132">
        <v>0</v>
      </c>
      <c r="J717" s="132">
        <v>0.3</v>
      </c>
      <c r="K717" s="40">
        <v>0.3</v>
      </c>
      <c r="L717" s="132">
        <v>0.3</v>
      </c>
      <c r="M717" s="132">
        <v>0.3</v>
      </c>
      <c r="N717" s="132">
        <v>0.3</v>
      </c>
      <c r="O717" s="1003"/>
      <c r="P717" s="132"/>
      <c r="Q717" s="132"/>
      <c r="R717" s="132"/>
    </row>
    <row r="718" spans="1:18" s="267" customFormat="1">
      <c r="A718" s="384" t="s">
        <v>403</v>
      </c>
      <c r="B718" s="589"/>
      <c r="C718" s="589"/>
      <c r="D718" s="589"/>
      <c r="E718" s="589"/>
      <c r="F718" s="589"/>
      <c r="G718" s="589"/>
      <c r="H718" s="589"/>
      <c r="I718" s="589">
        <v>0</v>
      </c>
      <c r="J718" s="589">
        <v>0</v>
      </c>
      <c r="K718" s="41">
        <v>0</v>
      </c>
      <c r="L718" s="589">
        <v>0</v>
      </c>
      <c r="M718" s="589">
        <v>0</v>
      </c>
      <c r="N718" s="589">
        <v>0</v>
      </c>
      <c r="O718" s="1194"/>
      <c r="P718" s="589"/>
      <c r="Q718" s="589"/>
      <c r="R718" s="589"/>
    </row>
    <row r="719" spans="1:18" s="12" customFormat="1">
      <c r="A719" s="394" t="s">
        <v>404</v>
      </c>
      <c r="B719" s="132"/>
      <c r="C719" s="132"/>
      <c r="D719" s="132"/>
      <c r="E719" s="132"/>
      <c r="F719" s="132"/>
      <c r="G719" s="132"/>
      <c r="H719" s="132"/>
      <c r="I719" s="132"/>
      <c r="J719" s="132"/>
      <c r="K719" s="40"/>
      <c r="L719" s="132"/>
      <c r="M719" s="132"/>
      <c r="N719" s="132"/>
      <c r="O719" s="1003"/>
      <c r="P719" s="132"/>
      <c r="Q719" s="132"/>
      <c r="R719" s="132"/>
    </row>
    <row r="720" spans="1:18" s="12" customFormat="1">
      <c r="A720" s="394" t="s">
        <v>405</v>
      </c>
      <c r="B720" s="132"/>
      <c r="C720" s="132"/>
      <c r="D720" s="132"/>
      <c r="E720" s="132"/>
      <c r="F720" s="132"/>
      <c r="G720" s="132"/>
      <c r="H720" s="132"/>
      <c r="I720" s="132"/>
      <c r="J720" s="132"/>
      <c r="K720" s="40"/>
      <c r="L720" s="132"/>
      <c r="M720" s="132"/>
      <c r="N720" s="132"/>
      <c r="O720" s="1003"/>
      <c r="P720" s="132"/>
      <c r="Q720" s="132"/>
      <c r="R720" s="132"/>
    </row>
    <row r="721" spans="1:18" s="267" customFormat="1">
      <c r="A721" s="384" t="s">
        <v>393</v>
      </c>
      <c r="B721" s="589"/>
      <c r="C721" s="589"/>
      <c r="D721" s="589"/>
      <c r="E721" s="589"/>
      <c r="F721" s="589"/>
      <c r="G721" s="589"/>
      <c r="H721" s="589"/>
      <c r="I721" s="589">
        <v>0</v>
      </c>
      <c r="J721" s="589">
        <v>0.6</v>
      </c>
      <c r="K721" s="41">
        <v>1.2</v>
      </c>
      <c r="L721" s="589">
        <v>1.2</v>
      </c>
      <c r="M721" s="589">
        <v>1.2</v>
      </c>
      <c r="N721" s="589">
        <v>1.2</v>
      </c>
      <c r="O721" s="1194"/>
      <c r="P721" s="589"/>
      <c r="Q721" s="589"/>
      <c r="R721" s="589"/>
    </row>
    <row r="722" spans="1:18" s="267" customFormat="1">
      <c r="A722" s="384" t="s">
        <v>341</v>
      </c>
      <c r="B722" s="132"/>
      <c r="C722" s="434"/>
      <c r="D722" s="132"/>
      <c r="E722" s="132"/>
      <c r="F722" s="132"/>
      <c r="G722" s="132"/>
      <c r="H722" s="132"/>
      <c r="I722" s="132">
        <v>3</v>
      </c>
      <c r="J722" s="132">
        <v>1</v>
      </c>
      <c r="K722" s="40">
        <v>5.3</v>
      </c>
      <c r="L722" s="132">
        <v>5.8</v>
      </c>
      <c r="M722" s="132">
        <v>6</v>
      </c>
      <c r="N722" s="132">
        <v>6.4</v>
      </c>
      <c r="O722" s="1003"/>
      <c r="P722" s="132"/>
      <c r="Q722" s="132"/>
      <c r="R722" s="132"/>
    </row>
    <row r="723" spans="1:18" s="12" customFormat="1" hidden="1">
      <c r="A723" s="394" t="s">
        <v>342</v>
      </c>
      <c r="B723" s="132"/>
      <c r="C723" s="434"/>
      <c r="D723" s="132"/>
      <c r="E723" s="132"/>
      <c r="F723" s="132"/>
      <c r="G723" s="132"/>
      <c r="H723" s="132"/>
      <c r="I723" s="132">
        <v>3</v>
      </c>
      <c r="J723" s="132">
        <v>1</v>
      </c>
      <c r="K723" s="40">
        <v>5.3</v>
      </c>
      <c r="L723" s="132">
        <v>5.8</v>
      </c>
      <c r="M723" s="132">
        <v>6</v>
      </c>
      <c r="N723" s="132">
        <v>6.4</v>
      </c>
      <c r="O723" s="1003"/>
      <c r="P723" s="132"/>
      <c r="Q723" s="132"/>
      <c r="R723" s="132"/>
    </row>
    <row r="724" spans="1:18" s="12" customFormat="1">
      <c r="A724" s="387" t="s">
        <v>406</v>
      </c>
      <c r="B724" s="132"/>
      <c r="C724" s="132"/>
      <c r="D724" s="132"/>
      <c r="E724" s="579"/>
      <c r="F724" s="579"/>
      <c r="G724" s="579"/>
      <c r="H724" s="579"/>
      <c r="I724" s="579"/>
      <c r="J724" s="579"/>
      <c r="K724" s="623"/>
      <c r="L724" s="579"/>
      <c r="M724" s="579"/>
      <c r="N724" s="579"/>
      <c r="O724" s="1201"/>
      <c r="P724" s="579"/>
      <c r="Q724" s="579"/>
      <c r="R724" s="579"/>
    </row>
    <row r="725" spans="1:18" s="267" customFormat="1">
      <c r="A725" s="389" t="s">
        <v>343</v>
      </c>
      <c r="B725" s="150"/>
      <c r="C725" s="150"/>
      <c r="D725" s="150"/>
      <c r="E725" s="150"/>
      <c r="F725" s="150"/>
      <c r="G725" s="150"/>
      <c r="H725" s="150"/>
      <c r="I725" s="150">
        <v>769.6</v>
      </c>
      <c r="J725" s="150">
        <v>852.3</v>
      </c>
      <c r="K725" s="39">
        <v>932.9</v>
      </c>
      <c r="L725" s="150">
        <v>974.3</v>
      </c>
      <c r="M725" s="150">
        <v>895.2</v>
      </c>
      <c r="N725" s="150">
        <v>930.3</v>
      </c>
      <c r="O725" s="1198"/>
      <c r="P725" s="150"/>
      <c r="Q725" s="150"/>
      <c r="R725" s="150"/>
    </row>
    <row r="726" spans="1:18" s="267" customFormat="1">
      <c r="A726" s="384" t="s">
        <v>344</v>
      </c>
      <c r="B726" s="589"/>
      <c r="C726" s="589"/>
      <c r="D726" s="589"/>
      <c r="E726" s="605"/>
      <c r="F726" s="605"/>
      <c r="G726" s="605"/>
      <c r="H726" s="605"/>
      <c r="I726" s="605">
        <v>399.4</v>
      </c>
      <c r="J726" s="605">
        <v>427.8</v>
      </c>
      <c r="K726" s="41">
        <v>462.5</v>
      </c>
      <c r="L726" s="605">
        <v>503.9</v>
      </c>
      <c r="M726" s="605">
        <v>424.8</v>
      </c>
      <c r="N726" s="605">
        <v>452.1</v>
      </c>
      <c r="O726" s="1202"/>
      <c r="P726" s="605"/>
      <c r="Q726" s="605"/>
      <c r="R726" s="605"/>
    </row>
    <row r="727" spans="1:18" s="12" customFormat="1">
      <c r="A727" s="394" t="s">
        <v>345</v>
      </c>
      <c r="B727" s="132"/>
      <c r="C727" s="132"/>
      <c r="D727" s="132"/>
      <c r="E727" s="132"/>
      <c r="F727" s="132"/>
      <c r="G727" s="132"/>
      <c r="H727" s="132"/>
      <c r="I727" s="132">
        <v>399.4</v>
      </c>
      <c r="J727" s="132">
        <v>427.8</v>
      </c>
      <c r="K727" s="40">
        <v>462.5</v>
      </c>
      <c r="L727" s="132">
        <v>503.9</v>
      </c>
      <c r="M727" s="132">
        <v>424.8</v>
      </c>
      <c r="N727" s="132">
        <v>452.1</v>
      </c>
      <c r="O727" s="1003"/>
      <c r="P727" s="132"/>
      <c r="Q727" s="132"/>
      <c r="R727" s="132"/>
    </row>
    <row r="728" spans="1:18" s="12" customFormat="1">
      <c r="A728" s="394" t="s">
        <v>346</v>
      </c>
      <c r="B728" s="132"/>
      <c r="C728" s="132"/>
      <c r="D728" s="132"/>
      <c r="E728" s="132"/>
      <c r="F728" s="132"/>
      <c r="G728" s="132"/>
      <c r="H728" s="132"/>
      <c r="I728" s="132">
        <v>0</v>
      </c>
      <c r="J728" s="132">
        <v>0</v>
      </c>
      <c r="K728" s="40">
        <v>0</v>
      </c>
      <c r="L728" s="132">
        <v>0</v>
      </c>
      <c r="M728" s="132">
        <v>0</v>
      </c>
      <c r="N728" s="132">
        <v>0</v>
      </c>
      <c r="O728" s="1003"/>
      <c r="P728" s="132"/>
      <c r="Q728" s="132"/>
      <c r="R728" s="132"/>
    </row>
    <row r="729" spans="1:18" s="12" customFormat="1">
      <c r="A729" s="394" t="s">
        <v>407</v>
      </c>
      <c r="B729" s="132"/>
      <c r="C729" s="132"/>
      <c r="D729" s="132"/>
      <c r="E729" s="132"/>
      <c r="F729" s="127"/>
      <c r="G729" s="127"/>
      <c r="H729" s="127"/>
      <c r="I729" s="127">
        <v>0</v>
      </c>
      <c r="J729" s="127">
        <v>0</v>
      </c>
      <c r="K729" s="34">
        <v>0</v>
      </c>
      <c r="L729" s="127">
        <v>0</v>
      </c>
      <c r="M729" s="127">
        <v>0</v>
      </c>
      <c r="N729" s="127">
        <v>0</v>
      </c>
      <c r="O729" s="47"/>
      <c r="P729" s="127"/>
      <c r="Q729" s="127"/>
      <c r="R729" s="127"/>
    </row>
    <row r="730" spans="1:18" s="267" customFormat="1">
      <c r="A730" s="384" t="s">
        <v>348</v>
      </c>
      <c r="B730" s="589"/>
      <c r="C730" s="589"/>
      <c r="D730" s="589"/>
      <c r="E730" s="589"/>
      <c r="F730" s="589"/>
      <c r="G730" s="589"/>
      <c r="H730" s="589"/>
      <c r="I730" s="589">
        <v>370.2</v>
      </c>
      <c r="J730" s="589">
        <v>424.5</v>
      </c>
      <c r="K730" s="41">
        <v>470.4</v>
      </c>
      <c r="L730" s="589">
        <v>470.4</v>
      </c>
      <c r="M730" s="589">
        <v>470.4</v>
      </c>
      <c r="N730" s="589">
        <v>478.2</v>
      </c>
      <c r="O730" s="1194"/>
      <c r="P730" s="589"/>
      <c r="Q730" s="589"/>
      <c r="R730" s="589"/>
    </row>
    <row r="731" spans="1:18" s="12" customFormat="1">
      <c r="A731" s="394" t="s">
        <v>349</v>
      </c>
      <c r="B731" s="132"/>
      <c r="C731" s="132"/>
      <c r="D731" s="132"/>
      <c r="E731" s="132"/>
      <c r="F731" s="132"/>
      <c r="G731" s="132"/>
      <c r="H731" s="132"/>
      <c r="I731" s="132">
        <v>370.2</v>
      </c>
      <c r="J731" s="132">
        <v>424.5</v>
      </c>
      <c r="K731" s="40">
        <v>470.4</v>
      </c>
      <c r="L731" s="132">
        <v>470.4</v>
      </c>
      <c r="M731" s="132">
        <v>470.4</v>
      </c>
      <c r="N731" s="132">
        <v>478.2</v>
      </c>
      <c r="O731" s="1003"/>
      <c r="P731" s="132"/>
      <c r="Q731" s="132"/>
      <c r="R731" s="132"/>
    </row>
    <row r="732" spans="1:18" s="12" customFormat="1">
      <c r="A732" s="387" t="s">
        <v>350</v>
      </c>
      <c r="B732" s="132"/>
      <c r="C732" s="132"/>
      <c r="D732" s="132"/>
      <c r="E732" s="127"/>
      <c r="F732" s="581"/>
      <c r="G732" s="581"/>
      <c r="H732" s="581"/>
      <c r="I732" s="581"/>
      <c r="J732" s="581"/>
      <c r="K732" s="624"/>
      <c r="L732" s="581"/>
      <c r="M732" s="581"/>
      <c r="N732" s="581"/>
      <c r="O732" s="1203"/>
      <c r="P732" s="581"/>
      <c r="Q732" s="581"/>
      <c r="R732" s="581"/>
    </row>
    <row r="733" spans="1:18" s="267" customFormat="1">
      <c r="A733" s="389" t="s">
        <v>351</v>
      </c>
      <c r="B733" s="150"/>
      <c r="C733" s="150"/>
      <c r="D733" s="150"/>
      <c r="E733" s="150"/>
      <c r="F733" s="150"/>
      <c r="G733" s="150"/>
      <c r="H733" s="150"/>
      <c r="I733" s="150">
        <v>943.1</v>
      </c>
      <c r="J733" s="150">
        <v>932.1</v>
      </c>
      <c r="K733" s="39">
        <v>1008.3</v>
      </c>
      <c r="L733" s="150">
        <v>1092.7</v>
      </c>
      <c r="M733" s="150">
        <v>1076.5</v>
      </c>
      <c r="N733" s="150">
        <v>1145.8</v>
      </c>
      <c r="O733" s="1198"/>
      <c r="P733" s="150"/>
      <c r="Q733" s="150"/>
      <c r="R733" s="150"/>
    </row>
    <row r="734" spans="1:18" s="267" customFormat="1">
      <c r="A734" s="384" t="s">
        <v>352</v>
      </c>
      <c r="B734" s="589"/>
      <c r="C734" s="589"/>
      <c r="D734" s="589"/>
      <c r="E734" s="605"/>
      <c r="F734" s="605"/>
      <c r="G734" s="605"/>
      <c r="H734" s="605"/>
      <c r="I734" s="605">
        <v>775.5</v>
      </c>
      <c r="J734" s="589">
        <v>766.2</v>
      </c>
      <c r="K734" s="41">
        <v>766.2</v>
      </c>
      <c r="L734" s="605">
        <v>766.2</v>
      </c>
      <c r="M734" s="605">
        <v>766.2</v>
      </c>
      <c r="N734" s="605">
        <v>766.2</v>
      </c>
      <c r="O734" s="1202"/>
      <c r="P734" s="605"/>
      <c r="Q734" s="605"/>
      <c r="R734" s="605"/>
    </row>
    <row r="735" spans="1:18" s="267" customFormat="1">
      <c r="A735" s="384" t="s">
        <v>353</v>
      </c>
      <c r="B735" s="132"/>
      <c r="C735" s="132"/>
      <c r="D735" s="132"/>
      <c r="E735" s="132"/>
      <c r="F735" s="132"/>
      <c r="G735" s="132"/>
      <c r="H735" s="132"/>
      <c r="I735" s="132">
        <v>620.4</v>
      </c>
      <c r="J735" s="132">
        <v>612.9</v>
      </c>
      <c r="K735" s="40">
        <v>612.9</v>
      </c>
      <c r="L735" s="132">
        <v>612.9</v>
      </c>
      <c r="M735" s="132">
        <v>612.9</v>
      </c>
      <c r="N735" s="132">
        <v>612.9</v>
      </c>
      <c r="O735" s="1003"/>
      <c r="P735" s="132"/>
      <c r="Q735" s="132"/>
      <c r="R735" s="132"/>
    </row>
    <row r="736" spans="1:18" s="12" customFormat="1">
      <c r="A736" s="394" t="s">
        <v>354</v>
      </c>
      <c r="B736" s="132"/>
      <c r="C736" s="132"/>
      <c r="D736" s="132"/>
      <c r="E736" s="132"/>
      <c r="F736" s="132"/>
      <c r="G736" s="132"/>
      <c r="H736" s="132"/>
      <c r="I736" s="132">
        <v>0</v>
      </c>
      <c r="J736" s="132">
        <v>0</v>
      </c>
      <c r="K736" s="40">
        <v>0</v>
      </c>
      <c r="L736" s="132">
        <v>0</v>
      </c>
      <c r="M736" s="132">
        <v>0</v>
      </c>
      <c r="N736" s="132">
        <v>0</v>
      </c>
      <c r="O736" s="1003"/>
      <c r="P736" s="132"/>
      <c r="Q736" s="132"/>
      <c r="R736" s="132"/>
    </row>
    <row r="737" spans="1:18" s="12" customFormat="1">
      <c r="A737" s="394" t="s">
        <v>355</v>
      </c>
      <c r="B737" s="132"/>
      <c r="C737" s="132"/>
      <c r="D737" s="132"/>
      <c r="E737" s="132"/>
      <c r="F737" s="132"/>
      <c r="G737" s="132"/>
      <c r="H737" s="132"/>
      <c r="I737" s="132">
        <v>620.4</v>
      </c>
      <c r="J737" s="132">
        <v>612.9</v>
      </c>
      <c r="K737" s="40">
        <v>612.9</v>
      </c>
      <c r="L737" s="132">
        <v>612.9</v>
      </c>
      <c r="M737" s="132">
        <v>612.9</v>
      </c>
      <c r="N737" s="132">
        <v>612.9</v>
      </c>
      <c r="O737" s="1003"/>
      <c r="P737" s="132"/>
      <c r="Q737" s="132"/>
      <c r="R737" s="132"/>
    </row>
    <row r="738" spans="1:18" s="267" customFormat="1">
      <c r="A738" s="384" t="s">
        <v>356</v>
      </c>
      <c r="B738" s="132"/>
      <c r="C738" s="132"/>
      <c r="D738" s="132"/>
      <c r="E738" s="132"/>
      <c r="F738" s="132"/>
      <c r="G738" s="132"/>
      <c r="H738" s="132"/>
      <c r="I738" s="132">
        <v>155.1</v>
      </c>
      <c r="J738" s="132">
        <v>153.19999999999999</v>
      </c>
      <c r="K738" s="40">
        <v>153.19999999999999</v>
      </c>
      <c r="L738" s="132">
        <v>153.19999999999999</v>
      </c>
      <c r="M738" s="132">
        <v>153.19999999999999</v>
      </c>
      <c r="N738" s="132">
        <v>153.19999999999999</v>
      </c>
      <c r="O738" s="1003"/>
      <c r="P738" s="132"/>
      <c r="Q738" s="132"/>
      <c r="R738" s="132"/>
    </row>
    <row r="739" spans="1:18" s="12" customFormat="1">
      <c r="A739" s="394" t="s">
        <v>357</v>
      </c>
      <c r="B739" s="132"/>
      <c r="C739" s="132"/>
      <c r="D739" s="132"/>
      <c r="E739" s="132"/>
      <c r="F739" s="132"/>
      <c r="G739" s="132"/>
      <c r="H739" s="132"/>
      <c r="I739" s="132">
        <v>0</v>
      </c>
      <c r="J739" s="132">
        <v>0</v>
      </c>
      <c r="K739" s="40">
        <v>0</v>
      </c>
      <c r="L739" s="132">
        <v>0</v>
      </c>
      <c r="M739" s="132">
        <v>0</v>
      </c>
      <c r="N739" s="132">
        <v>0</v>
      </c>
      <c r="O739" s="1003"/>
      <c r="P739" s="132"/>
      <c r="Q739" s="132"/>
      <c r="R739" s="132"/>
    </row>
    <row r="740" spans="1:18" s="12" customFormat="1">
      <c r="A740" s="394" t="s">
        <v>358</v>
      </c>
      <c r="B740" s="132"/>
      <c r="C740" s="132"/>
      <c r="D740" s="132"/>
      <c r="E740" s="132"/>
      <c r="F740" s="132"/>
      <c r="G740" s="132"/>
      <c r="H740" s="132"/>
      <c r="I740" s="132">
        <v>155.1</v>
      </c>
      <c r="J740" s="132">
        <v>153.19999999999999</v>
      </c>
      <c r="K740" s="40">
        <v>153.19999999999999</v>
      </c>
      <c r="L740" s="132">
        <v>153.19999999999999</v>
      </c>
      <c r="M740" s="132">
        <v>153.19999999999999</v>
      </c>
      <c r="N740" s="132">
        <v>153.19999999999999</v>
      </c>
      <c r="O740" s="1003"/>
      <c r="P740" s="132"/>
      <c r="Q740" s="132"/>
      <c r="R740" s="132"/>
    </row>
    <row r="741" spans="1:18" s="267" customFormat="1">
      <c r="A741" s="384" t="s">
        <v>359</v>
      </c>
      <c r="B741" s="589"/>
      <c r="C741" s="589"/>
      <c r="D741" s="589"/>
      <c r="E741" s="589"/>
      <c r="F741" s="589"/>
      <c r="G741" s="589"/>
      <c r="H741" s="589"/>
      <c r="I741" s="589">
        <v>167.6</v>
      </c>
      <c r="J741" s="589">
        <v>165.9</v>
      </c>
      <c r="K741" s="41">
        <v>242.1</v>
      </c>
      <c r="L741" s="589">
        <v>326.5</v>
      </c>
      <c r="M741" s="589">
        <v>310.39999999999998</v>
      </c>
      <c r="N741" s="589">
        <v>379.6</v>
      </c>
      <c r="O741" s="1194"/>
      <c r="P741" s="589"/>
      <c r="Q741" s="589"/>
      <c r="R741" s="589"/>
    </row>
    <row r="742" spans="1:18" s="267" customFormat="1">
      <c r="A742" s="607" t="s">
        <v>390</v>
      </c>
      <c r="B742" s="132"/>
      <c r="C742" s="132"/>
      <c r="D742" s="132"/>
      <c r="E742" s="132"/>
      <c r="F742" s="132"/>
      <c r="G742" s="132"/>
      <c r="H742" s="132"/>
      <c r="I742" s="132">
        <v>134.1</v>
      </c>
      <c r="J742" s="132">
        <v>132.69999999999999</v>
      </c>
      <c r="K742" s="40">
        <v>208.9</v>
      </c>
      <c r="L742" s="132">
        <v>293.3</v>
      </c>
      <c r="M742" s="132">
        <v>277.2</v>
      </c>
      <c r="N742" s="132">
        <v>346.4</v>
      </c>
      <c r="O742" s="1003"/>
      <c r="P742" s="132"/>
      <c r="Q742" s="132"/>
      <c r="R742" s="132"/>
    </row>
    <row r="743" spans="1:18" s="12" customFormat="1">
      <c r="A743" s="394" t="s">
        <v>361</v>
      </c>
      <c r="B743" s="132"/>
      <c r="C743" s="132"/>
      <c r="D743" s="132"/>
      <c r="E743" s="132"/>
      <c r="F743" s="132"/>
      <c r="G743" s="132"/>
      <c r="H743" s="132"/>
      <c r="I743" s="132">
        <v>0</v>
      </c>
      <c r="J743" s="132">
        <v>0</v>
      </c>
      <c r="K743" s="40">
        <v>0</v>
      </c>
      <c r="L743" s="132">
        <v>0</v>
      </c>
      <c r="M743" s="132">
        <v>0</v>
      </c>
      <c r="N743" s="132">
        <v>0</v>
      </c>
      <c r="O743" s="1003"/>
      <c r="P743" s="132"/>
      <c r="Q743" s="132"/>
      <c r="R743" s="132"/>
    </row>
    <row r="744" spans="1:18" s="12" customFormat="1">
      <c r="A744" s="394" t="s">
        <v>362</v>
      </c>
      <c r="B744" s="132"/>
      <c r="C744" s="132"/>
      <c r="D744" s="132"/>
      <c r="E744" s="132"/>
      <c r="F744" s="132"/>
      <c r="G744" s="132"/>
      <c r="H744" s="132"/>
      <c r="I744" s="132">
        <v>134.1</v>
      </c>
      <c r="J744" s="132">
        <v>132.69999999999999</v>
      </c>
      <c r="K744" s="40">
        <v>208.9</v>
      </c>
      <c r="L744" s="132">
        <v>293.3</v>
      </c>
      <c r="M744" s="132">
        <v>277.2</v>
      </c>
      <c r="N744" s="132">
        <v>346.4</v>
      </c>
      <c r="O744" s="1003"/>
      <c r="P744" s="132"/>
      <c r="Q744" s="132"/>
      <c r="R744" s="132"/>
    </row>
    <row r="745" spans="1:18" s="267" customFormat="1">
      <c r="A745" s="384" t="s">
        <v>363</v>
      </c>
      <c r="B745" s="132"/>
      <c r="C745" s="132"/>
      <c r="D745" s="132"/>
      <c r="E745" s="132"/>
      <c r="F745" s="132"/>
      <c r="G745" s="132"/>
      <c r="H745" s="132"/>
      <c r="I745" s="132">
        <v>33.5</v>
      </c>
      <c r="J745" s="132">
        <v>33.200000000000003</v>
      </c>
      <c r="K745" s="40">
        <v>33.200000000000003</v>
      </c>
      <c r="L745" s="132">
        <v>33.200000000000003</v>
      </c>
      <c r="M745" s="132">
        <v>33.200000000000003</v>
      </c>
      <c r="N745" s="132">
        <v>33.200000000000003</v>
      </c>
      <c r="O745" s="1003"/>
      <c r="P745" s="132"/>
      <c r="Q745" s="132"/>
      <c r="R745" s="132"/>
    </row>
    <row r="746" spans="1:18" s="12" customFormat="1">
      <c r="A746" s="394" t="s">
        <v>361</v>
      </c>
      <c r="B746" s="132"/>
      <c r="C746" s="132"/>
      <c r="D746" s="132"/>
      <c r="E746" s="434"/>
      <c r="F746" s="434"/>
      <c r="G746" s="434"/>
      <c r="H746" s="434"/>
      <c r="I746" s="434">
        <v>0</v>
      </c>
      <c r="J746" s="434">
        <v>0</v>
      </c>
      <c r="K746" s="54">
        <v>0</v>
      </c>
      <c r="L746" s="434">
        <v>0</v>
      </c>
      <c r="M746" s="434">
        <v>0</v>
      </c>
      <c r="N746" s="434">
        <v>0</v>
      </c>
      <c r="O746" s="1200"/>
      <c r="P746" s="434"/>
      <c r="Q746" s="434"/>
      <c r="R746" s="434"/>
    </row>
    <row r="747" spans="1:18" s="12" customFormat="1">
      <c r="A747" s="394" t="s">
        <v>362</v>
      </c>
      <c r="B747" s="132"/>
      <c r="C747" s="132"/>
      <c r="D747" s="132"/>
      <c r="E747" s="132"/>
      <c r="F747" s="132"/>
      <c r="G747" s="132"/>
      <c r="H747" s="132"/>
      <c r="I747" s="132">
        <v>33.5</v>
      </c>
      <c r="J747" s="132">
        <v>33.200000000000003</v>
      </c>
      <c r="K747" s="40">
        <v>33.200000000000003</v>
      </c>
      <c r="L747" s="132">
        <v>33.200000000000003</v>
      </c>
      <c r="M747" s="132">
        <v>33.200000000000003</v>
      </c>
      <c r="N747" s="132">
        <v>33.200000000000003</v>
      </c>
      <c r="O747" s="1003"/>
      <c r="P747" s="132"/>
      <c r="Q747" s="132"/>
      <c r="R747" s="132"/>
    </row>
    <row r="748" spans="1:18" s="12" customFormat="1">
      <c r="A748" s="387"/>
      <c r="B748" s="582"/>
      <c r="C748" s="582"/>
      <c r="D748" s="582"/>
      <c r="E748" s="132"/>
      <c r="F748" s="583"/>
      <c r="G748" s="583"/>
      <c r="H748" s="583"/>
      <c r="I748" s="583"/>
      <c r="J748" s="583"/>
      <c r="K748" s="626"/>
      <c r="L748" s="583"/>
      <c r="M748" s="583"/>
      <c r="N748" s="583"/>
      <c r="O748" s="1204"/>
      <c r="P748" s="583"/>
      <c r="Q748" s="583"/>
      <c r="R748" s="583"/>
    </row>
    <row r="749" spans="1:18" s="267" customFormat="1">
      <c r="A749" s="389" t="s">
        <v>364</v>
      </c>
      <c r="B749" s="150"/>
      <c r="C749" s="150"/>
      <c r="D749" s="150"/>
      <c r="E749" s="150"/>
      <c r="F749" s="150"/>
      <c r="G749" s="150"/>
      <c r="H749" s="150"/>
      <c r="I749" s="150">
        <v>1631.6</v>
      </c>
      <c r="J749" s="150">
        <v>2001.9</v>
      </c>
      <c r="K749" s="39">
        <v>1949.7</v>
      </c>
      <c r="L749" s="150">
        <v>1974.7</v>
      </c>
      <c r="M749" s="150">
        <v>2024.7</v>
      </c>
      <c r="N749" s="150">
        <v>2083.1999999999998</v>
      </c>
      <c r="O749" s="1198"/>
      <c r="P749" s="150"/>
      <c r="Q749" s="150"/>
      <c r="R749" s="150"/>
    </row>
    <row r="750" spans="1:18" s="267" customFormat="1">
      <c r="A750" s="387" t="s">
        <v>365</v>
      </c>
      <c r="B750" s="132"/>
      <c r="C750" s="132"/>
      <c r="D750" s="132"/>
      <c r="E750" s="578"/>
      <c r="F750" s="578"/>
      <c r="G750" s="578"/>
      <c r="H750" s="578"/>
      <c r="I750" s="578">
        <v>1154.2</v>
      </c>
      <c r="J750" s="578">
        <v>1173.7</v>
      </c>
      <c r="K750" s="40">
        <v>928.8</v>
      </c>
      <c r="L750" s="578">
        <v>953.8</v>
      </c>
      <c r="M750" s="578">
        <v>1003.8</v>
      </c>
      <c r="N750" s="578">
        <v>1050.0999999999999</v>
      </c>
      <c r="O750" s="1206"/>
      <c r="P750" s="578"/>
      <c r="Q750" s="578"/>
      <c r="R750" s="578"/>
    </row>
    <row r="751" spans="1:18" s="267" customFormat="1">
      <c r="A751" s="384" t="s">
        <v>408</v>
      </c>
      <c r="B751" s="589"/>
      <c r="C751" s="589"/>
      <c r="D751" s="589"/>
      <c r="E751" s="589"/>
      <c r="F751" s="589"/>
      <c r="G751" s="589"/>
      <c r="H751" s="589"/>
      <c r="I751" s="589">
        <v>0</v>
      </c>
      <c r="J751" s="589">
        <v>0.7</v>
      </c>
      <c r="K751" s="41">
        <v>0.7</v>
      </c>
      <c r="L751" s="589">
        <v>0.7</v>
      </c>
      <c r="M751" s="589">
        <v>0.7</v>
      </c>
      <c r="N751" s="589">
        <v>4</v>
      </c>
      <c r="O751" s="1194"/>
      <c r="P751" s="589"/>
      <c r="Q751" s="589"/>
      <c r="R751" s="589"/>
    </row>
    <row r="752" spans="1:18" s="267" customFormat="1">
      <c r="A752" s="384" t="s">
        <v>366</v>
      </c>
      <c r="B752" s="589"/>
      <c r="C752" s="589"/>
      <c r="D752" s="589"/>
      <c r="E752" s="589"/>
      <c r="F752" s="589"/>
      <c r="G752" s="589"/>
      <c r="H752" s="589"/>
      <c r="I752" s="589">
        <v>1125</v>
      </c>
      <c r="J752" s="589">
        <v>1070</v>
      </c>
      <c r="K752" s="41">
        <v>880</v>
      </c>
      <c r="L752" s="589">
        <v>880</v>
      </c>
      <c r="M752" s="589">
        <v>880</v>
      </c>
      <c r="N752" s="589">
        <v>898</v>
      </c>
      <c r="O752" s="1194"/>
      <c r="P752" s="589"/>
      <c r="Q752" s="589"/>
      <c r="R752" s="589"/>
    </row>
    <row r="753" spans="1:18" s="267" customFormat="1">
      <c r="A753" s="384" t="s">
        <v>367</v>
      </c>
      <c r="B753" s="589"/>
      <c r="C753" s="589"/>
      <c r="D753" s="589"/>
      <c r="E753" s="589"/>
      <c r="F753" s="589"/>
      <c r="G753" s="589"/>
      <c r="H753" s="589"/>
      <c r="I753" s="589">
        <v>920</v>
      </c>
      <c r="J753" s="589">
        <v>800</v>
      </c>
      <c r="K753" s="41">
        <v>500</v>
      </c>
      <c r="L753" s="589">
        <v>500</v>
      </c>
      <c r="M753" s="589">
        <v>500</v>
      </c>
      <c r="N753" s="589">
        <v>500</v>
      </c>
      <c r="O753" s="1194"/>
      <c r="P753" s="589"/>
      <c r="Q753" s="589"/>
      <c r="R753" s="589"/>
    </row>
    <row r="754" spans="1:18" s="12" customFormat="1">
      <c r="A754" s="394" t="s">
        <v>368</v>
      </c>
      <c r="B754" s="132"/>
      <c r="C754" s="132"/>
      <c r="D754" s="132"/>
      <c r="E754" s="132"/>
      <c r="F754" s="132"/>
      <c r="G754" s="132"/>
      <c r="H754" s="132"/>
      <c r="I754" s="132">
        <v>100</v>
      </c>
      <c r="J754" s="132">
        <v>170</v>
      </c>
      <c r="K754" s="40">
        <v>100</v>
      </c>
      <c r="L754" s="132">
        <v>100</v>
      </c>
      <c r="M754" s="132">
        <v>100</v>
      </c>
      <c r="N754" s="132">
        <v>100</v>
      </c>
      <c r="O754" s="1003"/>
      <c r="P754" s="132"/>
      <c r="Q754" s="132"/>
      <c r="R754" s="132"/>
    </row>
    <row r="755" spans="1:18" s="12" customFormat="1">
      <c r="A755" s="394" t="s">
        <v>369</v>
      </c>
      <c r="B755" s="132"/>
      <c r="C755" s="132"/>
      <c r="D755" s="132"/>
      <c r="E755" s="132"/>
      <c r="F755" s="132"/>
      <c r="G755" s="132"/>
      <c r="H755" s="132"/>
      <c r="I755" s="132">
        <v>0</v>
      </c>
      <c r="J755" s="132">
        <v>0</v>
      </c>
      <c r="K755" s="40">
        <v>0</v>
      </c>
      <c r="L755" s="132">
        <v>0</v>
      </c>
      <c r="M755" s="132">
        <v>0</v>
      </c>
      <c r="N755" s="132">
        <v>0</v>
      </c>
      <c r="O755" s="1003"/>
      <c r="P755" s="132"/>
      <c r="Q755" s="132"/>
      <c r="R755" s="132"/>
    </row>
    <row r="756" spans="1:18" s="12" customFormat="1">
      <c r="A756" s="394" t="s">
        <v>370</v>
      </c>
      <c r="B756" s="132"/>
      <c r="C756" s="132"/>
      <c r="D756" s="132"/>
      <c r="E756" s="132"/>
      <c r="F756" s="434"/>
      <c r="G756" s="434"/>
      <c r="H756" s="434"/>
      <c r="I756" s="434">
        <v>105</v>
      </c>
      <c r="J756" s="434">
        <v>100</v>
      </c>
      <c r="K756" s="54">
        <v>280</v>
      </c>
      <c r="L756" s="434">
        <v>280</v>
      </c>
      <c r="M756" s="434">
        <v>280</v>
      </c>
      <c r="N756" s="434">
        <v>298</v>
      </c>
      <c r="O756" s="1200"/>
      <c r="P756" s="434"/>
      <c r="Q756" s="434"/>
      <c r="R756" s="434"/>
    </row>
    <row r="757" spans="1:18" s="12" customFormat="1">
      <c r="A757" s="394" t="s">
        <v>371</v>
      </c>
      <c r="B757" s="132"/>
      <c r="C757" s="132"/>
      <c r="D757" s="132"/>
      <c r="E757" s="132"/>
      <c r="F757" s="132"/>
      <c r="G757" s="132"/>
      <c r="H757" s="132"/>
      <c r="I757" s="132">
        <v>29.2</v>
      </c>
      <c r="J757" s="132">
        <v>103.1</v>
      </c>
      <c r="K757" s="40">
        <v>48.1</v>
      </c>
      <c r="L757" s="132">
        <v>73.099999999999994</v>
      </c>
      <c r="M757" s="132">
        <v>123.1</v>
      </c>
      <c r="N757" s="132">
        <v>148.1</v>
      </c>
      <c r="O757" s="1003"/>
      <c r="P757" s="132"/>
      <c r="Q757" s="132"/>
      <c r="R757" s="132"/>
    </row>
    <row r="758" spans="1:18" s="267" customFormat="1">
      <c r="A758" s="384" t="s">
        <v>372</v>
      </c>
      <c r="B758" s="589"/>
      <c r="C758" s="589"/>
      <c r="D758" s="589"/>
      <c r="E758" s="589"/>
      <c r="F758" s="589"/>
      <c r="G758" s="589"/>
      <c r="H758" s="589"/>
      <c r="I758" s="589">
        <v>25.6</v>
      </c>
      <c r="J758" s="589">
        <v>100</v>
      </c>
      <c r="K758" s="41">
        <v>45.1</v>
      </c>
      <c r="L758" s="589">
        <v>70.099999999999994</v>
      </c>
      <c r="M758" s="589">
        <v>120.1</v>
      </c>
      <c r="N758" s="589">
        <v>145.1</v>
      </c>
      <c r="O758" s="1194"/>
      <c r="P758" s="589"/>
      <c r="Q758" s="589"/>
      <c r="R758" s="589"/>
    </row>
    <row r="759" spans="1:18" s="12" customFormat="1">
      <c r="A759" s="394" t="s">
        <v>373</v>
      </c>
      <c r="B759" s="132"/>
      <c r="C759" s="132"/>
      <c r="D759" s="132"/>
      <c r="E759" s="132"/>
      <c r="F759" s="132"/>
      <c r="G759" s="132"/>
      <c r="H759" s="132"/>
      <c r="I759" s="132">
        <v>3.6</v>
      </c>
      <c r="J759" s="132">
        <v>3</v>
      </c>
      <c r="K759" s="40">
        <v>3</v>
      </c>
      <c r="L759" s="132">
        <v>3</v>
      </c>
      <c r="M759" s="132">
        <v>3</v>
      </c>
      <c r="N759" s="132">
        <v>3</v>
      </c>
      <c r="O759" s="1003"/>
      <c r="P759" s="132"/>
      <c r="Q759" s="132"/>
      <c r="R759" s="132"/>
    </row>
    <row r="760" spans="1:18" s="12" customFormat="1">
      <c r="A760" s="394" t="s">
        <v>374</v>
      </c>
      <c r="B760" s="132"/>
      <c r="C760" s="132"/>
      <c r="D760" s="132"/>
      <c r="E760" s="132"/>
      <c r="F760" s="132"/>
      <c r="G760" s="132"/>
      <c r="H760" s="132"/>
      <c r="I760" s="132"/>
      <c r="J760" s="132"/>
      <c r="K760" s="40"/>
      <c r="L760" s="132"/>
      <c r="M760" s="132"/>
      <c r="N760" s="132"/>
      <c r="O760" s="1003"/>
      <c r="P760" s="132"/>
      <c r="Q760" s="132"/>
      <c r="R760" s="132"/>
    </row>
    <row r="761" spans="1:18" s="12" customFormat="1">
      <c r="A761" s="394" t="s">
        <v>409</v>
      </c>
      <c r="B761" s="132"/>
      <c r="C761" s="132"/>
      <c r="D761" s="132"/>
      <c r="E761" s="132"/>
      <c r="F761" s="132"/>
      <c r="G761" s="132"/>
      <c r="H761" s="132"/>
      <c r="I761" s="132"/>
      <c r="J761" s="132"/>
      <c r="K761" s="40"/>
      <c r="L761" s="132"/>
      <c r="M761" s="132"/>
      <c r="N761" s="132"/>
      <c r="O761" s="1003"/>
      <c r="P761" s="132"/>
      <c r="Q761" s="132"/>
      <c r="R761" s="132"/>
    </row>
    <row r="762" spans="1:18" s="267" customFormat="1">
      <c r="A762" s="384" t="s">
        <v>376</v>
      </c>
      <c r="B762" s="589"/>
      <c r="C762" s="589"/>
      <c r="D762" s="589"/>
      <c r="E762" s="589"/>
      <c r="F762" s="589"/>
      <c r="G762" s="589"/>
      <c r="H762" s="589"/>
      <c r="I762" s="589">
        <v>54.5</v>
      </c>
      <c r="J762" s="589">
        <v>46.7</v>
      </c>
      <c r="K762" s="41">
        <v>239.5</v>
      </c>
      <c r="L762" s="589">
        <v>239.5</v>
      </c>
      <c r="M762" s="589">
        <v>239.5</v>
      </c>
      <c r="N762" s="589">
        <v>251.7</v>
      </c>
      <c r="O762" s="1194"/>
      <c r="P762" s="589"/>
      <c r="Q762" s="589"/>
      <c r="R762" s="589"/>
    </row>
    <row r="763" spans="1:18" s="267" customFormat="1">
      <c r="A763" s="384" t="s">
        <v>377</v>
      </c>
      <c r="B763" s="589"/>
      <c r="C763" s="589"/>
      <c r="D763" s="589"/>
      <c r="E763" s="589"/>
      <c r="F763" s="589"/>
      <c r="G763" s="589"/>
      <c r="H763" s="589"/>
      <c r="I763" s="589">
        <v>30.3</v>
      </c>
      <c r="J763" s="589">
        <v>4</v>
      </c>
      <c r="K763" s="41">
        <v>119.8</v>
      </c>
      <c r="L763" s="589">
        <v>119.8</v>
      </c>
      <c r="M763" s="589">
        <v>119.8</v>
      </c>
      <c r="N763" s="589">
        <v>127.6</v>
      </c>
      <c r="O763" s="1194"/>
      <c r="P763" s="589"/>
      <c r="Q763" s="589"/>
      <c r="R763" s="589"/>
    </row>
    <row r="764" spans="1:18" s="267" customFormat="1">
      <c r="A764" s="384" t="s">
        <v>378</v>
      </c>
      <c r="B764" s="589"/>
      <c r="C764" s="589"/>
      <c r="D764" s="589"/>
      <c r="E764" s="589"/>
      <c r="F764" s="589"/>
      <c r="G764" s="589"/>
      <c r="H764" s="589"/>
      <c r="I764" s="589">
        <v>24.2</v>
      </c>
      <c r="J764" s="589">
        <v>42.7</v>
      </c>
      <c r="K764" s="41">
        <v>119.7</v>
      </c>
      <c r="L764" s="589">
        <v>119.7</v>
      </c>
      <c r="M764" s="589">
        <v>119.7</v>
      </c>
      <c r="N764" s="589">
        <v>124.1</v>
      </c>
      <c r="O764" s="1194"/>
      <c r="P764" s="589"/>
      <c r="Q764" s="589"/>
      <c r="R764" s="589"/>
    </row>
    <row r="765" spans="1:18" s="267" customFormat="1">
      <c r="A765" s="384" t="s">
        <v>398</v>
      </c>
      <c r="B765" s="589"/>
      <c r="C765" s="589"/>
      <c r="D765" s="589"/>
      <c r="E765" s="589"/>
      <c r="F765" s="589"/>
      <c r="G765" s="589"/>
      <c r="H765" s="589"/>
      <c r="I765" s="589">
        <v>0</v>
      </c>
      <c r="J765" s="589">
        <v>0</v>
      </c>
      <c r="K765" s="41">
        <v>0</v>
      </c>
      <c r="L765" s="589">
        <v>0</v>
      </c>
      <c r="M765" s="589">
        <v>0</v>
      </c>
      <c r="N765" s="589">
        <v>0</v>
      </c>
      <c r="O765" s="1194"/>
      <c r="P765" s="589"/>
      <c r="Q765" s="589"/>
      <c r="R765" s="589"/>
    </row>
    <row r="766" spans="1:18" s="267" customFormat="1">
      <c r="A766" s="387" t="s">
        <v>410</v>
      </c>
      <c r="B766" s="132"/>
      <c r="C766" s="132"/>
      <c r="D766" s="132"/>
      <c r="E766" s="132"/>
      <c r="F766" s="132"/>
      <c r="G766" s="132"/>
      <c r="H766" s="132"/>
      <c r="I766" s="132">
        <v>0.8</v>
      </c>
      <c r="J766" s="132">
        <v>0.8</v>
      </c>
      <c r="K766" s="40">
        <v>0.8</v>
      </c>
      <c r="L766" s="132">
        <v>0.8</v>
      </c>
      <c r="M766" s="132">
        <v>0.8</v>
      </c>
      <c r="N766" s="132">
        <v>0.8</v>
      </c>
      <c r="O766" s="1003"/>
      <c r="P766" s="132"/>
      <c r="Q766" s="132"/>
      <c r="R766" s="132"/>
    </row>
    <row r="767" spans="1:18" s="267" customFormat="1">
      <c r="A767" s="384" t="s">
        <v>380</v>
      </c>
      <c r="B767" s="589"/>
      <c r="C767" s="589"/>
      <c r="D767" s="589"/>
      <c r="E767" s="589"/>
      <c r="F767" s="589"/>
      <c r="G767" s="589"/>
      <c r="H767" s="589"/>
      <c r="I767" s="589">
        <v>451.9</v>
      </c>
      <c r="J767" s="589">
        <v>780.6</v>
      </c>
      <c r="K767" s="41">
        <v>780.6</v>
      </c>
      <c r="L767" s="589">
        <v>780.6</v>
      </c>
      <c r="M767" s="589">
        <v>780.6</v>
      </c>
      <c r="N767" s="589">
        <v>780.6</v>
      </c>
      <c r="O767" s="1194"/>
      <c r="P767" s="589"/>
      <c r="Q767" s="589"/>
      <c r="R767" s="589"/>
    </row>
    <row r="768" spans="1:18" s="12" customFormat="1">
      <c r="A768" s="387" t="s">
        <v>399</v>
      </c>
      <c r="B768" s="132"/>
      <c r="C768" s="132"/>
      <c r="D768" s="132"/>
      <c r="E768" s="132"/>
      <c r="F768" s="132"/>
      <c r="G768" s="132"/>
      <c r="H768" s="132"/>
      <c r="I768" s="132">
        <v>451.9</v>
      </c>
      <c r="J768" s="132">
        <v>780.6</v>
      </c>
      <c r="K768" s="40">
        <v>780.6</v>
      </c>
      <c r="L768" s="132">
        <v>780.6</v>
      </c>
      <c r="M768" s="132">
        <v>780.6</v>
      </c>
      <c r="N768" s="132">
        <v>780.6</v>
      </c>
      <c r="O768" s="1003"/>
      <c r="P768" s="132"/>
      <c r="Q768" s="132"/>
      <c r="R768" s="132"/>
    </row>
    <row r="769" spans="1:18" s="12" customFormat="1">
      <c r="A769" s="387" t="s">
        <v>411</v>
      </c>
      <c r="B769" s="132"/>
      <c r="C769" s="132"/>
      <c r="D769" s="132"/>
      <c r="E769" s="132"/>
      <c r="F769" s="132"/>
      <c r="G769" s="132"/>
      <c r="H769" s="132"/>
      <c r="I769" s="132">
        <v>0</v>
      </c>
      <c r="J769" s="132">
        <v>0</v>
      </c>
      <c r="K769" s="40">
        <v>0</v>
      </c>
      <c r="L769" s="132">
        <v>0</v>
      </c>
      <c r="M769" s="132">
        <v>0</v>
      </c>
      <c r="N769" s="132">
        <v>0</v>
      </c>
      <c r="O769" s="1003"/>
      <c r="P769" s="132"/>
      <c r="Q769" s="132"/>
      <c r="R769" s="132"/>
    </row>
    <row r="770" spans="1:18" s="267" customFormat="1">
      <c r="A770" s="384" t="s">
        <v>381</v>
      </c>
      <c r="B770" s="589"/>
      <c r="C770" s="589"/>
      <c r="D770" s="589"/>
      <c r="E770" s="589"/>
      <c r="F770" s="589"/>
      <c r="G770" s="589"/>
      <c r="H770" s="589"/>
      <c r="I770" s="589">
        <v>451.9</v>
      </c>
      <c r="J770" s="589">
        <v>780.6</v>
      </c>
      <c r="K770" s="41">
        <v>780.6</v>
      </c>
      <c r="L770" s="589">
        <v>780.6</v>
      </c>
      <c r="M770" s="589">
        <v>780.6</v>
      </c>
      <c r="N770" s="589">
        <v>780.6</v>
      </c>
      <c r="O770" s="1194"/>
      <c r="P770" s="589"/>
      <c r="Q770" s="589"/>
      <c r="R770" s="589"/>
    </row>
    <row r="771" spans="1:18" s="12" customFormat="1">
      <c r="A771" s="394" t="s">
        <v>412</v>
      </c>
      <c r="B771" s="132"/>
      <c r="C771" s="132"/>
      <c r="D771" s="132"/>
      <c r="E771" s="132"/>
      <c r="F771" s="132"/>
      <c r="G771" s="132"/>
      <c r="H771" s="132"/>
      <c r="I771" s="132">
        <v>12.1</v>
      </c>
      <c r="J771" s="132">
        <v>12.1</v>
      </c>
      <c r="K771" s="40">
        <v>12.1</v>
      </c>
      <c r="L771" s="132">
        <v>12.1</v>
      </c>
      <c r="M771" s="132">
        <v>12.1</v>
      </c>
      <c r="N771" s="132">
        <v>12.1</v>
      </c>
      <c r="O771" s="1003"/>
      <c r="P771" s="132"/>
      <c r="Q771" s="132"/>
      <c r="R771" s="132"/>
    </row>
    <row r="772" spans="1:18" s="12" customFormat="1">
      <c r="A772" s="394" t="s">
        <v>383</v>
      </c>
      <c r="B772" s="132"/>
      <c r="C772" s="132"/>
      <c r="D772" s="132"/>
      <c r="E772" s="132"/>
      <c r="F772" s="132"/>
      <c r="G772" s="132"/>
      <c r="H772" s="132"/>
      <c r="I772" s="132">
        <v>439.6</v>
      </c>
      <c r="J772" s="132">
        <v>768.3</v>
      </c>
      <c r="K772" s="40">
        <v>768.3</v>
      </c>
      <c r="L772" s="132">
        <v>768.3</v>
      </c>
      <c r="M772" s="132">
        <v>768.3</v>
      </c>
      <c r="N772" s="132">
        <v>768.3</v>
      </c>
      <c r="O772" s="1003"/>
      <c r="P772" s="132"/>
      <c r="Q772" s="132"/>
      <c r="R772" s="132"/>
    </row>
    <row r="773" spans="1:18" s="12" customFormat="1">
      <c r="A773" s="387" t="s">
        <v>413</v>
      </c>
      <c r="B773" s="132"/>
      <c r="C773" s="132"/>
      <c r="D773" s="132"/>
      <c r="E773" s="132"/>
      <c r="F773" s="132"/>
      <c r="G773" s="132"/>
      <c r="H773" s="132"/>
      <c r="I773" s="132">
        <v>0</v>
      </c>
      <c r="J773" s="132">
        <v>0</v>
      </c>
      <c r="K773" s="40">
        <v>0</v>
      </c>
      <c r="L773" s="132">
        <v>0</v>
      </c>
      <c r="M773" s="132">
        <v>0</v>
      </c>
      <c r="N773" s="132">
        <v>0</v>
      </c>
      <c r="O773" s="1003"/>
      <c r="P773" s="132"/>
      <c r="Q773" s="132"/>
      <c r="R773" s="132"/>
    </row>
    <row r="774" spans="1:18" s="267" customFormat="1">
      <c r="A774" s="645" t="s">
        <v>386</v>
      </c>
      <c r="B774" s="646"/>
      <c r="C774" s="646"/>
      <c r="D774" s="646"/>
      <c r="E774" s="646"/>
      <c r="F774" s="646"/>
      <c r="G774" s="646"/>
      <c r="H774" s="646"/>
      <c r="I774" s="646">
        <v>0</v>
      </c>
      <c r="J774" s="646">
        <v>0</v>
      </c>
      <c r="K774" s="627">
        <v>0</v>
      </c>
      <c r="L774" s="646">
        <v>0</v>
      </c>
      <c r="M774" s="646">
        <v>0</v>
      </c>
      <c r="N774" s="646">
        <v>0</v>
      </c>
      <c r="O774" s="1205"/>
      <c r="P774" s="646"/>
      <c r="Q774" s="646"/>
      <c r="R774" s="646"/>
    </row>
    <row r="775" spans="1:18" s="5" customFormat="1">
      <c r="A775" s="593"/>
      <c r="B775" s="40"/>
      <c r="C775" s="40"/>
      <c r="D775" s="40"/>
      <c r="E775" s="40"/>
      <c r="F775" s="40"/>
      <c r="G775" s="65"/>
      <c r="H775" s="65"/>
      <c r="I775" s="65"/>
      <c r="J775" s="65"/>
      <c r="K775" s="40"/>
      <c r="L775" s="65"/>
      <c r="M775" s="65"/>
      <c r="N775" s="65"/>
      <c r="O775" s="1207"/>
      <c r="P775" s="65"/>
      <c r="Q775" s="65"/>
      <c r="R775" s="65"/>
    </row>
    <row r="776" spans="1:18" s="5" customFormat="1" ht="20.25">
      <c r="A776" s="347" t="s">
        <v>414</v>
      </c>
      <c r="B776" s="310"/>
      <c r="C776" s="310"/>
      <c r="D776" s="310"/>
      <c r="E776" s="310"/>
      <c r="F776" s="310"/>
      <c r="G776" s="310"/>
      <c r="H776" s="310"/>
      <c r="I776" s="310"/>
      <c r="J776" s="310"/>
      <c r="K776" s="310"/>
      <c r="L776" s="310"/>
      <c r="M776" s="310"/>
      <c r="N776" s="310"/>
      <c r="O776" s="1208"/>
      <c r="P776" s="310"/>
      <c r="Q776" s="310"/>
      <c r="R776" s="310"/>
    </row>
    <row r="777" spans="1:18" s="11" customFormat="1" ht="15.75">
      <c r="A777" s="574" t="s">
        <v>285</v>
      </c>
      <c r="B777" s="431">
        <v>2012</v>
      </c>
      <c r="C777" s="431">
        <v>2013</v>
      </c>
      <c r="D777" s="431">
        <v>2014</v>
      </c>
      <c r="E777" s="431">
        <v>2015</v>
      </c>
      <c r="F777" s="431">
        <v>2016</v>
      </c>
      <c r="G777" s="431">
        <v>2017</v>
      </c>
      <c r="H777" s="431">
        <v>2018</v>
      </c>
      <c r="I777" s="431">
        <v>2019</v>
      </c>
      <c r="J777" s="431">
        <v>2020</v>
      </c>
      <c r="K777" s="31">
        <v>2021</v>
      </c>
      <c r="L777" s="431">
        <v>2022</v>
      </c>
      <c r="M777" s="431">
        <v>2023</v>
      </c>
      <c r="N777" s="431"/>
      <c r="O777" s="1195"/>
      <c r="P777" s="431"/>
      <c r="Q777" s="431"/>
      <c r="R777" s="431"/>
    </row>
    <row r="778" spans="1:18" s="11" customFormat="1" ht="15" customHeight="1">
      <c r="A778" s="575" t="s">
        <v>286</v>
      </c>
      <c r="B778" s="432" t="s">
        <v>231</v>
      </c>
      <c r="C778" s="432" t="s">
        <v>231</v>
      </c>
      <c r="D778" s="432" t="s">
        <v>231</v>
      </c>
      <c r="E778" s="432" t="s">
        <v>231</v>
      </c>
      <c r="F778" s="432" t="s">
        <v>231</v>
      </c>
      <c r="G778" s="432" t="s">
        <v>231</v>
      </c>
      <c r="H778" s="432" t="s">
        <v>231</v>
      </c>
      <c r="I778" s="432" t="s">
        <v>233</v>
      </c>
      <c r="J778" s="432" t="s">
        <v>233</v>
      </c>
      <c r="K778" s="33" t="s">
        <v>233</v>
      </c>
      <c r="L778" s="432" t="s">
        <v>233</v>
      </c>
      <c r="M778" s="432" t="s">
        <v>233</v>
      </c>
      <c r="N778" s="432"/>
      <c r="O778" s="1196"/>
      <c r="P778" s="432"/>
      <c r="Q778" s="432"/>
      <c r="R778" s="432"/>
    </row>
    <row r="779" spans="1:18" s="11" customFormat="1">
      <c r="A779" s="387" t="s">
        <v>287</v>
      </c>
      <c r="B779" s="127" t="s">
        <v>288</v>
      </c>
      <c r="C779" s="127" t="s">
        <v>288</v>
      </c>
      <c r="D779" s="127" t="s">
        <v>288</v>
      </c>
      <c r="E779" s="127" t="s">
        <v>289</v>
      </c>
      <c r="F779" s="127" t="s">
        <v>170</v>
      </c>
      <c r="G779" s="127" t="s">
        <v>160</v>
      </c>
      <c r="H779" s="127" t="s">
        <v>155</v>
      </c>
      <c r="I779" s="127" t="s">
        <v>160</v>
      </c>
      <c r="J779" s="127" t="s">
        <v>160</v>
      </c>
      <c r="K779" s="34" t="s">
        <v>160</v>
      </c>
      <c r="L779" s="127" t="s">
        <v>160</v>
      </c>
      <c r="M779" s="127" t="s">
        <v>160</v>
      </c>
      <c r="N779" s="127"/>
      <c r="O779" s="47"/>
      <c r="P779" s="127"/>
      <c r="Q779" s="127"/>
      <c r="R779" s="127"/>
    </row>
    <row r="780" spans="1:18">
      <c r="A780" s="387"/>
      <c r="B780" s="127"/>
      <c r="C780" s="127"/>
      <c r="D780" s="127"/>
      <c r="E780" s="127"/>
      <c r="F780" s="127"/>
      <c r="G780" s="576"/>
      <c r="H780" s="576"/>
      <c r="I780" s="576"/>
      <c r="J780" s="576"/>
      <c r="K780" s="681"/>
      <c r="L780" s="576"/>
      <c r="M780" s="576"/>
      <c r="N780" s="576"/>
      <c r="O780" s="1197"/>
      <c r="P780" s="576"/>
      <c r="Q780" s="576"/>
      <c r="R780" s="576"/>
    </row>
    <row r="781" spans="1:18" s="5" customFormat="1">
      <c r="A781" s="389" t="s">
        <v>290</v>
      </c>
      <c r="B781" s="150">
        <v>9418.9</v>
      </c>
      <c r="C781" s="150">
        <v>9897.5</v>
      </c>
      <c r="D781" s="150">
        <v>11874.9</v>
      </c>
      <c r="E781" s="150">
        <v>11003.1</v>
      </c>
      <c r="F781" s="150">
        <v>10485.5</v>
      </c>
      <c r="G781" s="150">
        <v>11525.1</v>
      </c>
      <c r="H781" s="150">
        <v>14086.8</v>
      </c>
      <c r="I781" s="150">
        <v>14266.8</v>
      </c>
      <c r="J781" s="150">
        <v>14630.8</v>
      </c>
      <c r="K781" s="39">
        <v>15236.1</v>
      </c>
      <c r="L781" s="150">
        <v>16846.599999999999</v>
      </c>
      <c r="M781" s="150">
        <v>18516.400000000001</v>
      </c>
      <c r="N781" s="150"/>
      <c r="O781" s="1198"/>
      <c r="P781" s="150"/>
      <c r="Q781" s="150"/>
      <c r="R781" s="150"/>
    </row>
    <row r="782" spans="1:18">
      <c r="A782" s="387"/>
      <c r="B782" s="132"/>
      <c r="C782" s="132"/>
      <c r="D782" s="132"/>
      <c r="E782" s="135"/>
      <c r="F782" s="135"/>
      <c r="G782" s="132"/>
      <c r="H782" s="132"/>
      <c r="I782" s="132"/>
      <c r="J782" s="132"/>
      <c r="K782" s="311"/>
      <c r="L782" s="132"/>
      <c r="M782" s="132"/>
      <c r="N782" s="132"/>
      <c r="O782" s="1003"/>
      <c r="P782" s="132"/>
      <c r="Q782" s="132"/>
      <c r="R782" s="132"/>
    </row>
    <row r="783" spans="1:18" s="5" customFormat="1">
      <c r="A783" s="389" t="s">
        <v>291</v>
      </c>
      <c r="B783" s="150">
        <v>8219</v>
      </c>
      <c r="C783" s="150">
        <v>8879.6</v>
      </c>
      <c r="D783" s="150">
        <v>10232.1</v>
      </c>
      <c r="E783" s="150">
        <v>9157.6</v>
      </c>
      <c r="F783" s="150">
        <v>8421.6</v>
      </c>
      <c r="G783" s="150">
        <v>9141.4</v>
      </c>
      <c r="H783" s="150">
        <f>H785+H801+H803+H831</f>
        <v>10475.900000000001</v>
      </c>
      <c r="I783" s="150">
        <v>10784.5</v>
      </c>
      <c r="J783" s="150">
        <v>11467.5</v>
      </c>
      <c r="K783" s="39">
        <v>12091.8</v>
      </c>
      <c r="L783" s="150">
        <v>13647.9</v>
      </c>
      <c r="M783" s="150">
        <v>15316.6</v>
      </c>
      <c r="N783" s="150"/>
      <c r="O783" s="1198"/>
      <c r="P783" s="150"/>
      <c r="Q783" s="150"/>
      <c r="R783" s="150"/>
    </row>
    <row r="784" spans="1:18">
      <c r="A784" s="387"/>
      <c r="B784" s="132"/>
      <c r="C784" s="132"/>
      <c r="D784" s="132"/>
      <c r="E784" s="135"/>
      <c r="F784" s="135"/>
      <c r="G784" s="132"/>
      <c r="H784" s="132"/>
      <c r="I784" s="132"/>
      <c r="J784" s="666"/>
      <c r="K784" s="311"/>
      <c r="L784" s="132"/>
      <c r="M784" s="132"/>
      <c r="N784" s="132"/>
      <c r="O784" s="1003"/>
      <c r="P784" s="132"/>
      <c r="Q784" s="132"/>
      <c r="R784" s="132"/>
    </row>
    <row r="785" spans="1:20" s="5" customFormat="1">
      <c r="A785" s="391" t="s">
        <v>292</v>
      </c>
      <c r="B785" s="433">
        <v>5629.2</v>
      </c>
      <c r="C785" s="433">
        <v>5848.5</v>
      </c>
      <c r="D785" s="433">
        <v>6778.9</v>
      </c>
      <c r="E785" s="150">
        <v>5894.2</v>
      </c>
      <c r="F785" s="150">
        <v>5286.2</v>
      </c>
      <c r="G785" s="577">
        <v>5317.4</v>
      </c>
      <c r="H785" s="577">
        <f>H786+H788+H793</f>
        <v>6119.2</v>
      </c>
      <c r="I785" s="577">
        <v>6247.1</v>
      </c>
      <c r="J785" s="667">
        <v>6600.5</v>
      </c>
      <c r="K785" s="478">
        <v>7153.1</v>
      </c>
      <c r="L785" s="577">
        <v>8105.4</v>
      </c>
      <c r="M785" s="577">
        <v>9094.9</v>
      </c>
      <c r="N785" s="577"/>
      <c r="O785" s="1209"/>
      <c r="P785" s="577"/>
      <c r="Q785" s="577"/>
      <c r="R785" s="577"/>
      <c r="S785" s="2"/>
      <c r="T785" s="2"/>
    </row>
    <row r="786" spans="1:20" s="5" customFormat="1">
      <c r="A786" s="367" t="s">
        <v>293</v>
      </c>
      <c r="B786" s="149">
        <v>2645.1</v>
      </c>
      <c r="C786" s="149">
        <v>2808.4</v>
      </c>
      <c r="D786" s="149">
        <v>3195.1</v>
      </c>
      <c r="E786" s="578">
        <v>3037.1</v>
      </c>
      <c r="F786" s="578">
        <v>2844.3</v>
      </c>
      <c r="G786" s="362">
        <v>3093.8</v>
      </c>
      <c r="H786" s="362">
        <f>H787</f>
        <v>3101.9</v>
      </c>
      <c r="I786" s="362">
        <v>2949.5</v>
      </c>
      <c r="J786" s="362">
        <v>3214.9</v>
      </c>
      <c r="K786" s="53">
        <v>3504.3</v>
      </c>
      <c r="L786" s="362">
        <v>3989.7</v>
      </c>
      <c r="M786" s="362">
        <v>4533.3999999999996</v>
      </c>
      <c r="N786" s="362"/>
      <c r="O786" s="1210"/>
      <c r="P786" s="362"/>
      <c r="Q786" s="362"/>
      <c r="R786" s="362"/>
      <c r="S786" s="2"/>
      <c r="T786" s="2"/>
    </row>
    <row r="787" spans="1:20">
      <c r="A787" s="394" t="s">
        <v>294</v>
      </c>
      <c r="B787" s="132">
        <v>2645.1</v>
      </c>
      <c r="C787" s="132">
        <v>2808.4</v>
      </c>
      <c r="D787" s="132">
        <v>3195.1</v>
      </c>
      <c r="E787" s="132">
        <v>3037.1</v>
      </c>
      <c r="F787" s="132">
        <v>2844.3</v>
      </c>
      <c r="G787" s="362">
        <v>3093.8</v>
      </c>
      <c r="H787" s="362">
        <v>3101.9</v>
      </c>
      <c r="I787" s="362">
        <v>2949.5</v>
      </c>
      <c r="J787" s="362">
        <v>3214.9</v>
      </c>
      <c r="K787" s="53">
        <v>3504.3</v>
      </c>
      <c r="L787" s="362">
        <v>3989.7</v>
      </c>
      <c r="M787" s="362">
        <v>4533.3999999999996</v>
      </c>
      <c r="N787" s="362"/>
      <c r="O787" s="1210"/>
      <c r="P787" s="362"/>
      <c r="Q787" s="362"/>
      <c r="R787" s="362"/>
    </row>
    <row r="788" spans="1:20" s="5" customFormat="1">
      <c r="A788" s="387" t="s">
        <v>295</v>
      </c>
      <c r="B788" s="132">
        <v>2739.3</v>
      </c>
      <c r="C788" s="132">
        <v>2755.1</v>
      </c>
      <c r="D788" s="132">
        <v>3353.9</v>
      </c>
      <c r="E788" s="132">
        <v>2621.6</v>
      </c>
      <c r="F788" s="132">
        <v>2230.1</v>
      </c>
      <c r="G788" s="132">
        <v>1950.4</v>
      </c>
      <c r="H788" s="132">
        <f>SUM(H789:H792)</f>
        <v>2751.9</v>
      </c>
      <c r="I788" s="132">
        <v>3032.2</v>
      </c>
      <c r="J788" s="132">
        <v>3096.2</v>
      </c>
      <c r="K788" s="40">
        <v>3333.4</v>
      </c>
      <c r="L788" s="132">
        <v>3767.1</v>
      </c>
      <c r="M788" s="132">
        <v>4181.8</v>
      </c>
      <c r="N788" s="132"/>
      <c r="O788" s="1003"/>
      <c r="P788" s="132"/>
      <c r="Q788" s="132"/>
      <c r="R788" s="132"/>
    </row>
    <row r="789" spans="1:20">
      <c r="A789" s="394" t="s">
        <v>296</v>
      </c>
      <c r="B789" s="132">
        <v>1740.5</v>
      </c>
      <c r="C789" s="132">
        <v>2060.5</v>
      </c>
      <c r="D789" s="132">
        <v>2522.4</v>
      </c>
      <c r="E789" s="132">
        <v>2374.8000000000002</v>
      </c>
      <c r="F789" s="132">
        <v>2093.8000000000002</v>
      </c>
      <c r="G789" s="132">
        <v>1794.1</v>
      </c>
      <c r="H789" s="132">
        <v>1933</v>
      </c>
      <c r="I789" s="132">
        <v>2556.3000000000002</v>
      </c>
      <c r="J789" s="132">
        <v>2784.3</v>
      </c>
      <c r="K789" s="40">
        <v>3036.3</v>
      </c>
      <c r="L789" s="132">
        <v>3410.5</v>
      </c>
      <c r="M789" s="132">
        <v>3818.5</v>
      </c>
      <c r="N789" s="132"/>
      <c r="O789" s="1003"/>
      <c r="P789" s="132"/>
      <c r="Q789" s="132"/>
      <c r="R789" s="132"/>
    </row>
    <row r="790" spans="1:20">
      <c r="A790" s="394" t="s">
        <v>297</v>
      </c>
      <c r="B790" s="132">
        <v>981.1</v>
      </c>
      <c r="C790" s="132">
        <v>666.7</v>
      </c>
      <c r="D790" s="132">
        <v>794.2</v>
      </c>
      <c r="E790" s="132">
        <v>195.4</v>
      </c>
      <c r="F790" s="132">
        <v>92</v>
      </c>
      <c r="G790" s="132">
        <v>113.6</v>
      </c>
      <c r="H790" s="132">
        <v>775</v>
      </c>
      <c r="I790" s="132">
        <v>428.1</v>
      </c>
      <c r="J790" s="132">
        <v>259.3</v>
      </c>
      <c r="K790" s="40">
        <v>240.3</v>
      </c>
      <c r="L790" s="132">
        <v>294.60000000000002</v>
      </c>
      <c r="M790" s="132">
        <v>294.60000000000002</v>
      </c>
      <c r="N790" s="132"/>
      <c r="O790" s="1003"/>
      <c r="P790" s="132"/>
      <c r="Q790" s="132"/>
      <c r="R790" s="132"/>
    </row>
    <row r="791" spans="1:20">
      <c r="A791" s="394" t="s">
        <v>298</v>
      </c>
      <c r="B791" s="132">
        <v>11.4</v>
      </c>
      <c r="C791" s="132">
        <v>18.600000000000001</v>
      </c>
      <c r="D791" s="132">
        <v>22.4</v>
      </c>
      <c r="E791" s="132">
        <v>30.8</v>
      </c>
      <c r="F791" s="132">
        <v>26.6</v>
      </c>
      <c r="G791" s="132">
        <v>25.6</v>
      </c>
      <c r="H791" s="132">
        <v>26.3</v>
      </c>
      <c r="I791" s="132">
        <v>27.9</v>
      </c>
      <c r="J791" s="132">
        <v>30.4</v>
      </c>
      <c r="K791" s="40">
        <v>33.200000000000003</v>
      </c>
      <c r="L791" s="132">
        <v>36.200000000000003</v>
      </c>
      <c r="M791" s="132">
        <v>39.4</v>
      </c>
      <c r="N791" s="132"/>
      <c r="O791" s="1003"/>
      <c r="P791" s="132"/>
      <c r="Q791" s="132"/>
      <c r="R791" s="132"/>
    </row>
    <row r="792" spans="1:20">
      <c r="A792" s="394" t="s">
        <v>299</v>
      </c>
      <c r="B792" s="132">
        <v>6.3</v>
      </c>
      <c r="C792" s="132">
        <v>9.1999999999999993</v>
      </c>
      <c r="D792" s="132">
        <v>14.9</v>
      </c>
      <c r="E792" s="132">
        <v>20.5</v>
      </c>
      <c r="F792" s="132">
        <v>17.7</v>
      </c>
      <c r="G792" s="132">
        <v>17.100000000000001</v>
      </c>
      <c r="H792" s="132">
        <v>17.600000000000001</v>
      </c>
      <c r="I792" s="132">
        <v>19.899999999999999</v>
      </c>
      <c r="J792" s="132">
        <v>21.7</v>
      </c>
      <c r="K792" s="40">
        <v>23.7</v>
      </c>
      <c r="L792" s="132">
        <v>25.8</v>
      </c>
      <c r="M792" s="132">
        <v>28.1</v>
      </c>
      <c r="N792" s="132"/>
      <c r="O792" s="1003"/>
      <c r="P792" s="132"/>
      <c r="Q792" s="132"/>
      <c r="R792" s="132"/>
    </row>
    <row r="793" spans="1:20" s="5" customFormat="1">
      <c r="A793" s="387" t="s">
        <v>300</v>
      </c>
      <c r="B793" s="132">
        <v>244.8</v>
      </c>
      <c r="C793" s="132">
        <v>285</v>
      </c>
      <c r="D793" s="132">
        <v>229.9</v>
      </c>
      <c r="E793" s="132">
        <v>235.6</v>
      </c>
      <c r="F793" s="132">
        <v>211.8</v>
      </c>
      <c r="G793" s="132">
        <v>273.10000000000002</v>
      </c>
      <c r="H793" s="132">
        <f>SUM(H794:H799)</f>
        <v>265.39999999999998</v>
      </c>
      <c r="I793" s="132">
        <v>265.39999999999998</v>
      </c>
      <c r="J793" s="132">
        <v>289.3</v>
      </c>
      <c r="K793" s="40">
        <v>315.39999999999998</v>
      </c>
      <c r="L793" s="132">
        <v>348.7</v>
      </c>
      <c r="M793" s="132">
        <v>379.6</v>
      </c>
      <c r="N793" s="132"/>
      <c r="O793" s="1003"/>
      <c r="P793" s="132"/>
      <c r="Q793" s="132"/>
      <c r="R793" s="132"/>
    </row>
    <row r="794" spans="1:20">
      <c r="A794" s="394" t="s">
        <v>301</v>
      </c>
      <c r="B794" s="132">
        <v>13.3</v>
      </c>
      <c r="C794" s="132"/>
      <c r="D794" s="132"/>
      <c r="E794" s="434" t="s">
        <v>302</v>
      </c>
      <c r="F794" s="47"/>
      <c r="G794" s="434">
        <v>0</v>
      </c>
      <c r="H794" s="434"/>
      <c r="I794" s="434"/>
      <c r="J794" s="434"/>
      <c r="K794" s="54"/>
      <c r="L794" s="434"/>
      <c r="M794" s="434"/>
      <c r="N794" s="434"/>
      <c r="O794" s="1200"/>
      <c r="P794" s="434"/>
      <c r="Q794" s="434"/>
      <c r="R794" s="434"/>
    </row>
    <row r="795" spans="1:20">
      <c r="A795" s="394" t="s">
        <v>303</v>
      </c>
      <c r="B795" s="132">
        <v>163.19999999999999</v>
      </c>
      <c r="C795" s="132">
        <v>244.5</v>
      </c>
      <c r="D795" s="132">
        <v>186.1</v>
      </c>
      <c r="E795" s="132">
        <v>168.9</v>
      </c>
      <c r="F795" s="434">
        <v>132.6</v>
      </c>
      <c r="G795" s="132">
        <v>181.7</v>
      </c>
      <c r="H795" s="132">
        <v>154.6</v>
      </c>
      <c r="I795" s="132">
        <v>149.19999999999999</v>
      </c>
      <c r="J795" s="132">
        <v>162.69999999999999</v>
      </c>
      <c r="K795" s="40">
        <v>177.3</v>
      </c>
      <c r="L795" s="132">
        <v>193.3</v>
      </c>
      <c r="M795" s="132">
        <v>210.7</v>
      </c>
      <c r="N795" s="132"/>
      <c r="O795" s="1003"/>
      <c r="P795" s="132"/>
      <c r="Q795" s="132"/>
      <c r="R795" s="132"/>
    </row>
    <row r="796" spans="1:20">
      <c r="A796" s="394" t="s">
        <v>305</v>
      </c>
      <c r="B796" s="132">
        <v>67.400000000000006</v>
      </c>
      <c r="C796" s="132">
        <v>38.5</v>
      </c>
      <c r="D796" s="132">
        <v>43.1</v>
      </c>
      <c r="E796" s="132">
        <v>66</v>
      </c>
      <c r="F796" s="132">
        <v>78.7</v>
      </c>
      <c r="G796" s="132">
        <v>91.4</v>
      </c>
      <c r="H796" s="132">
        <v>110.8</v>
      </c>
      <c r="I796" s="132">
        <v>116</v>
      </c>
      <c r="J796" s="132">
        <v>126.4</v>
      </c>
      <c r="K796" s="40">
        <v>137.80000000000001</v>
      </c>
      <c r="L796" s="132">
        <v>155.19999999999999</v>
      </c>
      <c r="M796" s="132">
        <v>168.7</v>
      </c>
      <c r="N796" s="132"/>
      <c r="O796" s="1003"/>
      <c r="P796" s="132"/>
      <c r="Q796" s="132"/>
      <c r="R796" s="132"/>
    </row>
    <row r="797" spans="1:20">
      <c r="A797" s="394" t="s">
        <v>401</v>
      </c>
      <c r="B797" s="132"/>
      <c r="C797" s="132"/>
      <c r="D797" s="132"/>
      <c r="E797" s="132"/>
      <c r="F797" s="132"/>
      <c r="G797" s="132"/>
      <c r="H797" s="132"/>
      <c r="I797" s="132"/>
      <c r="J797" s="132"/>
      <c r="K797" s="40"/>
      <c r="L797" s="132"/>
      <c r="M797" s="132"/>
      <c r="N797" s="132"/>
      <c r="O797" s="1003"/>
      <c r="P797" s="132"/>
      <c r="Q797" s="132"/>
      <c r="R797" s="132"/>
    </row>
    <row r="798" spans="1:20">
      <c r="A798" s="394" t="s">
        <v>306</v>
      </c>
      <c r="B798" s="132"/>
      <c r="C798" s="132"/>
      <c r="D798" s="132"/>
      <c r="E798" s="132"/>
      <c r="F798" s="132"/>
      <c r="G798" s="132"/>
      <c r="H798" s="132"/>
      <c r="I798" s="132"/>
      <c r="J798" s="132"/>
      <c r="K798" s="40"/>
      <c r="L798" s="132"/>
      <c r="M798" s="132"/>
      <c r="N798" s="132"/>
      <c r="O798" s="1003"/>
      <c r="P798" s="132"/>
      <c r="Q798" s="132"/>
      <c r="R798" s="132"/>
    </row>
    <row r="799" spans="1:20">
      <c r="A799" s="394" t="s">
        <v>307</v>
      </c>
      <c r="B799" s="132">
        <v>0.9</v>
      </c>
      <c r="C799" s="132">
        <v>2</v>
      </c>
      <c r="D799" s="132">
        <v>0.7</v>
      </c>
      <c r="E799" s="132">
        <v>0.6</v>
      </c>
      <c r="F799" s="132">
        <v>0.5</v>
      </c>
      <c r="G799" s="132">
        <v>0</v>
      </c>
      <c r="H799" s="132"/>
      <c r="I799" s="132">
        <v>0.2</v>
      </c>
      <c r="J799" s="132">
        <v>0.2</v>
      </c>
      <c r="K799" s="40">
        <v>0.2</v>
      </c>
      <c r="L799" s="132">
        <v>0.2</v>
      </c>
      <c r="M799" s="132">
        <v>0.2</v>
      </c>
      <c r="N799" s="132"/>
      <c r="O799" s="1003"/>
      <c r="P799" s="132"/>
      <c r="Q799" s="132"/>
      <c r="R799" s="132"/>
    </row>
    <row r="800" spans="1:20">
      <c r="A800" s="387"/>
      <c r="B800" s="132"/>
      <c r="C800" s="132"/>
      <c r="D800" s="132"/>
      <c r="E800" s="579"/>
      <c r="F800" s="579"/>
      <c r="G800" s="132"/>
      <c r="H800" s="132"/>
      <c r="I800" s="132"/>
      <c r="J800" s="435"/>
      <c r="K800" s="673"/>
      <c r="L800" s="132"/>
      <c r="M800" s="132"/>
      <c r="N800" s="132"/>
      <c r="O800" s="1003"/>
      <c r="P800" s="132"/>
      <c r="Q800" s="132"/>
      <c r="R800" s="132"/>
    </row>
    <row r="801" spans="1:18" s="5" customFormat="1">
      <c r="A801" s="389" t="s">
        <v>308</v>
      </c>
      <c r="B801" s="150">
        <v>3.7</v>
      </c>
      <c r="C801" s="150">
        <v>6.4</v>
      </c>
      <c r="D801" s="150">
        <v>14.6</v>
      </c>
      <c r="E801" s="150">
        <v>18</v>
      </c>
      <c r="F801" s="150">
        <v>14.4</v>
      </c>
      <c r="G801" s="150">
        <v>11.2</v>
      </c>
      <c r="H801" s="150">
        <v>8.6</v>
      </c>
      <c r="I801" s="150">
        <v>0</v>
      </c>
      <c r="J801" s="646">
        <v>0</v>
      </c>
      <c r="K801" s="39">
        <v>0</v>
      </c>
      <c r="L801" s="150">
        <v>0</v>
      </c>
      <c r="M801" s="150">
        <v>0</v>
      </c>
      <c r="N801" s="150"/>
      <c r="O801" s="1198"/>
      <c r="P801" s="150"/>
      <c r="Q801" s="150"/>
      <c r="R801" s="150"/>
    </row>
    <row r="802" spans="1:18">
      <c r="A802" s="394" t="s">
        <v>309</v>
      </c>
      <c r="B802" s="132"/>
      <c r="C802" s="132"/>
      <c r="D802" s="132"/>
      <c r="E802" s="150"/>
      <c r="F802" s="580"/>
      <c r="G802" s="132"/>
      <c r="H802" s="132"/>
      <c r="I802" s="132"/>
      <c r="J802" s="132"/>
      <c r="K802" s="311"/>
      <c r="L802" s="132"/>
      <c r="M802" s="132"/>
      <c r="N802" s="132"/>
      <c r="O802" s="1003"/>
      <c r="P802" s="132"/>
      <c r="Q802" s="132"/>
      <c r="R802" s="132"/>
    </row>
    <row r="803" spans="1:18" s="5" customFormat="1">
      <c r="A803" s="389" t="s">
        <v>310</v>
      </c>
      <c r="B803" s="150">
        <v>2183.1</v>
      </c>
      <c r="C803" s="150">
        <v>2549.1999999999998</v>
      </c>
      <c r="D803" s="150">
        <v>2883.6</v>
      </c>
      <c r="E803" s="150">
        <v>2680.2</v>
      </c>
      <c r="F803" s="150">
        <v>2584.1</v>
      </c>
      <c r="G803" s="150">
        <f>G804+G813+G817+G821+G828</f>
        <v>3255</v>
      </c>
      <c r="H803" s="150">
        <f>H804+H813+H817+H821+H828</f>
        <v>3537.4</v>
      </c>
      <c r="I803" s="150">
        <v>3773.9</v>
      </c>
      <c r="J803" s="150">
        <v>4065.5</v>
      </c>
      <c r="K803" s="39">
        <v>4097.7</v>
      </c>
      <c r="L803" s="150">
        <v>4663.8999999999996</v>
      </c>
      <c r="M803" s="150">
        <v>5301.7</v>
      </c>
      <c r="N803" s="150"/>
      <c r="O803" s="1198"/>
      <c r="P803" s="150"/>
      <c r="Q803" s="150"/>
      <c r="R803" s="150"/>
    </row>
    <row r="804" spans="1:18" s="5" customFormat="1">
      <c r="A804" s="384" t="s">
        <v>311</v>
      </c>
      <c r="B804" s="132">
        <v>1162.2</v>
      </c>
      <c r="C804" s="132">
        <v>1563.4</v>
      </c>
      <c r="D804" s="132">
        <v>1806</v>
      </c>
      <c r="E804" s="578">
        <v>1693.2</v>
      </c>
      <c r="F804" s="578">
        <v>1521.8</v>
      </c>
      <c r="G804" s="132">
        <v>1911.3</v>
      </c>
      <c r="H804" s="132">
        <f>H806+H812</f>
        <v>2167.4</v>
      </c>
      <c r="I804" s="132">
        <v>2286.1</v>
      </c>
      <c r="J804" s="132">
        <v>2443.9</v>
      </c>
      <c r="K804" s="40">
        <v>2332.6999999999998</v>
      </c>
      <c r="L804" s="132">
        <v>2742.2</v>
      </c>
      <c r="M804" s="132">
        <v>3211.4</v>
      </c>
      <c r="N804" s="132"/>
      <c r="O804" s="1003"/>
      <c r="P804" s="132"/>
      <c r="Q804" s="132"/>
      <c r="R804" s="132"/>
    </row>
    <row r="805" spans="1:18" s="5" customFormat="1" ht="12.75" customHeight="1">
      <c r="A805" s="384" t="s">
        <v>312</v>
      </c>
      <c r="B805" s="132"/>
      <c r="C805" s="132"/>
      <c r="D805" s="132"/>
      <c r="E805" s="132"/>
      <c r="F805" s="132"/>
      <c r="G805" s="132"/>
      <c r="H805" s="132"/>
      <c r="I805" s="132"/>
      <c r="J805" s="132"/>
      <c r="K805" s="40"/>
      <c r="L805" s="132"/>
      <c r="M805" s="132"/>
      <c r="N805" s="132"/>
      <c r="O805" s="1003"/>
      <c r="P805" s="132"/>
      <c r="Q805" s="132"/>
      <c r="R805" s="132"/>
    </row>
    <row r="806" spans="1:18" ht="13.5">
      <c r="A806" s="394" t="s">
        <v>402</v>
      </c>
      <c r="B806" s="132">
        <v>1092.0999999999999</v>
      </c>
      <c r="C806" s="132">
        <v>1496.1</v>
      </c>
      <c r="D806" s="132">
        <v>1668.8</v>
      </c>
      <c r="E806" s="132">
        <v>1567</v>
      </c>
      <c r="F806" s="132">
        <v>1442.6</v>
      </c>
      <c r="G806" s="132">
        <v>1868.8</v>
      </c>
      <c r="H806" s="132">
        <v>2067.1</v>
      </c>
      <c r="I806" s="132">
        <v>2188.8000000000002</v>
      </c>
      <c r="J806" s="132">
        <v>2338.6</v>
      </c>
      <c r="K806" s="40">
        <v>2218.6999999999998</v>
      </c>
      <c r="L806" s="132">
        <v>2618.8000000000002</v>
      </c>
      <c r="M806" s="132">
        <v>3077.7</v>
      </c>
      <c r="N806" s="132"/>
      <c r="O806" s="1003"/>
      <c r="P806" s="132"/>
      <c r="Q806" s="132"/>
      <c r="R806" s="132"/>
    </row>
    <row r="807" spans="1:18">
      <c r="A807" s="394" t="s">
        <v>314</v>
      </c>
      <c r="B807" s="132"/>
      <c r="C807" s="132"/>
      <c r="D807" s="132"/>
      <c r="E807" s="132"/>
      <c r="F807" s="132"/>
      <c r="G807" s="132"/>
      <c r="H807" s="132"/>
      <c r="I807" s="132"/>
      <c r="J807" s="132"/>
      <c r="K807" s="40"/>
      <c r="L807" s="132"/>
      <c r="M807" s="132"/>
      <c r="N807" s="132"/>
      <c r="O807" s="1003"/>
      <c r="P807" s="132"/>
      <c r="Q807" s="132"/>
      <c r="R807" s="132"/>
    </row>
    <row r="808" spans="1:18">
      <c r="A808" s="394" t="s">
        <v>315</v>
      </c>
      <c r="B808" s="132"/>
      <c r="C808" s="132"/>
      <c r="D808" s="132"/>
      <c r="E808" s="132"/>
      <c r="F808" s="132"/>
      <c r="G808" s="132"/>
      <c r="H808" s="132"/>
      <c r="I808" s="132"/>
      <c r="J808" s="132"/>
      <c r="K808" s="40"/>
      <c r="L808" s="132"/>
      <c r="M808" s="132"/>
      <c r="N808" s="132"/>
      <c r="O808" s="1003"/>
      <c r="P808" s="132"/>
      <c r="Q808" s="132"/>
      <c r="R808" s="132"/>
    </row>
    <row r="809" spans="1:18">
      <c r="A809" s="394" t="s">
        <v>316</v>
      </c>
      <c r="B809" s="132"/>
      <c r="C809" s="132"/>
      <c r="D809" s="132"/>
      <c r="E809" s="132"/>
      <c r="F809" s="132"/>
      <c r="G809" s="132"/>
      <c r="H809" s="132"/>
      <c r="I809" s="132"/>
      <c r="J809" s="132"/>
      <c r="K809" s="40"/>
      <c r="L809" s="132"/>
      <c r="M809" s="132"/>
      <c r="N809" s="132"/>
      <c r="O809" s="1003"/>
      <c r="P809" s="132"/>
      <c r="Q809" s="132"/>
      <c r="R809" s="132"/>
    </row>
    <row r="810" spans="1:18">
      <c r="A810" s="394" t="s">
        <v>317</v>
      </c>
      <c r="B810" s="132"/>
      <c r="C810" s="132"/>
      <c r="D810" s="132"/>
      <c r="E810" s="132"/>
      <c r="F810" s="132"/>
      <c r="G810" s="132"/>
      <c r="H810" s="132"/>
      <c r="I810" s="132"/>
      <c r="J810" s="132"/>
      <c r="K810" s="40"/>
      <c r="L810" s="132"/>
      <c r="M810" s="132"/>
      <c r="N810" s="132"/>
      <c r="O810" s="1003"/>
      <c r="P810" s="132"/>
      <c r="Q810" s="132"/>
      <c r="R810" s="132"/>
    </row>
    <row r="811" spans="1:18" s="5" customFormat="1">
      <c r="A811" s="384" t="s">
        <v>318</v>
      </c>
      <c r="B811" s="589"/>
      <c r="C811" s="589"/>
      <c r="D811" s="589"/>
      <c r="E811" s="589"/>
      <c r="F811" s="589"/>
      <c r="G811" s="589"/>
      <c r="H811" s="589"/>
      <c r="I811" s="589"/>
      <c r="J811" s="589"/>
      <c r="K811" s="41"/>
      <c r="L811" s="589"/>
      <c r="M811" s="589"/>
      <c r="N811" s="589"/>
      <c r="O811" s="1194"/>
      <c r="P811" s="589"/>
      <c r="Q811" s="589"/>
      <c r="R811" s="589"/>
    </row>
    <row r="812" spans="1:18">
      <c r="A812" s="394" t="s">
        <v>319</v>
      </c>
      <c r="B812" s="132">
        <v>70.2</v>
      </c>
      <c r="C812" s="132">
        <v>67.3</v>
      </c>
      <c r="D812" s="132">
        <v>137.30000000000001</v>
      </c>
      <c r="E812" s="132">
        <v>126.1</v>
      </c>
      <c r="F812" s="132">
        <v>79.2</v>
      </c>
      <c r="G812" s="132">
        <v>42.4</v>
      </c>
      <c r="H812" s="132">
        <v>100.3</v>
      </c>
      <c r="I812" s="132">
        <v>97.3</v>
      </c>
      <c r="J812" s="132">
        <v>105.3</v>
      </c>
      <c r="K812" s="40">
        <v>114</v>
      </c>
      <c r="L812" s="132">
        <v>123.5</v>
      </c>
      <c r="M812" s="132">
        <v>133.80000000000001</v>
      </c>
      <c r="N812" s="132"/>
      <c r="O812" s="1003"/>
      <c r="P812" s="132"/>
      <c r="Q812" s="132"/>
      <c r="R812" s="132"/>
    </row>
    <row r="813" spans="1:18" s="5" customFormat="1">
      <c r="A813" s="384" t="s">
        <v>320</v>
      </c>
      <c r="B813" s="589">
        <v>855.3</v>
      </c>
      <c r="C813" s="589">
        <v>814.4</v>
      </c>
      <c r="D813" s="589">
        <v>889.1</v>
      </c>
      <c r="E813" s="589">
        <v>802</v>
      </c>
      <c r="F813" s="589">
        <v>875.9</v>
      </c>
      <c r="G813" s="589">
        <v>1105</v>
      </c>
      <c r="H813" s="589">
        <f>SUM(H814:H815)</f>
        <v>1074.8</v>
      </c>
      <c r="I813" s="589">
        <v>1244.4000000000001</v>
      </c>
      <c r="J813" s="589">
        <v>1356.3</v>
      </c>
      <c r="K813" s="41">
        <v>1476.4</v>
      </c>
      <c r="L813" s="589">
        <v>1607.3</v>
      </c>
      <c r="M813" s="589">
        <v>1748.2</v>
      </c>
      <c r="N813" s="589"/>
      <c r="O813" s="1194"/>
      <c r="P813" s="589"/>
      <c r="Q813" s="589"/>
      <c r="R813" s="589"/>
    </row>
    <row r="814" spans="1:18">
      <c r="A814" s="394" t="s">
        <v>321</v>
      </c>
      <c r="B814" s="132">
        <v>560.5</v>
      </c>
      <c r="C814" s="132">
        <v>541.9</v>
      </c>
      <c r="D814" s="132">
        <v>638.6</v>
      </c>
      <c r="E814" s="132">
        <v>503.3</v>
      </c>
      <c r="F814" s="132">
        <v>603.70000000000005</v>
      </c>
      <c r="G814" s="132">
        <v>757.3</v>
      </c>
      <c r="H814" s="132">
        <v>774</v>
      </c>
      <c r="I814" s="132">
        <v>922.7</v>
      </c>
      <c r="J814" s="132">
        <v>1005.5</v>
      </c>
      <c r="K814" s="40">
        <v>1093.8</v>
      </c>
      <c r="L814" s="132">
        <v>1190.2</v>
      </c>
      <c r="M814" s="132">
        <v>1293.4000000000001</v>
      </c>
      <c r="N814" s="132"/>
      <c r="O814" s="1003"/>
      <c r="P814" s="132"/>
      <c r="Q814" s="132"/>
      <c r="R814" s="132"/>
    </row>
    <row r="815" spans="1:18">
      <c r="A815" s="394" t="s">
        <v>322</v>
      </c>
      <c r="B815" s="132">
        <v>294.8</v>
      </c>
      <c r="C815" s="132">
        <v>272.5</v>
      </c>
      <c r="D815" s="132">
        <v>250.6</v>
      </c>
      <c r="E815" s="132">
        <v>298.7</v>
      </c>
      <c r="F815" s="132">
        <v>272.2</v>
      </c>
      <c r="G815" s="132">
        <v>347.8</v>
      </c>
      <c r="H815" s="132">
        <v>300.8</v>
      </c>
      <c r="I815" s="132">
        <v>321.7</v>
      </c>
      <c r="J815" s="132">
        <v>350.8</v>
      </c>
      <c r="K815" s="40">
        <v>382.5</v>
      </c>
      <c r="L815" s="132">
        <v>417.1</v>
      </c>
      <c r="M815" s="132">
        <v>454.8</v>
      </c>
      <c r="N815" s="132"/>
      <c r="O815" s="1003"/>
      <c r="P815" s="132"/>
      <c r="Q815" s="132"/>
      <c r="R815" s="132"/>
    </row>
    <row r="816" spans="1:18" s="5" customFormat="1">
      <c r="A816" s="384" t="s">
        <v>323</v>
      </c>
      <c r="B816" s="589"/>
      <c r="C816" s="589"/>
      <c r="D816" s="589"/>
      <c r="E816" s="589"/>
      <c r="F816" s="589"/>
      <c r="G816" s="589"/>
      <c r="H816" s="589"/>
      <c r="I816" s="589"/>
      <c r="J816" s="589"/>
      <c r="K816" s="41"/>
      <c r="L816" s="589"/>
      <c r="M816" s="589"/>
      <c r="N816" s="589"/>
      <c r="O816" s="1194"/>
      <c r="P816" s="589"/>
      <c r="Q816" s="589"/>
      <c r="R816" s="589"/>
    </row>
    <row r="817" spans="1:18" s="5" customFormat="1">
      <c r="A817" s="384" t="s">
        <v>324</v>
      </c>
      <c r="B817" s="589">
        <v>149.9</v>
      </c>
      <c r="C817" s="589">
        <v>159.19999999999999</v>
      </c>
      <c r="D817" s="589">
        <v>176.7</v>
      </c>
      <c r="E817" s="589">
        <v>177.7</v>
      </c>
      <c r="F817" s="589">
        <v>175.7</v>
      </c>
      <c r="G817" s="589">
        <v>228.9</v>
      </c>
      <c r="H817" s="589">
        <f>SUM(H818:H820)</f>
        <v>248.1</v>
      </c>
      <c r="I817" s="589">
        <v>237.6</v>
      </c>
      <c r="J817" s="589">
        <v>258.8</v>
      </c>
      <c r="K817" s="41">
        <v>281.89999999999998</v>
      </c>
      <c r="L817" s="589">
        <v>307</v>
      </c>
      <c r="M817" s="589">
        <v>334.5</v>
      </c>
      <c r="N817" s="589"/>
      <c r="O817" s="1194"/>
      <c r="P817" s="589"/>
      <c r="Q817" s="589"/>
      <c r="R817" s="589"/>
    </row>
    <row r="818" spans="1:18">
      <c r="A818" s="394" t="s">
        <v>325</v>
      </c>
      <c r="B818" s="132">
        <v>9.5</v>
      </c>
      <c r="C818" s="132">
        <v>8.8000000000000007</v>
      </c>
      <c r="D818" s="132">
        <v>12.8</v>
      </c>
      <c r="E818" s="132">
        <v>9.4</v>
      </c>
      <c r="F818" s="132">
        <v>7.8</v>
      </c>
      <c r="G818" s="132">
        <v>22.9</v>
      </c>
      <c r="H818" s="132">
        <v>20.399999999999999</v>
      </c>
      <c r="I818" s="132">
        <v>31.2</v>
      </c>
      <c r="J818" s="132">
        <v>34</v>
      </c>
      <c r="K818" s="40">
        <v>37</v>
      </c>
      <c r="L818" s="132">
        <v>40.4</v>
      </c>
      <c r="M818" s="132">
        <v>44</v>
      </c>
      <c r="N818" s="132"/>
      <c r="O818" s="1003"/>
      <c r="P818" s="132"/>
      <c r="Q818" s="132"/>
      <c r="R818" s="132"/>
    </row>
    <row r="819" spans="1:18">
      <c r="A819" s="394" t="s">
        <v>326</v>
      </c>
      <c r="B819" s="132">
        <v>133.9</v>
      </c>
      <c r="C819" s="132">
        <v>144.6</v>
      </c>
      <c r="D819" s="132">
        <v>158.1</v>
      </c>
      <c r="E819" s="132">
        <v>162.1</v>
      </c>
      <c r="F819" s="132">
        <v>163.5</v>
      </c>
      <c r="G819" s="132">
        <v>178.7</v>
      </c>
      <c r="H819" s="132">
        <v>205.1</v>
      </c>
      <c r="I819" s="132">
        <v>197.3</v>
      </c>
      <c r="J819" s="132">
        <v>215</v>
      </c>
      <c r="K819" s="40">
        <v>234.3</v>
      </c>
      <c r="L819" s="132">
        <v>255.4</v>
      </c>
      <c r="M819" s="132">
        <v>278.39999999999998</v>
      </c>
      <c r="N819" s="132"/>
      <c r="O819" s="1003"/>
      <c r="P819" s="132"/>
      <c r="Q819" s="132"/>
      <c r="R819" s="132"/>
    </row>
    <row r="820" spans="1:18">
      <c r="A820" s="394" t="s">
        <v>327</v>
      </c>
      <c r="B820" s="132">
        <v>6.5</v>
      </c>
      <c r="C820" s="132">
        <v>5.9</v>
      </c>
      <c r="D820" s="132">
        <v>5.8</v>
      </c>
      <c r="E820" s="132">
        <v>6.2</v>
      </c>
      <c r="F820" s="132">
        <v>4.4000000000000004</v>
      </c>
      <c r="G820" s="132">
        <v>14.2</v>
      </c>
      <c r="H820" s="132">
        <v>22.6</v>
      </c>
      <c r="I820" s="132">
        <v>9</v>
      </c>
      <c r="J820" s="132">
        <v>9.6999999999999993</v>
      </c>
      <c r="K820" s="40">
        <v>10.5</v>
      </c>
      <c r="L820" s="132">
        <v>11.3</v>
      </c>
      <c r="M820" s="132">
        <v>12.2</v>
      </c>
      <c r="N820" s="132"/>
      <c r="O820" s="1003"/>
      <c r="P820" s="132"/>
      <c r="Q820" s="132"/>
      <c r="R820" s="132"/>
    </row>
    <row r="821" spans="1:18" s="5" customFormat="1">
      <c r="A821" s="384" t="s">
        <v>328</v>
      </c>
      <c r="B821" s="589">
        <v>10.7</v>
      </c>
      <c r="C821" s="589">
        <v>12.3</v>
      </c>
      <c r="D821" s="589">
        <v>9.1999999999999993</v>
      </c>
      <c r="E821" s="589">
        <v>6.9</v>
      </c>
      <c r="F821" s="589">
        <v>7.5</v>
      </c>
      <c r="G821" s="589">
        <v>7.1</v>
      </c>
      <c r="H821" s="589">
        <v>2.8</v>
      </c>
      <c r="I821" s="589">
        <v>1.2</v>
      </c>
      <c r="J821" s="589">
        <v>1.5</v>
      </c>
      <c r="K821" s="41">
        <v>1.5</v>
      </c>
      <c r="L821" s="589">
        <v>1.5</v>
      </c>
      <c r="M821" s="589">
        <v>1.5</v>
      </c>
      <c r="N821" s="589"/>
      <c r="O821" s="1194"/>
      <c r="P821" s="589"/>
      <c r="Q821" s="589"/>
      <c r="R821" s="589"/>
    </row>
    <row r="822" spans="1:18" hidden="1">
      <c r="A822" s="394" t="s">
        <v>329</v>
      </c>
      <c r="B822" s="132">
        <v>6.7</v>
      </c>
      <c r="C822" s="132">
        <v>7.3</v>
      </c>
      <c r="D822" s="132">
        <v>8.1999999999999993</v>
      </c>
      <c r="E822" s="132">
        <v>5.7</v>
      </c>
      <c r="F822" s="132">
        <v>6.8</v>
      </c>
      <c r="G822" s="132">
        <v>6.4</v>
      </c>
      <c r="H822" s="132"/>
      <c r="I822" s="132"/>
      <c r="J822" s="132"/>
      <c r="K822" s="40"/>
      <c r="L822" s="132"/>
      <c r="M822" s="132"/>
      <c r="N822" s="132"/>
      <c r="O822" s="1003"/>
      <c r="P822" s="132"/>
      <c r="Q822" s="132"/>
      <c r="R822" s="132"/>
    </row>
    <row r="823" spans="1:18" hidden="1">
      <c r="A823" s="394" t="s">
        <v>330</v>
      </c>
      <c r="B823" s="132">
        <v>3.9</v>
      </c>
      <c r="C823" s="132">
        <v>5</v>
      </c>
      <c r="D823" s="132">
        <v>1</v>
      </c>
      <c r="E823" s="132">
        <v>1.1000000000000001</v>
      </c>
      <c r="F823" s="132">
        <v>0.8</v>
      </c>
      <c r="G823" s="132">
        <v>0.8</v>
      </c>
      <c r="H823" s="132"/>
      <c r="I823" s="132"/>
      <c r="J823" s="132"/>
      <c r="K823" s="40"/>
      <c r="L823" s="132"/>
      <c r="M823" s="132"/>
      <c r="N823" s="132"/>
      <c r="O823" s="1003"/>
      <c r="P823" s="132"/>
      <c r="Q823" s="132"/>
      <c r="R823" s="132"/>
    </row>
    <row r="824" spans="1:18" s="5" customFormat="1">
      <c r="A824" s="384" t="s">
        <v>403</v>
      </c>
      <c r="B824" s="589"/>
      <c r="C824" s="589"/>
      <c r="D824" s="589"/>
      <c r="E824" s="589"/>
      <c r="F824" s="589"/>
      <c r="G824" s="589"/>
      <c r="H824" s="589"/>
      <c r="I824" s="589"/>
      <c r="J824" s="589"/>
      <c r="K824" s="41"/>
      <c r="L824" s="589"/>
      <c r="M824" s="589"/>
      <c r="N824" s="589"/>
      <c r="O824" s="1194"/>
      <c r="P824" s="589"/>
      <c r="Q824" s="589"/>
      <c r="R824" s="589"/>
    </row>
    <row r="825" spans="1:18">
      <c r="A825" s="394" t="s">
        <v>404</v>
      </c>
      <c r="B825" s="132"/>
      <c r="C825" s="132"/>
      <c r="D825" s="132"/>
      <c r="E825" s="132"/>
      <c r="F825" s="132"/>
      <c r="G825" s="132"/>
      <c r="H825" s="132"/>
      <c r="I825" s="132"/>
      <c r="J825" s="132"/>
      <c r="K825" s="40"/>
      <c r="L825" s="132"/>
      <c r="M825" s="132"/>
      <c r="N825" s="132"/>
      <c r="O825" s="1003"/>
      <c r="P825" s="132"/>
      <c r="Q825" s="132"/>
      <c r="R825" s="132"/>
    </row>
    <row r="826" spans="1:18">
      <c r="A826" s="394" t="s">
        <v>405</v>
      </c>
      <c r="B826" s="132"/>
      <c r="C826" s="132"/>
      <c r="D826" s="132"/>
      <c r="E826" s="132"/>
      <c r="F826" s="132"/>
      <c r="G826" s="132"/>
      <c r="H826" s="132"/>
      <c r="I826" s="132"/>
      <c r="J826" s="132"/>
      <c r="K826" s="40"/>
      <c r="L826" s="132"/>
      <c r="M826" s="132"/>
      <c r="N826" s="132"/>
      <c r="O826" s="1003"/>
      <c r="P826" s="132"/>
      <c r="Q826" s="132"/>
      <c r="R826" s="132"/>
    </row>
    <row r="827" spans="1:18" s="5" customFormat="1">
      <c r="A827" s="384" t="s">
        <v>393</v>
      </c>
      <c r="B827" s="589"/>
      <c r="C827" s="589"/>
      <c r="D827" s="589"/>
      <c r="E827" s="589"/>
      <c r="F827" s="589"/>
      <c r="G827" s="589"/>
      <c r="H827" s="589"/>
      <c r="I827" s="589"/>
      <c r="J827" s="589"/>
      <c r="K827" s="41"/>
      <c r="L827" s="589"/>
      <c r="M827" s="589"/>
      <c r="N827" s="589"/>
      <c r="O827" s="1194"/>
      <c r="P827" s="589"/>
      <c r="Q827" s="589"/>
      <c r="R827" s="589"/>
    </row>
    <row r="828" spans="1:18" s="5" customFormat="1">
      <c r="A828" s="384" t="s">
        <v>341</v>
      </c>
      <c r="B828" s="132">
        <v>5</v>
      </c>
      <c r="C828" s="434" t="s">
        <v>302</v>
      </c>
      <c r="D828" s="132">
        <v>2.5</v>
      </c>
      <c r="E828" s="132">
        <v>0.4</v>
      </c>
      <c r="F828" s="132">
        <v>3.1</v>
      </c>
      <c r="G828" s="132">
        <v>2.7</v>
      </c>
      <c r="H828" s="132">
        <v>44.3</v>
      </c>
      <c r="I828" s="132">
        <v>4.5999999999999996</v>
      </c>
      <c r="J828" s="132">
        <v>5</v>
      </c>
      <c r="K828" s="40">
        <v>5.3</v>
      </c>
      <c r="L828" s="132">
        <v>5.8</v>
      </c>
      <c r="M828" s="132">
        <v>6</v>
      </c>
      <c r="N828" s="132"/>
      <c r="O828" s="1003"/>
      <c r="P828" s="132"/>
      <c r="Q828" s="132"/>
      <c r="R828" s="132"/>
    </row>
    <row r="829" spans="1:18" hidden="1">
      <c r="A829" s="394" t="s">
        <v>342</v>
      </c>
      <c r="B829" s="132">
        <v>5</v>
      </c>
      <c r="C829" s="434" t="s">
        <v>302</v>
      </c>
      <c r="D829" s="132">
        <v>2.5</v>
      </c>
      <c r="E829" s="132">
        <v>0.4</v>
      </c>
      <c r="F829" s="132">
        <v>3.1</v>
      </c>
      <c r="G829" s="132">
        <v>2.7</v>
      </c>
      <c r="H829" s="132"/>
      <c r="I829" s="132"/>
      <c r="J829" s="132"/>
      <c r="K829" s="40"/>
      <c r="L829" s="132"/>
      <c r="M829" s="132"/>
      <c r="N829" s="132"/>
      <c r="O829" s="1003"/>
      <c r="P829" s="132"/>
      <c r="Q829" s="132"/>
      <c r="R829" s="132"/>
    </row>
    <row r="830" spans="1:18">
      <c r="A830" s="387" t="s">
        <v>406</v>
      </c>
      <c r="B830" s="132"/>
      <c r="C830" s="132"/>
      <c r="D830" s="132"/>
      <c r="E830" s="579"/>
      <c r="F830" s="579"/>
      <c r="G830" s="132"/>
      <c r="H830" s="132"/>
      <c r="I830" s="132"/>
      <c r="J830" s="132"/>
      <c r="K830" s="40"/>
      <c r="L830" s="132"/>
      <c r="M830" s="132"/>
      <c r="N830" s="132"/>
      <c r="O830" s="1003"/>
      <c r="P830" s="132"/>
      <c r="Q830" s="132"/>
      <c r="R830" s="132"/>
    </row>
    <row r="831" spans="1:18" s="5" customFormat="1">
      <c r="A831" s="389" t="s">
        <v>343</v>
      </c>
      <c r="B831" s="150">
        <v>402.9</v>
      </c>
      <c r="C831" s="150">
        <v>475.5</v>
      </c>
      <c r="D831" s="150">
        <v>555</v>
      </c>
      <c r="E831" s="150">
        <v>565.20000000000005</v>
      </c>
      <c r="F831" s="150">
        <v>536.79999999999995</v>
      </c>
      <c r="G831" s="150">
        <v>557.70000000000005</v>
      </c>
      <c r="H831" s="150">
        <f>H832+H836</f>
        <v>810.7</v>
      </c>
      <c r="I831" s="150">
        <v>763.4</v>
      </c>
      <c r="J831" s="150">
        <v>801.6</v>
      </c>
      <c r="K831" s="39">
        <v>841</v>
      </c>
      <c r="L831" s="150">
        <v>878.7</v>
      </c>
      <c r="M831" s="150">
        <v>920</v>
      </c>
      <c r="N831" s="150"/>
      <c r="O831" s="1198"/>
      <c r="P831" s="150"/>
      <c r="Q831" s="150"/>
      <c r="R831" s="150"/>
    </row>
    <row r="832" spans="1:18" s="5" customFormat="1">
      <c r="A832" s="384" t="s">
        <v>344</v>
      </c>
      <c r="B832" s="589">
        <v>223</v>
      </c>
      <c r="C832" s="589">
        <v>263.89999999999998</v>
      </c>
      <c r="D832" s="589">
        <v>280.5</v>
      </c>
      <c r="E832" s="605">
        <v>249.1</v>
      </c>
      <c r="F832" s="605">
        <v>242.9</v>
      </c>
      <c r="G832" s="589">
        <v>260.3</v>
      </c>
      <c r="H832" s="589">
        <f>H833+H834</f>
        <v>418.3</v>
      </c>
      <c r="I832" s="589">
        <v>358.1</v>
      </c>
      <c r="J832" s="589">
        <v>390.1</v>
      </c>
      <c r="K832" s="41">
        <v>424.8</v>
      </c>
      <c r="L832" s="589">
        <v>462.5</v>
      </c>
      <c r="M832" s="589">
        <v>503.9</v>
      </c>
      <c r="N832" s="589"/>
      <c r="O832" s="1194"/>
      <c r="P832" s="589"/>
      <c r="Q832" s="589"/>
      <c r="R832" s="589"/>
    </row>
    <row r="833" spans="1:18">
      <c r="A833" s="394" t="s">
        <v>345</v>
      </c>
      <c r="B833" s="132">
        <v>223</v>
      </c>
      <c r="C833" s="132">
        <v>257.2</v>
      </c>
      <c r="D833" s="132">
        <v>273.2</v>
      </c>
      <c r="E833" s="132">
        <v>243.4</v>
      </c>
      <c r="F833" s="132">
        <v>242.9</v>
      </c>
      <c r="G833" s="132">
        <v>246.4</v>
      </c>
      <c r="H833" s="132">
        <v>325.3</v>
      </c>
      <c r="I833" s="132">
        <v>358.1</v>
      </c>
      <c r="J833" s="132">
        <v>390.1</v>
      </c>
      <c r="K833" s="40">
        <v>424.8</v>
      </c>
      <c r="L833" s="132">
        <v>462.5</v>
      </c>
      <c r="M833" s="132">
        <v>503.9</v>
      </c>
      <c r="N833" s="132"/>
      <c r="O833" s="1003"/>
      <c r="P833" s="132"/>
      <c r="Q833" s="132"/>
      <c r="R833" s="132"/>
    </row>
    <row r="834" spans="1:18">
      <c r="A834" s="394" t="s">
        <v>346</v>
      </c>
      <c r="B834" s="132" t="s">
        <v>302</v>
      </c>
      <c r="C834" s="132">
        <v>6.7</v>
      </c>
      <c r="D834" s="132">
        <v>7.3</v>
      </c>
      <c r="E834" s="132">
        <v>5.7</v>
      </c>
      <c r="F834" s="47"/>
      <c r="G834" s="132">
        <v>14</v>
      </c>
      <c r="H834" s="132">
        <v>93</v>
      </c>
      <c r="I834" s="132"/>
      <c r="J834" s="132"/>
      <c r="K834" s="40"/>
      <c r="L834" s="132"/>
      <c r="M834" s="132"/>
      <c r="N834" s="132"/>
      <c r="O834" s="1003"/>
      <c r="P834" s="132"/>
      <c r="Q834" s="132"/>
      <c r="R834" s="132"/>
    </row>
    <row r="835" spans="1:18">
      <c r="A835" s="394" t="s">
        <v>407</v>
      </c>
      <c r="B835" s="132"/>
      <c r="C835" s="132"/>
      <c r="D835" s="132"/>
      <c r="E835" s="132"/>
      <c r="F835" s="47"/>
      <c r="G835" s="132"/>
      <c r="H835" s="132"/>
      <c r="I835" s="132"/>
      <c r="J835" s="132"/>
      <c r="K835" s="40"/>
      <c r="L835" s="132"/>
      <c r="M835" s="132"/>
      <c r="N835" s="132"/>
      <c r="O835" s="1003"/>
      <c r="P835" s="132"/>
      <c r="Q835" s="132"/>
      <c r="R835" s="132"/>
    </row>
    <row r="836" spans="1:18" s="5" customFormat="1">
      <c r="A836" s="384" t="s">
        <v>348</v>
      </c>
      <c r="B836" s="589">
        <v>179.9</v>
      </c>
      <c r="C836" s="589">
        <v>211.7</v>
      </c>
      <c r="D836" s="589">
        <v>274.5</v>
      </c>
      <c r="E836" s="589">
        <v>316.2</v>
      </c>
      <c r="F836" s="589">
        <v>294</v>
      </c>
      <c r="G836" s="589">
        <v>297.3</v>
      </c>
      <c r="H836" s="589">
        <f>H837</f>
        <v>392.4</v>
      </c>
      <c r="I836" s="589">
        <v>405.4</v>
      </c>
      <c r="J836" s="589">
        <v>411.5</v>
      </c>
      <c r="K836" s="41">
        <v>416.2</v>
      </c>
      <c r="L836" s="589">
        <v>416.2</v>
      </c>
      <c r="M836" s="589">
        <v>416.2</v>
      </c>
      <c r="N836" s="589"/>
      <c r="O836" s="1194"/>
      <c r="P836" s="589"/>
      <c r="Q836" s="589"/>
      <c r="R836" s="589"/>
    </row>
    <row r="837" spans="1:18">
      <c r="A837" s="394" t="s">
        <v>349</v>
      </c>
      <c r="B837" s="132">
        <v>179.9</v>
      </c>
      <c r="C837" s="132">
        <v>211.7</v>
      </c>
      <c r="D837" s="132">
        <v>274.5</v>
      </c>
      <c r="E837" s="132">
        <v>316.2</v>
      </c>
      <c r="F837" s="132">
        <v>294</v>
      </c>
      <c r="G837" s="132">
        <v>297.3</v>
      </c>
      <c r="H837" s="132">
        <v>392.4</v>
      </c>
      <c r="I837" s="132">
        <v>405.4</v>
      </c>
      <c r="J837" s="132">
        <v>411.5</v>
      </c>
      <c r="K837" s="40">
        <v>416.2</v>
      </c>
      <c r="L837" s="132">
        <v>416.2</v>
      </c>
      <c r="M837" s="132">
        <v>416.2</v>
      </c>
      <c r="N837" s="132"/>
      <c r="O837" s="1003"/>
      <c r="P837" s="132"/>
      <c r="Q837" s="132"/>
      <c r="R837" s="132"/>
    </row>
    <row r="838" spans="1:18">
      <c r="A838" s="387" t="s">
        <v>350</v>
      </c>
      <c r="B838" s="132"/>
      <c r="C838" s="132"/>
      <c r="D838" s="132"/>
      <c r="E838" s="127"/>
      <c r="F838" s="581"/>
      <c r="G838" s="132"/>
      <c r="H838" s="132"/>
      <c r="I838" s="132"/>
      <c r="J838" s="132"/>
      <c r="K838" s="40"/>
      <c r="L838" s="132"/>
      <c r="M838" s="132"/>
      <c r="N838" s="132"/>
      <c r="O838" s="1003"/>
      <c r="P838" s="132"/>
      <c r="Q838" s="132"/>
      <c r="R838" s="132"/>
    </row>
    <row r="839" spans="1:18" s="5" customFormat="1">
      <c r="A839" s="389" t="s">
        <v>351</v>
      </c>
      <c r="B839" s="150">
        <v>930.8</v>
      </c>
      <c r="C839" s="150">
        <v>877.5</v>
      </c>
      <c r="D839" s="150">
        <v>867.5</v>
      </c>
      <c r="E839" s="150">
        <v>819.5</v>
      </c>
      <c r="F839" s="150">
        <v>1430.1</v>
      </c>
      <c r="G839" s="150">
        <v>1439.9</v>
      </c>
      <c r="H839" s="150">
        <f>H840+H853</f>
        <v>1835.7</v>
      </c>
      <c r="I839" s="150">
        <v>943.1</v>
      </c>
      <c r="J839" s="150">
        <v>932.1</v>
      </c>
      <c r="K839" s="39">
        <v>932.1</v>
      </c>
      <c r="L839" s="150">
        <v>932.1</v>
      </c>
      <c r="M839" s="150">
        <v>932.1</v>
      </c>
      <c r="N839" s="150"/>
      <c r="O839" s="1198"/>
      <c r="P839" s="150"/>
      <c r="Q839" s="150"/>
      <c r="R839" s="150"/>
    </row>
    <row r="840" spans="1:18" s="5" customFormat="1">
      <c r="A840" s="384" t="s">
        <v>352</v>
      </c>
      <c r="B840" s="589">
        <v>823.3</v>
      </c>
      <c r="C840" s="589">
        <v>776.2</v>
      </c>
      <c r="D840" s="589">
        <v>767.3</v>
      </c>
      <c r="E840" s="605">
        <v>778.8</v>
      </c>
      <c r="F840" s="605">
        <v>1261.4000000000001</v>
      </c>
      <c r="G840" s="589">
        <v>1281.9000000000001</v>
      </c>
      <c r="H840" s="589">
        <v>1348.7</v>
      </c>
      <c r="I840" s="589">
        <v>775.5</v>
      </c>
      <c r="J840" s="589">
        <v>766.2</v>
      </c>
      <c r="K840" s="41">
        <v>766.2</v>
      </c>
      <c r="L840" s="589">
        <v>766.2</v>
      </c>
      <c r="M840" s="589">
        <v>766.2</v>
      </c>
      <c r="N840" s="589"/>
      <c r="O840" s="1194"/>
      <c r="P840" s="589"/>
      <c r="Q840" s="589"/>
      <c r="R840" s="589"/>
    </row>
    <row r="841" spans="1:18" hidden="1">
      <c r="A841" s="394" t="s">
        <v>415</v>
      </c>
      <c r="B841" s="132">
        <v>453.2</v>
      </c>
      <c r="C841" s="132">
        <v>427.2</v>
      </c>
      <c r="D841" s="132">
        <v>422.3</v>
      </c>
      <c r="E841" s="132">
        <v>505</v>
      </c>
      <c r="F841" s="132">
        <v>1207.0999999999999</v>
      </c>
      <c r="G841" s="132"/>
      <c r="H841" s="132"/>
      <c r="I841" s="132"/>
      <c r="J841" s="132"/>
      <c r="K841" s="40"/>
      <c r="L841" s="132"/>
      <c r="M841" s="132"/>
      <c r="N841" s="132"/>
      <c r="O841" s="1003"/>
      <c r="P841" s="132"/>
      <c r="Q841" s="132"/>
      <c r="R841" s="132"/>
    </row>
    <row r="842" spans="1:18" hidden="1">
      <c r="A842" s="394" t="s">
        <v>416</v>
      </c>
      <c r="B842" s="132">
        <v>10.199999999999999</v>
      </c>
      <c r="C842" s="132">
        <v>9.6</v>
      </c>
      <c r="D842" s="132">
        <v>9.5</v>
      </c>
      <c r="E842" s="132" t="s">
        <v>302</v>
      </c>
      <c r="F842" s="132"/>
      <c r="G842" s="434"/>
      <c r="H842" s="434"/>
      <c r="I842" s="434"/>
      <c r="J842" s="434"/>
      <c r="K842" s="54"/>
      <c r="L842" s="434"/>
      <c r="M842" s="434"/>
      <c r="N842" s="434"/>
      <c r="O842" s="1200"/>
      <c r="P842" s="434"/>
      <c r="Q842" s="434"/>
      <c r="R842" s="434"/>
    </row>
    <row r="843" spans="1:18" hidden="1">
      <c r="A843" s="394" t="s">
        <v>417</v>
      </c>
      <c r="B843" s="132">
        <v>442.9</v>
      </c>
      <c r="C843" s="132">
        <v>417.6</v>
      </c>
      <c r="D843" s="132">
        <v>412.8</v>
      </c>
      <c r="E843" s="132">
        <v>505</v>
      </c>
      <c r="F843" s="132">
        <v>1207.0999999999999</v>
      </c>
      <c r="G843" s="132"/>
      <c r="H843" s="132"/>
      <c r="I843" s="132"/>
      <c r="J843" s="132"/>
      <c r="K843" s="40"/>
      <c r="L843" s="132"/>
      <c r="M843" s="132"/>
      <c r="N843" s="132"/>
      <c r="O843" s="1003"/>
      <c r="P843" s="132"/>
      <c r="Q843" s="132"/>
      <c r="R843" s="132"/>
    </row>
    <row r="844" spans="1:18" hidden="1">
      <c r="A844" s="394" t="s">
        <v>418</v>
      </c>
      <c r="B844" s="132">
        <v>370.2</v>
      </c>
      <c r="C844" s="132">
        <v>349</v>
      </c>
      <c r="D844" s="132">
        <v>345</v>
      </c>
      <c r="E844" s="132">
        <v>273.8</v>
      </c>
      <c r="F844" s="132">
        <v>54.3</v>
      </c>
      <c r="G844" s="434"/>
      <c r="H844" s="434"/>
      <c r="I844" s="434"/>
      <c r="J844" s="434"/>
      <c r="K844" s="54"/>
      <c r="L844" s="434"/>
      <c r="M844" s="434"/>
      <c r="N844" s="434"/>
      <c r="O844" s="1200"/>
      <c r="P844" s="434"/>
      <c r="Q844" s="434"/>
      <c r="R844" s="434"/>
    </row>
    <row r="845" spans="1:18" hidden="1">
      <c r="A845" s="394" t="s">
        <v>416</v>
      </c>
      <c r="B845" s="132">
        <v>20.7</v>
      </c>
      <c r="C845" s="132">
        <v>19.5</v>
      </c>
      <c r="D845" s="132">
        <v>19.3</v>
      </c>
      <c r="E845" s="132" t="s">
        <v>302</v>
      </c>
      <c r="F845" s="132"/>
      <c r="G845" s="434"/>
      <c r="H845" s="434"/>
      <c r="I845" s="434"/>
      <c r="J845" s="434"/>
      <c r="K845" s="54"/>
      <c r="L845" s="434"/>
      <c r="M845" s="434"/>
      <c r="N845" s="434"/>
      <c r="O845" s="1200"/>
      <c r="P845" s="434"/>
      <c r="Q845" s="434"/>
      <c r="R845" s="434"/>
    </row>
    <row r="846" spans="1:18" hidden="1">
      <c r="A846" s="394" t="s">
        <v>417</v>
      </c>
      <c r="B846" s="132">
        <v>349.5</v>
      </c>
      <c r="C846" s="132">
        <v>329.5</v>
      </c>
      <c r="D846" s="132">
        <v>325.7</v>
      </c>
      <c r="E846" s="132">
        <v>273.8</v>
      </c>
      <c r="F846" s="132">
        <v>54.3</v>
      </c>
      <c r="G846" s="434"/>
      <c r="H846" s="434"/>
      <c r="I846" s="434"/>
      <c r="J846" s="434"/>
      <c r="K846" s="54"/>
      <c r="L846" s="434"/>
      <c r="M846" s="434"/>
      <c r="N846" s="434"/>
      <c r="O846" s="1200"/>
      <c r="P846" s="434"/>
      <c r="Q846" s="434"/>
      <c r="R846" s="434"/>
    </row>
    <row r="847" spans="1:18" s="5" customFormat="1">
      <c r="A847" s="384" t="s">
        <v>353</v>
      </c>
      <c r="B847" s="589"/>
      <c r="C847" s="589"/>
      <c r="D847" s="589"/>
      <c r="E847" s="589"/>
      <c r="F847" s="589"/>
      <c r="G847" s="606"/>
      <c r="H847" s="606"/>
      <c r="I847" s="606"/>
      <c r="J847" s="606"/>
      <c r="K847" s="682"/>
      <c r="L847" s="606"/>
      <c r="M847" s="606"/>
      <c r="N847" s="606"/>
      <c r="O847" s="1211"/>
      <c r="P847" s="606"/>
      <c r="Q847" s="606"/>
      <c r="R847" s="606"/>
    </row>
    <row r="848" spans="1:18">
      <c r="A848" s="394" t="s">
        <v>354</v>
      </c>
      <c r="B848" s="132"/>
      <c r="C848" s="132"/>
      <c r="D848" s="132"/>
      <c r="E848" s="132"/>
      <c r="F848" s="132"/>
      <c r="G848" s="434"/>
      <c r="H848" s="434"/>
      <c r="I848" s="434"/>
      <c r="J848" s="434"/>
      <c r="K848" s="54"/>
      <c r="L848" s="434"/>
      <c r="M848" s="434"/>
      <c r="N848" s="434"/>
      <c r="O848" s="1200"/>
      <c r="P848" s="434"/>
      <c r="Q848" s="434"/>
      <c r="R848" s="434"/>
    </row>
    <row r="849" spans="1:18">
      <c r="A849" s="394" t="s">
        <v>355</v>
      </c>
      <c r="B849" s="132"/>
      <c r="C849" s="132"/>
      <c r="D849" s="132"/>
      <c r="E849" s="132"/>
      <c r="F849" s="132"/>
      <c r="G849" s="434"/>
      <c r="H849" s="434"/>
      <c r="I849" s="434"/>
      <c r="J849" s="434"/>
      <c r="K849" s="54"/>
      <c r="L849" s="434"/>
      <c r="M849" s="434"/>
      <c r="N849" s="434"/>
      <c r="O849" s="1200"/>
      <c r="P849" s="434"/>
      <c r="Q849" s="434"/>
      <c r="R849" s="434"/>
    </row>
    <row r="850" spans="1:18" s="5" customFormat="1">
      <c r="A850" s="384" t="s">
        <v>356</v>
      </c>
      <c r="B850" s="589"/>
      <c r="C850" s="589"/>
      <c r="D850" s="589"/>
      <c r="E850" s="589"/>
      <c r="F850" s="589"/>
      <c r="G850" s="606"/>
      <c r="H850" s="606"/>
      <c r="I850" s="606"/>
      <c r="J850" s="606"/>
      <c r="K850" s="682"/>
      <c r="L850" s="606"/>
      <c r="M850" s="606"/>
      <c r="N850" s="606"/>
      <c r="O850" s="1211"/>
      <c r="P850" s="606"/>
      <c r="Q850" s="606"/>
      <c r="R850" s="606"/>
    </row>
    <row r="851" spans="1:18">
      <c r="A851" s="394" t="s">
        <v>357</v>
      </c>
      <c r="B851" s="132"/>
      <c r="C851" s="132"/>
      <c r="D851" s="132"/>
      <c r="E851" s="132"/>
      <c r="F851" s="132"/>
      <c r="G851" s="434"/>
      <c r="H851" s="434"/>
      <c r="I851" s="434"/>
      <c r="J851" s="434"/>
      <c r="K851" s="54"/>
      <c r="L851" s="434"/>
      <c r="M851" s="434"/>
      <c r="N851" s="434"/>
      <c r="O851" s="1200"/>
      <c r="P851" s="434"/>
      <c r="Q851" s="434"/>
      <c r="R851" s="434"/>
    </row>
    <row r="852" spans="1:18">
      <c r="A852" s="394" t="s">
        <v>358</v>
      </c>
      <c r="B852" s="132"/>
      <c r="C852" s="132"/>
      <c r="D852" s="132"/>
      <c r="E852" s="132"/>
      <c r="F852" s="132"/>
      <c r="G852" s="434"/>
      <c r="H852" s="434"/>
      <c r="I852" s="434"/>
      <c r="J852" s="434"/>
      <c r="K852" s="54"/>
      <c r="L852" s="434"/>
      <c r="M852" s="434"/>
      <c r="N852" s="434"/>
      <c r="O852" s="1200"/>
      <c r="P852" s="434"/>
      <c r="Q852" s="434"/>
      <c r="R852" s="434"/>
    </row>
    <row r="853" spans="1:18" s="5" customFormat="1">
      <c r="A853" s="384" t="s">
        <v>359</v>
      </c>
      <c r="B853" s="589">
        <v>107.5</v>
      </c>
      <c r="C853" s="589">
        <v>101.3</v>
      </c>
      <c r="D853" s="589">
        <v>100.2</v>
      </c>
      <c r="E853" s="589">
        <v>40.700000000000003</v>
      </c>
      <c r="F853" s="589">
        <v>168.7</v>
      </c>
      <c r="G853" s="606">
        <v>158</v>
      </c>
      <c r="H853" s="606">
        <v>487</v>
      </c>
      <c r="I853" s="606">
        <v>167.6</v>
      </c>
      <c r="J853" s="606">
        <v>165.9</v>
      </c>
      <c r="K853" s="682">
        <v>165.9</v>
      </c>
      <c r="L853" s="606">
        <v>165.9</v>
      </c>
      <c r="M853" s="606">
        <v>165.9</v>
      </c>
      <c r="N853" s="606"/>
      <c r="O853" s="1211"/>
      <c r="P853" s="606"/>
      <c r="Q853" s="606"/>
      <c r="R853" s="606"/>
    </row>
    <row r="854" spans="1:18" hidden="1">
      <c r="A854" s="394" t="s">
        <v>415</v>
      </c>
      <c r="B854" s="132">
        <v>98.6</v>
      </c>
      <c r="C854" s="132">
        <v>92.9</v>
      </c>
      <c r="D854" s="132">
        <v>91.9</v>
      </c>
      <c r="E854" s="132">
        <v>22.4</v>
      </c>
      <c r="F854" s="132">
        <v>147</v>
      </c>
      <c r="G854" s="434"/>
      <c r="H854" s="434"/>
      <c r="I854" s="434"/>
      <c r="J854" s="434"/>
      <c r="K854" s="54"/>
      <c r="L854" s="434"/>
      <c r="M854" s="434"/>
      <c r="N854" s="434"/>
      <c r="O854" s="1200"/>
      <c r="P854" s="434"/>
      <c r="Q854" s="434"/>
      <c r="R854" s="434"/>
    </row>
    <row r="855" spans="1:18" hidden="1">
      <c r="A855" s="394" t="s">
        <v>416</v>
      </c>
      <c r="B855" s="132">
        <v>43.5</v>
      </c>
      <c r="C855" s="132">
        <v>41</v>
      </c>
      <c r="D855" s="132">
        <v>40.6</v>
      </c>
      <c r="E855" s="132">
        <v>0.9</v>
      </c>
      <c r="F855" s="132"/>
      <c r="G855" s="434"/>
      <c r="H855" s="434"/>
      <c r="I855" s="434"/>
      <c r="J855" s="434"/>
      <c r="K855" s="54"/>
      <c r="L855" s="434"/>
      <c r="M855" s="434"/>
      <c r="N855" s="434"/>
      <c r="O855" s="1200"/>
      <c r="P855" s="434"/>
      <c r="Q855" s="434"/>
      <c r="R855" s="434"/>
    </row>
    <row r="856" spans="1:18" hidden="1">
      <c r="A856" s="394" t="s">
        <v>417</v>
      </c>
      <c r="B856" s="132">
        <v>55</v>
      </c>
      <c r="C856" s="132">
        <v>51.9</v>
      </c>
      <c r="D856" s="132">
        <v>51.3</v>
      </c>
      <c r="E856" s="132">
        <v>21.5</v>
      </c>
      <c r="F856" s="132">
        <v>147</v>
      </c>
      <c r="G856" s="434"/>
      <c r="H856" s="434"/>
      <c r="I856" s="434"/>
      <c r="J856" s="434"/>
      <c r="K856" s="54"/>
      <c r="L856" s="434"/>
      <c r="M856" s="434"/>
      <c r="N856" s="434"/>
      <c r="O856" s="1200"/>
      <c r="P856" s="434"/>
      <c r="Q856" s="434"/>
      <c r="R856" s="434"/>
    </row>
    <row r="857" spans="1:18" hidden="1">
      <c r="A857" s="394" t="s">
        <v>418</v>
      </c>
      <c r="B857" s="132">
        <v>8.9</v>
      </c>
      <c r="C857" s="132">
        <v>8.4</v>
      </c>
      <c r="D857" s="132">
        <v>8.3000000000000007</v>
      </c>
      <c r="E857" s="132">
        <v>18.3</v>
      </c>
      <c r="F857" s="132">
        <v>21.7</v>
      </c>
      <c r="G857" s="434"/>
      <c r="H857" s="434"/>
      <c r="I857" s="434"/>
      <c r="J857" s="434"/>
      <c r="K857" s="54"/>
      <c r="L857" s="434"/>
      <c r="M857" s="434"/>
      <c r="N857" s="434"/>
      <c r="O857" s="1200"/>
      <c r="P857" s="434"/>
      <c r="Q857" s="434"/>
      <c r="R857" s="434"/>
    </row>
    <row r="858" spans="1:18" hidden="1">
      <c r="A858" s="394" t="s">
        <v>416</v>
      </c>
      <c r="B858" s="132" t="s">
        <v>302</v>
      </c>
      <c r="C858" s="132" t="s">
        <v>302</v>
      </c>
      <c r="D858" s="132" t="s">
        <v>302</v>
      </c>
      <c r="E858" s="434">
        <v>18.3</v>
      </c>
      <c r="F858" s="434"/>
      <c r="G858" s="434"/>
      <c r="H858" s="434"/>
      <c r="I858" s="434"/>
      <c r="J858" s="434"/>
      <c r="K858" s="54"/>
      <c r="L858" s="434"/>
      <c r="M858" s="434"/>
      <c r="N858" s="434"/>
      <c r="O858" s="1200"/>
      <c r="P858" s="434"/>
      <c r="Q858" s="434"/>
      <c r="R858" s="434"/>
    </row>
    <row r="859" spans="1:18" hidden="1">
      <c r="A859" s="394" t="s">
        <v>417</v>
      </c>
      <c r="B859" s="132">
        <v>8.9</v>
      </c>
      <c r="C859" s="132">
        <v>8.4</v>
      </c>
      <c r="D859" s="132">
        <v>8.3000000000000007</v>
      </c>
      <c r="E859" s="132" t="s">
        <v>302</v>
      </c>
      <c r="F859" s="132">
        <v>21.7</v>
      </c>
      <c r="G859" s="434"/>
      <c r="H859" s="434"/>
      <c r="I859" s="434"/>
      <c r="J859" s="434"/>
      <c r="K859" s="54"/>
      <c r="L859" s="434"/>
      <c r="M859" s="434"/>
      <c r="N859" s="434"/>
      <c r="O859" s="1200"/>
      <c r="P859" s="434"/>
      <c r="Q859" s="434"/>
      <c r="R859" s="434"/>
    </row>
    <row r="860" spans="1:18" s="5" customFormat="1">
      <c r="A860" s="607" t="s">
        <v>390</v>
      </c>
      <c r="B860" s="589"/>
      <c r="C860" s="589"/>
      <c r="D860" s="589"/>
      <c r="E860" s="589"/>
      <c r="F860" s="589"/>
      <c r="G860" s="606"/>
      <c r="H860" s="606"/>
      <c r="I860" s="606"/>
      <c r="J860" s="606"/>
      <c r="K860" s="682"/>
      <c r="L860" s="606"/>
      <c r="M860" s="606"/>
      <c r="N860" s="606"/>
      <c r="O860" s="1211"/>
      <c r="P860" s="606"/>
      <c r="Q860" s="606"/>
      <c r="R860" s="606"/>
    </row>
    <row r="861" spans="1:18">
      <c r="A861" s="394" t="s">
        <v>361</v>
      </c>
      <c r="B861" s="132"/>
      <c r="C861" s="132"/>
      <c r="D861" s="132"/>
      <c r="E861" s="132"/>
      <c r="F861" s="132"/>
      <c r="G861" s="434"/>
      <c r="H861" s="434"/>
      <c r="I861" s="434"/>
      <c r="J861" s="434"/>
      <c r="K861" s="54"/>
      <c r="L861" s="434"/>
      <c r="M861" s="434"/>
      <c r="N861" s="434"/>
      <c r="O861" s="1200"/>
      <c r="P861" s="434"/>
      <c r="Q861" s="434"/>
      <c r="R861" s="434"/>
    </row>
    <row r="862" spans="1:18">
      <c r="A862" s="394" t="s">
        <v>362</v>
      </c>
      <c r="B862" s="132"/>
      <c r="C862" s="132"/>
      <c r="D862" s="132"/>
      <c r="E862" s="132"/>
      <c r="F862" s="132"/>
      <c r="G862" s="434"/>
      <c r="H862" s="434"/>
      <c r="I862" s="434"/>
      <c r="J862" s="434"/>
      <c r="K862" s="54"/>
      <c r="L862" s="434"/>
      <c r="M862" s="434"/>
      <c r="N862" s="434"/>
      <c r="O862" s="1200"/>
      <c r="P862" s="434"/>
      <c r="Q862" s="434"/>
      <c r="R862" s="434"/>
    </row>
    <row r="863" spans="1:18" s="5" customFormat="1">
      <c r="A863" s="384" t="s">
        <v>363</v>
      </c>
      <c r="B863" s="589"/>
      <c r="C863" s="589"/>
      <c r="D863" s="589"/>
      <c r="E863" s="589"/>
      <c r="F863" s="589"/>
      <c r="G863" s="606"/>
      <c r="H863" s="606"/>
      <c r="I863" s="606"/>
      <c r="J863" s="606"/>
      <c r="K863" s="682"/>
      <c r="L863" s="606"/>
      <c r="M863" s="606"/>
      <c r="N863" s="606"/>
      <c r="O863" s="1211"/>
      <c r="P863" s="606"/>
      <c r="Q863" s="606"/>
      <c r="R863" s="606"/>
    </row>
    <row r="864" spans="1:18">
      <c r="A864" s="394" t="s">
        <v>419</v>
      </c>
      <c r="B864" s="132"/>
      <c r="C864" s="132"/>
      <c r="D864" s="132"/>
      <c r="E864" s="132"/>
      <c r="F864" s="132"/>
      <c r="G864" s="434"/>
      <c r="H864" s="434"/>
      <c r="I864" s="434"/>
      <c r="J864" s="434"/>
      <c r="K864" s="54"/>
      <c r="L864" s="434"/>
      <c r="M864" s="434"/>
      <c r="N864" s="434"/>
      <c r="O864" s="1200"/>
      <c r="P864" s="434"/>
      <c r="Q864" s="434"/>
      <c r="R864" s="434"/>
    </row>
    <row r="865" spans="1:18">
      <c r="A865" s="387" t="s">
        <v>420</v>
      </c>
      <c r="B865" s="582"/>
      <c r="C865" s="582"/>
      <c r="D865" s="582"/>
      <c r="E865" s="132" t="s">
        <v>302</v>
      </c>
      <c r="F865" s="583"/>
      <c r="G865" s="582"/>
      <c r="H865" s="582"/>
      <c r="I865" s="582"/>
      <c r="J865" s="582"/>
      <c r="K865" s="625"/>
      <c r="L865" s="582"/>
      <c r="M865" s="582"/>
      <c r="N865" s="582"/>
      <c r="O865" s="1212"/>
      <c r="P865" s="582"/>
      <c r="Q865" s="582"/>
      <c r="R865" s="582"/>
    </row>
    <row r="866" spans="1:18">
      <c r="A866" s="387"/>
      <c r="B866" s="582"/>
      <c r="C866" s="582"/>
      <c r="D866" s="582"/>
      <c r="E866" s="132"/>
      <c r="F866" s="583"/>
      <c r="G866" s="582"/>
      <c r="H866" s="582"/>
      <c r="I866" s="582"/>
      <c r="J866" s="582"/>
      <c r="K866" s="625"/>
      <c r="L866" s="582"/>
      <c r="M866" s="582"/>
      <c r="N866" s="582"/>
      <c r="O866" s="1212"/>
      <c r="P866" s="582"/>
      <c r="Q866" s="582"/>
      <c r="R866" s="582"/>
    </row>
    <row r="867" spans="1:18" s="5" customFormat="1">
      <c r="A867" s="389" t="s">
        <v>364</v>
      </c>
      <c r="B867" s="150">
        <v>269.10000000000002</v>
      </c>
      <c r="C867" s="150">
        <v>140.30000000000001</v>
      </c>
      <c r="D867" s="150">
        <v>775.3</v>
      </c>
      <c r="E867" s="150">
        <v>1026</v>
      </c>
      <c r="F867" s="150">
        <v>633.9</v>
      </c>
      <c r="G867" s="150">
        <v>943.8</v>
      </c>
      <c r="H867" s="150" t="e">
        <f>H870+H871+#REF!+H876+H882+H886+H887</f>
        <v>#REF!</v>
      </c>
      <c r="I867" s="150">
        <v>2539.1999999999998</v>
      </c>
      <c r="J867" s="665">
        <v>2231.1999999999998</v>
      </c>
      <c r="K867" s="39">
        <v>2212.3000000000002</v>
      </c>
      <c r="L867" s="150">
        <v>2266.6</v>
      </c>
      <c r="M867" s="150">
        <v>2267.8000000000002</v>
      </c>
      <c r="N867" s="150"/>
      <c r="O867" s="1198"/>
      <c r="P867" s="150"/>
      <c r="Q867" s="150"/>
      <c r="R867" s="150"/>
    </row>
    <row r="868" spans="1:18" s="5" customFormat="1" hidden="1">
      <c r="A868" s="387" t="s">
        <v>365</v>
      </c>
      <c r="B868" s="132">
        <v>196</v>
      </c>
      <c r="C868" s="132">
        <v>75.400000000000006</v>
      </c>
      <c r="D868" s="132">
        <v>696</v>
      </c>
      <c r="E868" s="578">
        <v>943.1</v>
      </c>
      <c r="F868" s="578">
        <v>551.29999999999995</v>
      </c>
      <c r="G868" s="132">
        <v>860.9</v>
      </c>
      <c r="H868" s="132"/>
      <c r="I868" s="132"/>
      <c r="J868" s="132"/>
      <c r="K868" s="40"/>
      <c r="L868" s="132"/>
      <c r="M868" s="132"/>
      <c r="N868" s="132"/>
      <c r="O868" s="1003"/>
      <c r="P868" s="132"/>
      <c r="Q868" s="132"/>
      <c r="R868" s="132"/>
    </row>
    <row r="869" spans="1:18" s="5" customFormat="1">
      <c r="A869" s="384" t="s">
        <v>408</v>
      </c>
      <c r="B869" s="589"/>
      <c r="C869" s="589"/>
      <c r="D869" s="589"/>
      <c r="E869" s="589"/>
      <c r="F869" s="589"/>
      <c r="G869" s="589"/>
      <c r="H869" s="589"/>
      <c r="I869" s="589"/>
      <c r="J869" s="589"/>
      <c r="K869" s="41"/>
      <c r="L869" s="589"/>
      <c r="M869" s="589"/>
      <c r="N869" s="589"/>
      <c r="O869" s="1194"/>
      <c r="P869" s="589"/>
      <c r="Q869" s="589"/>
      <c r="R869" s="589"/>
    </row>
    <row r="870" spans="1:18" s="5" customFormat="1">
      <c r="A870" s="384" t="s">
        <v>366</v>
      </c>
      <c r="B870" s="589">
        <v>0.1</v>
      </c>
      <c r="C870" s="589"/>
      <c r="D870" s="589"/>
      <c r="E870" s="589"/>
      <c r="F870" s="589"/>
      <c r="G870" s="589"/>
      <c r="H870" s="589">
        <v>0.7</v>
      </c>
      <c r="I870" s="589">
        <v>0.7</v>
      </c>
      <c r="J870" s="589">
        <v>0.7</v>
      </c>
      <c r="K870" s="41">
        <v>0.7</v>
      </c>
      <c r="L870" s="589">
        <v>0.7</v>
      </c>
      <c r="M870" s="589">
        <v>0.7</v>
      </c>
      <c r="N870" s="589"/>
      <c r="O870" s="1194"/>
      <c r="P870" s="589"/>
      <c r="Q870" s="589"/>
      <c r="R870" s="589"/>
    </row>
    <row r="871" spans="1:18" s="5" customFormat="1">
      <c r="A871" s="384" t="s">
        <v>367</v>
      </c>
      <c r="B871" s="589">
        <v>172.3</v>
      </c>
      <c r="C871" s="589">
        <v>55</v>
      </c>
      <c r="D871" s="589">
        <v>665.8</v>
      </c>
      <c r="E871" s="589">
        <v>911.4</v>
      </c>
      <c r="F871" s="589">
        <v>528.9</v>
      </c>
      <c r="G871" s="589">
        <v>841.6</v>
      </c>
      <c r="H871" s="589">
        <f>SUM(H872:H875)</f>
        <v>1033.5</v>
      </c>
      <c r="I871" s="589">
        <v>1205</v>
      </c>
      <c r="J871" s="589">
        <v>880</v>
      </c>
      <c r="K871" s="41">
        <v>880</v>
      </c>
      <c r="L871" s="589">
        <v>880</v>
      </c>
      <c r="M871" s="589">
        <v>880</v>
      </c>
      <c r="N871" s="589"/>
      <c r="O871" s="1194"/>
      <c r="P871" s="589"/>
      <c r="Q871" s="589"/>
      <c r="R871" s="589"/>
    </row>
    <row r="872" spans="1:18">
      <c r="A872" s="394" t="s">
        <v>368</v>
      </c>
      <c r="B872" s="132">
        <v>122.3</v>
      </c>
      <c r="C872" s="132"/>
      <c r="D872" s="132">
        <v>507.2</v>
      </c>
      <c r="E872" s="132">
        <v>456.4</v>
      </c>
      <c r="F872" s="132">
        <v>300.5</v>
      </c>
      <c r="G872" s="132">
        <v>562.29999999999995</v>
      </c>
      <c r="H872" s="132">
        <v>653.5</v>
      </c>
      <c r="I872" s="132">
        <v>1000</v>
      </c>
      <c r="J872" s="132">
        <v>700</v>
      </c>
      <c r="K872" s="40">
        <v>700</v>
      </c>
      <c r="L872" s="132">
        <v>700</v>
      </c>
      <c r="M872" s="132">
        <v>700</v>
      </c>
      <c r="N872" s="132"/>
      <c r="O872" s="1003"/>
      <c r="P872" s="132"/>
      <c r="Q872" s="132"/>
      <c r="R872" s="132"/>
    </row>
    <row r="873" spans="1:18">
      <c r="A873" s="394" t="s">
        <v>369</v>
      </c>
      <c r="B873" s="132">
        <v>50</v>
      </c>
      <c r="C873" s="132">
        <v>55</v>
      </c>
      <c r="D873" s="132">
        <v>152</v>
      </c>
      <c r="E873" s="132">
        <v>85</v>
      </c>
      <c r="F873" s="132">
        <v>228.4</v>
      </c>
      <c r="G873" s="132">
        <v>279.3</v>
      </c>
      <c r="H873" s="132">
        <v>380</v>
      </c>
      <c r="I873" s="132">
        <v>100</v>
      </c>
      <c r="J873" s="132">
        <v>100</v>
      </c>
      <c r="K873" s="40">
        <v>100</v>
      </c>
      <c r="L873" s="132">
        <v>100</v>
      </c>
      <c r="M873" s="132">
        <v>100</v>
      </c>
      <c r="N873" s="132"/>
      <c r="O873" s="1003"/>
      <c r="P873" s="132"/>
      <c r="Q873" s="132"/>
      <c r="R873" s="132"/>
    </row>
    <row r="874" spans="1:18">
      <c r="A874" s="394" t="s">
        <v>370</v>
      </c>
      <c r="B874" s="132"/>
      <c r="C874" s="132"/>
      <c r="D874" s="132">
        <v>6.6</v>
      </c>
      <c r="E874" s="132"/>
      <c r="F874" s="434"/>
      <c r="G874" s="434">
        <v>0</v>
      </c>
      <c r="H874" s="434"/>
      <c r="I874" s="434"/>
      <c r="J874" s="434"/>
      <c r="K874" s="54"/>
      <c r="L874" s="434"/>
      <c r="M874" s="434"/>
      <c r="N874" s="434"/>
      <c r="O874" s="1200"/>
      <c r="P874" s="434"/>
      <c r="Q874" s="434"/>
      <c r="R874" s="434"/>
    </row>
    <row r="875" spans="1:18">
      <c r="A875" s="394" t="s">
        <v>371</v>
      </c>
      <c r="B875" s="132"/>
      <c r="C875" s="132"/>
      <c r="D875" s="132"/>
      <c r="E875" s="132">
        <v>370</v>
      </c>
      <c r="F875" s="132">
        <v>0</v>
      </c>
      <c r="G875" s="132">
        <v>0</v>
      </c>
      <c r="H875" s="132"/>
      <c r="I875" s="132">
        <v>105</v>
      </c>
      <c r="J875" s="132">
        <v>80</v>
      </c>
      <c r="K875" s="40">
        <v>80</v>
      </c>
      <c r="L875" s="132">
        <v>80</v>
      </c>
      <c r="M875" s="132">
        <v>80</v>
      </c>
      <c r="N875" s="132"/>
      <c r="O875" s="1003"/>
      <c r="P875" s="132"/>
      <c r="Q875" s="132"/>
      <c r="R875" s="132"/>
    </row>
    <row r="876" spans="1:18" s="5" customFormat="1">
      <c r="A876" s="384" t="s">
        <v>372</v>
      </c>
      <c r="B876" s="589">
        <v>23.6</v>
      </c>
      <c r="C876" s="589">
        <v>20.399999999999999</v>
      </c>
      <c r="D876" s="589">
        <v>30.2</v>
      </c>
      <c r="E876" s="589">
        <v>31.7</v>
      </c>
      <c r="F876" s="589">
        <v>22.4</v>
      </c>
      <c r="G876" s="589">
        <v>19.3</v>
      </c>
      <c r="H876" s="589">
        <v>30.1</v>
      </c>
      <c r="I876" s="589">
        <v>55.2</v>
      </c>
      <c r="J876" s="589">
        <v>55.2</v>
      </c>
      <c r="K876" s="41">
        <v>55.2</v>
      </c>
      <c r="L876" s="589">
        <v>55.2</v>
      </c>
      <c r="M876" s="589">
        <v>55.2</v>
      </c>
      <c r="N876" s="589"/>
      <c r="O876" s="1194"/>
      <c r="P876" s="589"/>
      <c r="Q876" s="589"/>
      <c r="R876" s="589"/>
    </row>
    <row r="877" spans="1:18" hidden="1">
      <c r="A877" s="394" t="s">
        <v>373</v>
      </c>
      <c r="B877" s="132"/>
      <c r="C877" s="132"/>
      <c r="D877" s="132"/>
      <c r="E877" s="132"/>
      <c r="F877" s="132">
        <v>18.3</v>
      </c>
      <c r="G877" s="132">
        <v>16.3</v>
      </c>
      <c r="H877" s="132"/>
      <c r="I877" s="132">
        <v>51.6</v>
      </c>
      <c r="J877" s="132">
        <v>51.6</v>
      </c>
      <c r="K877" s="40">
        <v>51.6</v>
      </c>
      <c r="L877" s="132">
        <v>51.6</v>
      </c>
      <c r="M877" s="132">
        <v>51.6</v>
      </c>
      <c r="N877" s="132"/>
      <c r="O877" s="1003"/>
      <c r="P877" s="132"/>
      <c r="Q877" s="132"/>
      <c r="R877" s="132"/>
    </row>
    <row r="878" spans="1:18" hidden="1">
      <c r="A878" s="394" t="s">
        <v>374</v>
      </c>
      <c r="B878" s="132"/>
      <c r="C878" s="132"/>
      <c r="D878" s="132"/>
      <c r="E878" s="132"/>
      <c r="F878" s="132"/>
      <c r="G878" s="132"/>
      <c r="H878" s="132"/>
      <c r="I878" s="132"/>
      <c r="J878" s="132"/>
      <c r="K878" s="40"/>
      <c r="L878" s="132"/>
      <c r="M878" s="132"/>
      <c r="N878" s="132"/>
      <c r="O878" s="1003"/>
      <c r="P878" s="132"/>
      <c r="Q878" s="132"/>
      <c r="R878" s="132"/>
    </row>
    <row r="879" spans="1:18" hidden="1">
      <c r="A879" s="394" t="s">
        <v>409</v>
      </c>
      <c r="B879" s="132"/>
      <c r="C879" s="132"/>
      <c r="D879" s="132"/>
      <c r="E879" s="132"/>
      <c r="F879" s="132"/>
      <c r="G879" s="132"/>
      <c r="H879" s="132"/>
      <c r="I879" s="132">
        <v>3.6</v>
      </c>
      <c r="J879" s="132">
        <v>3.6</v>
      </c>
      <c r="K879" s="40">
        <v>3.6</v>
      </c>
      <c r="L879" s="132">
        <v>3.6</v>
      </c>
      <c r="M879" s="132">
        <v>3.6</v>
      </c>
      <c r="N879" s="132"/>
      <c r="O879" s="1003"/>
      <c r="P879" s="132"/>
      <c r="Q879" s="132"/>
      <c r="R879" s="132"/>
    </row>
    <row r="880" spans="1:18">
      <c r="A880" s="394" t="s">
        <v>421</v>
      </c>
      <c r="B880" s="132"/>
      <c r="C880" s="132"/>
      <c r="D880" s="132"/>
      <c r="E880" s="132"/>
      <c r="F880" s="132"/>
      <c r="G880" s="132"/>
      <c r="H880" s="132"/>
      <c r="I880" s="132"/>
      <c r="J880" s="132"/>
      <c r="K880" s="40"/>
      <c r="L880" s="132"/>
      <c r="M880" s="132"/>
      <c r="N880" s="132"/>
      <c r="O880" s="1003"/>
      <c r="P880" s="132"/>
      <c r="Q880" s="132"/>
      <c r="R880" s="132"/>
    </row>
    <row r="881" spans="1:18">
      <c r="A881" s="394" t="s">
        <v>422</v>
      </c>
      <c r="B881" s="132"/>
      <c r="C881" s="132"/>
      <c r="D881" s="132"/>
      <c r="E881" s="132"/>
      <c r="F881" s="132"/>
      <c r="G881" s="132"/>
      <c r="H881" s="132"/>
      <c r="I881" s="132"/>
      <c r="J881" s="132"/>
      <c r="K881" s="40"/>
      <c r="L881" s="132"/>
      <c r="M881" s="132"/>
      <c r="N881" s="132"/>
      <c r="O881" s="1003"/>
      <c r="P881" s="132"/>
      <c r="Q881" s="132"/>
      <c r="R881" s="132"/>
    </row>
    <row r="882" spans="1:18" s="5" customFormat="1">
      <c r="A882" s="384" t="s">
        <v>376</v>
      </c>
      <c r="B882" s="589">
        <v>50.8</v>
      </c>
      <c r="C882" s="589">
        <v>41.6</v>
      </c>
      <c r="D882" s="589">
        <v>75</v>
      </c>
      <c r="E882" s="589">
        <v>65.599999999999994</v>
      </c>
      <c r="F882" s="589">
        <v>63.5</v>
      </c>
      <c r="G882" s="589">
        <v>62.8</v>
      </c>
      <c r="H882" s="589">
        <f>SUM(H883:H884)</f>
        <v>32.200000000000003</v>
      </c>
      <c r="I882" s="589">
        <v>124.2</v>
      </c>
      <c r="J882" s="589">
        <v>239.7</v>
      </c>
      <c r="K882" s="41">
        <v>239.7</v>
      </c>
      <c r="L882" s="589">
        <v>239.7</v>
      </c>
      <c r="M882" s="589">
        <v>239.7</v>
      </c>
      <c r="N882" s="589"/>
      <c r="O882" s="1194"/>
      <c r="P882" s="589"/>
      <c r="Q882" s="589"/>
      <c r="R882" s="589"/>
    </row>
    <row r="883" spans="1:18" s="5" customFormat="1">
      <c r="A883" s="384" t="s">
        <v>377</v>
      </c>
      <c r="B883" s="589">
        <v>31.4</v>
      </c>
      <c r="C883" s="589">
        <v>32.799999999999997</v>
      </c>
      <c r="D883" s="589">
        <v>31</v>
      </c>
      <c r="E883" s="589">
        <v>25.3</v>
      </c>
      <c r="F883" s="589">
        <v>28.7</v>
      </c>
      <c r="G883" s="589">
        <v>22.9</v>
      </c>
      <c r="H883" s="589">
        <v>8.1999999999999993</v>
      </c>
      <c r="I883" s="589">
        <v>63</v>
      </c>
      <c r="J883" s="589">
        <v>120</v>
      </c>
      <c r="K883" s="41">
        <v>120</v>
      </c>
      <c r="L883" s="589">
        <v>120</v>
      </c>
      <c r="M883" s="589">
        <v>120</v>
      </c>
      <c r="N883" s="589"/>
      <c r="O883" s="1194"/>
      <c r="P883" s="589"/>
      <c r="Q883" s="589"/>
      <c r="R883" s="589"/>
    </row>
    <row r="884" spans="1:18" s="5" customFormat="1">
      <c r="A884" s="384" t="s">
        <v>378</v>
      </c>
      <c r="B884" s="589">
        <v>19.5</v>
      </c>
      <c r="C884" s="589">
        <v>8.8000000000000007</v>
      </c>
      <c r="D884" s="589">
        <v>44.1</v>
      </c>
      <c r="E884" s="589">
        <v>40.299999999999997</v>
      </c>
      <c r="F884" s="589">
        <v>34.9</v>
      </c>
      <c r="G884" s="589">
        <v>39.9</v>
      </c>
      <c r="H884" s="589">
        <v>24</v>
      </c>
      <c r="I884" s="589">
        <v>61.2</v>
      </c>
      <c r="J884" s="589">
        <v>119.7</v>
      </c>
      <c r="K884" s="41">
        <v>119.7</v>
      </c>
      <c r="L884" s="589">
        <v>119.7</v>
      </c>
      <c r="M884" s="589">
        <v>119.7</v>
      </c>
      <c r="N884" s="589"/>
      <c r="O884" s="1194"/>
      <c r="P884" s="589"/>
      <c r="Q884" s="589"/>
      <c r="R884" s="589"/>
    </row>
    <row r="885" spans="1:18" s="5" customFormat="1">
      <c r="A885" s="384" t="s">
        <v>398</v>
      </c>
      <c r="B885" s="589"/>
      <c r="C885" s="589"/>
      <c r="D885" s="589"/>
      <c r="E885" s="589"/>
      <c r="F885" s="589"/>
      <c r="G885" s="589"/>
      <c r="H885" s="589"/>
      <c r="I885" s="589"/>
      <c r="J885" s="589"/>
      <c r="K885" s="41"/>
      <c r="L885" s="589"/>
      <c r="M885" s="589"/>
      <c r="N885" s="589"/>
      <c r="O885" s="1194"/>
      <c r="P885" s="589"/>
      <c r="Q885" s="589"/>
      <c r="R885" s="589"/>
    </row>
    <row r="886" spans="1:18" s="5" customFormat="1">
      <c r="A886" s="387" t="s">
        <v>410</v>
      </c>
      <c r="B886" s="132">
        <v>0.3</v>
      </c>
      <c r="C886" s="132">
        <v>2.4</v>
      </c>
      <c r="D886" s="132">
        <v>1.9</v>
      </c>
      <c r="E886" s="132">
        <v>2.8</v>
      </c>
      <c r="F886" s="132">
        <v>1.8</v>
      </c>
      <c r="G886" s="132">
        <v>1.6</v>
      </c>
      <c r="H886" s="132">
        <v>2.5</v>
      </c>
      <c r="I886" s="132">
        <v>0.8</v>
      </c>
      <c r="J886" s="132"/>
      <c r="K886" s="40"/>
      <c r="L886" s="132"/>
      <c r="M886" s="132"/>
      <c r="N886" s="132"/>
      <c r="O886" s="1003"/>
      <c r="P886" s="132"/>
      <c r="Q886" s="132"/>
      <c r="R886" s="132"/>
    </row>
    <row r="887" spans="1:18" s="5" customFormat="1">
      <c r="A887" s="384" t="s">
        <v>380</v>
      </c>
      <c r="B887" s="589">
        <v>21.9</v>
      </c>
      <c r="C887" s="589">
        <v>20.8</v>
      </c>
      <c r="D887" s="589">
        <v>2.5</v>
      </c>
      <c r="E887" s="589">
        <v>14.4</v>
      </c>
      <c r="F887" s="589">
        <v>17.2</v>
      </c>
      <c r="G887" s="589">
        <v>18.5</v>
      </c>
      <c r="H887" s="589">
        <v>675.9</v>
      </c>
      <c r="I887" s="589">
        <v>1153.3</v>
      </c>
      <c r="J887" s="589">
        <v>1054.8</v>
      </c>
      <c r="K887" s="41">
        <v>1035.8</v>
      </c>
      <c r="L887" s="589">
        <v>1090.2</v>
      </c>
      <c r="M887" s="589">
        <v>1091.3</v>
      </c>
      <c r="N887" s="589"/>
      <c r="O887" s="1194"/>
      <c r="P887" s="589"/>
      <c r="Q887" s="589"/>
      <c r="R887" s="589"/>
    </row>
    <row r="888" spans="1:18">
      <c r="A888" s="387" t="s">
        <v>399</v>
      </c>
      <c r="B888" s="132"/>
      <c r="C888" s="132"/>
      <c r="D888" s="132"/>
      <c r="E888" s="132"/>
      <c r="F888" s="132"/>
      <c r="G888" s="132"/>
      <c r="H888" s="132"/>
      <c r="I888" s="132"/>
      <c r="J888" s="132"/>
      <c r="K888" s="40"/>
      <c r="L888" s="132"/>
      <c r="M888" s="132"/>
      <c r="N888" s="132"/>
      <c r="O888" s="1003"/>
      <c r="P888" s="132"/>
      <c r="Q888" s="132"/>
      <c r="R888" s="132"/>
    </row>
    <row r="889" spans="1:18">
      <c r="A889" s="387" t="s">
        <v>411</v>
      </c>
      <c r="B889" s="132"/>
      <c r="C889" s="132"/>
      <c r="D889" s="132"/>
      <c r="E889" s="132"/>
      <c r="F889" s="132"/>
      <c r="G889" s="132"/>
      <c r="H889" s="132"/>
      <c r="I889" s="132"/>
      <c r="J889" s="132"/>
      <c r="K889" s="40"/>
      <c r="L889" s="132"/>
      <c r="M889" s="132"/>
      <c r="N889" s="132"/>
      <c r="O889" s="1003"/>
      <c r="P889" s="132"/>
      <c r="Q889" s="132"/>
      <c r="R889" s="132"/>
    </row>
    <row r="890" spans="1:18" s="5" customFormat="1">
      <c r="A890" s="384" t="s">
        <v>381</v>
      </c>
      <c r="B890" s="589"/>
      <c r="C890" s="589"/>
      <c r="D890" s="589"/>
      <c r="E890" s="589"/>
      <c r="F890" s="589"/>
      <c r="G890" s="589"/>
      <c r="H890" s="589"/>
      <c r="I890" s="589"/>
      <c r="J890" s="589"/>
      <c r="K890" s="41"/>
      <c r="L890" s="589"/>
      <c r="M890" s="589"/>
      <c r="N890" s="589"/>
      <c r="O890" s="1194"/>
      <c r="P890" s="589"/>
      <c r="Q890" s="589"/>
      <c r="R890" s="589"/>
    </row>
    <row r="891" spans="1:18">
      <c r="A891" s="394" t="s">
        <v>412</v>
      </c>
      <c r="B891" s="132"/>
      <c r="C891" s="132"/>
      <c r="D891" s="132"/>
      <c r="E891" s="132"/>
      <c r="F891" s="132">
        <v>15.1</v>
      </c>
      <c r="G891" s="132">
        <v>17.399999999999999</v>
      </c>
      <c r="H891" s="132"/>
      <c r="I891" s="132">
        <v>12.1</v>
      </c>
      <c r="J891" s="132">
        <v>12.1</v>
      </c>
      <c r="K891" s="40">
        <v>12.1</v>
      </c>
      <c r="L891" s="132">
        <v>12.1</v>
      </c>
      <c r="M891" s="132">
        <v>12.1</v>
      </c>
      <c r="N891" s="132"/>
      <c r="O891" s="1003"/>
      <c r="P891" s="132"/>
      <c r="Q891" s="132"/>
      <c r="R891" s="132"/>
    </row>
    <row r="892" spans="1:18">
      <c r="A892" s="394" t="s">
        <v>383</v>
      </c>
      <c r="B892" s="132"/>
      <c r="C892" s="132"/>
      <c r="D892" s="132"/>
      <c r="E892" s="132"/>
      <c r="F892" s="132">
        <v>0.1</v>
      </c>
      <c r="G892" s="132">
        <v>0.3</v>
      </c>
      <c r="H892" s="132"/>
      <c r="I892" s="132">
        <v>690</v>
      </c>
      <c r="J892" s="132">
        <v>760</v>
      </c>
      <c r="K892" s="40">
        <v>760</v>
      </c>
      <c r="L892" s="132">
        <v>760</v>
      </c>
      <c r="M892" s="132">
        <v>760</v>
      </c>
      <c r="N892" s="132"/>
      <c r="O892" s="1003"/>
      <c r="P892" s="132"/>
      <c r="Q892" s="132"/>
      <c r="R892" s="132"/>
    </row>
    <row r="893" spans="1:18">
      <c r="A893" s="387" t="s">
        <v>413</v>
      </c>
      <c r="B893" s="132"/>
      <c r="C893" s="132"/>
      <c r="D893" s="132"/>
      <c r="E893" s="132"/>
      <c r="F893" s="132"/>
      <c r="G893" s="132"/>
      <c r="H893" s="132"/>
      <c r="I893" s="132"/>
      <c r="J893" s="132"/>
      <c r="K893" s="40"/>
      <c r="L893" s="132"/>
      <c r="M893" s="132"/>
      <c r="N893" s="132"/>
      <c r="O893" s="1003"/>
      <c r="P893" s="132"/>
      <c r="Q893" s="132"/>
      <c r="R893" s="132"/>
    </row>
    <row r="894" spans="1:18" s="5" customFormat="1">
      <c r="A894" s="384" t="s">
        <v>386</v>
      </c>
      <c r="B894" s="589">
        <v>21.9</v>
      </c>
      <c r="C894" s="589">
        <v>20.8</v>
      </c>
      <c r="D894" s="589">
        <v>2.5</v>
      </c>
      <c r="E894" s="589">
        <v>14.4</v>
      </c>
      <c r="F894" s="589">
        <v>17.2</v>
      </c>
      <c r="G894" s="589">
        <v>18.5</v>
      </c>
      <c r="H894" s="589">
        <v>675.9</v>
      </c>
      <c r="I894" s="589">
        <v>1153.3</v>
      </c>
      <c r="J894" s="589">
        <v>1054.8</v>
      </c>
      <c r="K894" s="41">
        <v>1035.8</v>
      </c>
      <c r="L894" s="589">
        <v>1090.2</v>
      </c>
      <c r="M894" s="589">
        <v>1091.3</v>
      </c>
      <c r="N894" s="589"/>
      <c r="O894" s="1194"/>
      <c r="P894" s="589"/>
      <c r="Q894" s="589"/>
      <c r="R894" s="589"/>
    </row>
    <row r="895" spans="1:18" s="5" customFormat="1">
      <c r="A895" s="384"/>
      <c r="B895" s="589"/>
      <c r="C895" s="589"/>
      <c r="D895" s="589"/>
      <c r="E895" s="589"/>
      <c r="F895" s="589"/>
      <c r="G895" s="589"/>
      <c r="H895" s="589"/>
      <c r="I895" s="589"/>
      <c r="J895" s="589"/>
      <c r="K895" s="41"/>
      <c r="L895" s="589"/>
      <c r="M895" s="589"/>
      <c r="N895" s="589"/>
      <c r="O895" s="1194"/>
      <c r="P895" s="589"/>
      <c r="Q895" s="589"/>
      <c r="R895" s="589"/>
    </row>
    <row r="896" spans="1:18" s="5" customFormat="1" ht="20.25">
      <c r="A896" s="347" t="s">
        <v>423</v>
      </c>
      <c r="B896" s="310"/>
      <c r="C896" s="310"/>
      <c r="D896" s="310"/>
      <c r="E896" s="310"/>
      <c r="F896" s="310"/>
      <c r="G896" s="310"/>
      <c r="H896" s="310"/>
      <c r="I896" s="310"/>
      <c r="J896" s="310"/>
      <c r="K896" s="310"/>
      <c r="L896" s="310"/>
      <c r="M896" s="310"/>
      <c r="N896" s="310"/>
      <c r="O896" s="1208"/>
      <c r="P896" s="310"/>
      <c r="Q896" s="310"/>
      <c r="R896" s="310"/>
    </row>
    <row r="897" spans="1:18" s="5" customFormat="1" ht="15.75">
      <c r="A897" s="574" t="s">
        <v>285</v>
      </c>
      <c r="B897" s="431">
        <v>2012</v>
      </c>
      <c r="C897" s="431">
        <v>2013</v>
      </c>
      <c r="D897" s="431">
        <v>2014</v>
      </c>
      <c r="E897" s="431">
        <v>2015</v>
      </c>
      <c r="F897" s="431">
        <v>2016</v>
      </c>
      <c r="G897" s="431">
        <v>2017</v>
      </c>
      <c r="H897" s="431">
        <v>2018</v>
      </c>
      <c r="I897" s="431">
        <v>2019</v>
      </c>
      <c r="J897" s="431">
        <v>2020</v>
      </c>
      <c r="K897" s="31">
        <v>2021</v>
      </c>
      <c r="L897" s="431">
        <v>2022</v>
      </c>
      <c r="M897" s="431"/>
      <c r="N897" s="431"/>
      <c r="O897" s="1195"/>
      <c r="P897" s="431"/>
      <c r="Q897" s="431"/>
      <c r="R897" s="431"/>
    </row>
    <row r="898" spans="1:18" s="5" customFormat="1" ht="25.5">
      <c r="A898" s="575" t="s">
        <v>286</v>
      </c>
      <c r="B898" s="432" t="s">
        <v>231</v>
      </c>
      <c r="C898" s="432" t="s">
        <v>231</v>
      </c>
      <c r="D898" s="432" t="s">
        <v>231</v>
      </c>
      <c r="E898" s="432" t="s">
        <v>231</v>
      </c>
      <c r="F898" s="432" t="s">
        <v>231</v>
      </c>
      <c r="G898" s="432" t="s">
        <v>231</v>
      </c>
      <c r="H898" s="432" t="s">
        <v>233</v>
      </c>
      <c r="I898" s="432" t="s">
        <v>233</v>
      </c>
      <c r="J898" s="432" t="s">
        <v>233</v>
      </c>
      <c r="K898" s="33" t="s">
        <v>233</v>
      </c>
      <c r="L898" s="432" t="s">
        <v>233</v>
      </c>
      <c r="M898" s="432"/>
      <c r="N898" s="432"/>
      <c r="O898" s="1196"/>
      <c r="P898" s="432"/>
      <c r="Q898" s="432"/>
      <c r="R898" s="432"/>
    </row>
    <row r="899" spans="1:18" s="5" customFormat="1">
      <c r="A899" s="387" t="s">
        <v>287</v>
      </c>
      <c r="B899" s="127" t="s">
        <v>288</v>
      </c>
      <c r="C899" s="127" t="s">
        <v>288</v>
      </c>
      <c r="D899" s="127" t="s">
        <v>288</v>
      </c>
      <c r="E899" s="127" t="s">
        <v>289</v>
      </c>
      <c r="F899" s="127" t="s">
        <v>170</v>
      </c>
      <c r="G899" s="127" t="s">
        <v>164</v>
      </c>
      <c r="H899" s="127" t="s">
        <v>170</v>
      </c>
      <c r="I899" s="127" t="s">
        <v>170</v>
      </c>
      <c r="J899" s="127" t="s">
        <v>170</v>
      </c>
      <c r="K899" s="34" t="s">
        <v>170</v>
      </c>
      <c r="L899" s="127" t="s">
        <v>170</v>
      </c>
      <c r="M899" s="127"/>
      <c r="N899" s="127"/>
      <c r="O899" s="47"/>
      <c r="P899" s="127"/>
      <c r="Q899" s="127"/>
      <c r="R899" s="127"/>
    </row>
    <row r="900" spans="1:18" s="5" customFormat="1">
      <c r="A900" s="387"/>
      <c r="B900" s="127"/>
      <c r="C900" s="127"/>
      <c r="D900" s="127"/>
      <c r="E900" s="127"/>
      <c r="F900" s="127"/>
      <c r="G900" s="576"/>
      <c r="H900" s="576"/>
      <c r="I900" s="576"/>
      <c r="J900" s="576"/>
      <c r="K900" s="621"/>
      <c r="L900" s="576"/>
      <c r="M900" s="576"/>
      <c r="N900" s="576"/>
      <c r="O900" s="1197"/>
      <c r="P900" s="576"/>
      <c r="Q900" s="576"/>
      <c r="R900" s="576"/>
    </row>
    <row r="901" spans="1:18" s="5" customFormat="1">
      <c r="A901" s="389" t="s">
        <v>290</v>
      </c>
      <c r="B901" s="150">
        <v>9418.9</v>
      </c>
      <c r="C901" s="150">
        <v>9897.5</v>
      </c>
      <c r="D901" s="150">
        <v>11874.9</v>
      </c>
      <c r="E901" s="150">
        <v>11003.1</v>
      </c>
      <c r="F901" s="150">
        <v>10485.5</v>
      </c>
      <c r="G901" s="150">
        <v>11525.1</v>
      </c>
      <c r="H901" s="150">
        <v>12730.7</v>
      </c>
      <c r="I901" s="150">
        <v>12582.6</v>
      </c>
      <c r="J901" s="150">
        <v>13551.6</v>
      </c>
      <c r="K901" s="39">
        <v>14665.9</v>
      </c>
      <c r="L901" s="150">
        <v>15876</v>
      </c>
      <c r="M901" s="150"/>
      <c r="N901" s="150"/>
      <c r="O901" s="1198"/>
      <c r="P901" s="150"/>
      <c r="Q901" s="150"/>
      <c r="R901" s="150"/>
    </row>
    <row r="902" spans="1:18" s="5" customFormat="1">
      <c r="A902" s="387"/>
      <c r="B902" s="132"/>
      <c r="C902" s="132"/>
      <c r="D902" s="132"/>
      <c r="E902" s="135"/>
      <c r="F902" s="135"/>
      <c r="G902" s="132"/>
      <c r="H902" s="132"/>
      <c r="I902" s="132"/>
      <c r="J902" s="132"/>
      <c r="K902" s="311"/>
      <c r="L902" s="132"/>
      <c r="M902" s="132"/>
      <c r="N902" s="132"/>
      <c r="O902" s="1003"/>
      <c r="P902" s="132"/>
      <c r="Q902" s="132"/>
      <c r="R902" s="132"/>
    </row>
    <row r="903" spans="1:18" s="5" customFormat="1">
      <c r="A903" s="389" t="s">
        <v>291</v>
      </c>
      <c r="B903" s="150">
        <v>8219</v>
      </c>
      <c r="C903" s="150">
        <v>8879.6</v>
      </c>
      <c r="D903" s="150">
        <v>10232.1</v>
      </c>
      <c r="E903" s="150">
        <v>9157.6</v>
      </c>
      <c r="F903" s="150">
        <v>8421.6</v>
      </c>
      <c r="G903" s="150">
        <v>9141.4</v>
      </c>
      <c r="H903" s="150">
        <v>9639.4</v>
      </c>
      <c r="I903" s="150">
        <v>10565.5</v>
      </c>
      <c r="J903" s="150">
        <v>11511.4</v>
      </c>
      <c r="K903" s="39">
        <v>12568.1</v>
      </c>
      <c r="L903" s="150">
        <v>13719.8</v>
      </c>
      <c r="M903" s="150"/>
      <c r="N903" s="150"/>
      <c r="O903" s="1198"/>
      <c r="P903" s="150"/>
      <c r="Q903" s="150"/>
      <c r="R903" s="150"/>
    </row>
    <row r="904" spans="1:18" s="5" customFormat="1">
      <c r="A904" s="387"/>
      <c r="B904" s="132"/>
      <c r="C904" s="132"/>
      <c r="D904" s="132"/>
      <c r="E904" s="135"/>
      <c r="F904" s="135"/>
      <c r="G904" s="132"/>
      <c r="H904" s="132"/>
      <c r="I904" s="132"/>
      <c r="J904" s="132"/>
      <c r="K904" s="40"/>
      <c r="L904" s="132"/>
      <c r="M904" s="132"/>
      <c r="N904" s="132"/>
      <c r="O904" s="1003"/>
      <c r="P904" s="132"/>
      <c r="Q904" s="132"/>
      <c r="R904" s="132"/>
    </row>
    <row r="905" spans="1:18" s="5" customFormat="1">
      <c r="A905" s="391" t="s">
        <v>292</v>
      </c>
      <c r="B905" s="433">
        <v>5629.2</v>
      </c>
      <c r="C905" s="433">
        <v>5848.5</v>
      </c>
      <c r="D905" s="433">
        <v>6778.9</v>
      </c>
      <c r="E905" s="150">
        <v>5894.2</v>
      </c>
      <c r="F905" s="150">
        <v>5286.2</v>
      </c>
      <c r="G905" s="577">
        <v>5317.4</v>
      </c>
      <c r="H905" s="577">
        <v>5564.9</v>
      </c>
      <c r="I905" s="577">
        <v>6150.9</v>
      </c>
      <c r="J905" s="667">
        <v>6723</v>
      </c>
      <c r="K905" s="478">
        <v>7368.9</v>
      </c>
      <c r="L905" s="577">
        <v>8070.2</v>
      </c>
      <c r="M905" s="577"/>
      <c r="N905" s="577"/>
      <c r="O905" s="1209"/>
      <c r="P905" s="577"/>
      <c r="Q905" s="577"/>
      <c r="R905" s="577"/>
    </row>
    <row r="906" spans="1:18" s="5" customFormat="1">
      <c r="A906" s="367" t="s">
        <v>293</v>
      </c>
      <c r="B906" s="149">
        <v>2645.1</v>
      </c>
      <c r="C906" s="149">
        <v>2808.4</v>
      </c>
      <c r="D906" s="149">
        <v>3195.1</v>
      </c>
      <c r="E906" s="578">
        <v>3037.1</v>
      </c>
      <c r="F906" s="578">
        <v>2844.3</v>
      </c>
      <c r="G906" s="362">
        <v>3093.8</v>
      </c>
      <c r="H906" s="362">
        <v>3250.2</v>
      </c>
      <c r="I906" s="362">
        <v>3545.2</v>
      </c>
      <c r="J906" s="362">
        <v>3870.1</v>
      </c>
      <c r="K906" s="53">
        <v>4227.5</v>
      </c>
      <c r="L906" s="362">
        <v>4617</v>
      </c>
      <c r="M906" s="362"/>
      <c r="N906" s="362"/>
      <c r="O906" s="1210"/>
      <c r="P906" s="362"/>
      <c r="Q906" s="362"/>
      <c r="R906" s="362"/>
    </row>
    <row r="907" spans="1:18" s="5" customFormat="1">
      <c r="A907" s="394" t="s">
        <v>294</v>
      </c>
      <c r="B907" s="132">
        <v>2645.1</v>
      </c>
      <c r="C907" s="132">
        <v>2808.4</v>
      </c>
      <c r="D907" s="132">
        <v>3195.1</v>
      </c>
      <c r="E907" s="132">
        <v>3037.1</v>
      </c>
      <c r="F907" s="132">
        <v>2844.3</v>
      </c>
      <c r="G907" s="362">
        <v>3093.8</v>
      </c>
      <c r="H907" s="362">
        <v>3250.2</v>
      </c>
      <c r="I907" s="362">
        <v>3545.2</v>
      </c>
      <c r="J907" s="362">
        <v>3870.1</v>
      </c>
      <c r="K907" s="53">
        <v>4227.5</v>
      </c>
      <c r="L907" s="362">
        <v>4617</v>
      </c>
      <c r="M907" s="362"/>
      <c r="N907" s="362"/>
      <c r="O907" s="1210"/>
      <c r="P907" s="362"/>
      <c r="Q907" s="362"/>
      <c r="R907" s="362"/>
    </row>
    <row r="908" spans="1:18" s="5" customFormat="1">
      <c r="A908" s="387" t="s">
        <v>295</v>
      </c>
      <c r="B908" s="132">
        <v>2739.3</v>
      </c>
      <c r="C908" s="132">
        <v>2755.1</v>
      </c>
      <c r="D908" s="132">
        <v>3353.9</v>
      </c>
      <c r="E908" s="132">
        <v>2621.6</v>
      </c>
      <c r="F908" s="132">
        <v>2230.1</v>
      </c>
      <c r="G908" s="132">
        <v>1950.4</v>
      </c>
      <c r="H908" s="132">
        <v>2092.9</v>
      </c>
      <c r="I908" s="132">
        <v>2367.3000000000002</v>
      </c>
      <c r="J908" s="132">
        <v>2600.8000000000002</v>
      </c>
      <c r="K908" s="40">
        <v>2874.3</v>
      </c>
      <c r="L908" s="132">
        <v>3169.5</v>
      </c>
      <c r="M908" s="132"/>
      <c r="N908" s="132"/>
      <c r="O908" s="1003"/>
      <c r="P908" s="132"/>
      <c r="Q908" s="132"/>
      <c r="R908" s="132"/>
    </row>
    <row r="909" spans="1:18" s="5" customFormat="1">
      <c r="A909" s="394" t="s">
        <v>296</v>
      </c>
      <c r="B909" s="132">
        <v>1740.5</v>
      </c>
      <c r="C909" s="132">
        <v>2060.5</v>
      </c>
      <c r="D909" s="132">
        <v>2522.4</v>
      </c>
      <c r="E909" s="132">
        <v>2374.8000000000002</v>
      </c>
      <c r="F909" s="132">
        <v>2093.8000000000002</v>
      </c>
      <c r="G909" s="132">
        <v>1794.1</v>
      </c>
      <c r="H909" s="132">
        <v>1971.5</v>
      </c>
      <c r="I909" s="132">
        <v>2150.6</v>
      </c>
      <c r="J909" s="132">
        <v>2346.9</v>
      </c>
      <c r="K909" s="40">
        <v>2559.3000000000002</v>
      </c>
      <c r="L909" s="132">
        <v>2792.3</v>
      </c>
      <c r="M909" s="132"/>
      <c r="N909" s="132"/>
      <c r="O909" s="1003"/>
      <c r="P909" s="132"/>
      <c r="Q909" s="132"/>
      <c r="R909" s="132"/>
    </row>
    <row r="910" spans="1:18" s="5" customFormat="1">
      <c r="A910" s="394" t="s">
        <v>297</v>
      </c>
      <c r="B910" s="132">
        <v>981.1</v>
      </c>
      <c r="C910" s="132">
        <v>666.7</v>
      </c>
      <c r="D910" s="132">
        <v>794.2</v>
      </c>
      <c r="E910" s="132">
        <v>195.4</v>
      </c>
      <c r="F910" s="132">
        <v>92</v>
      </c>
      <c r="G910" s="132">
        <v>113.6</v>
      </c>
      <c r="H910" s="132">
        <v>89.5</v>
      </c>
      <c r="I910" s="132">
        <v>181.8</v>
      </c>
      <c r="J910" s="132">
        <v>215.9</v>
      </c>
      <c r="K910" s="40">
        <v>273.39999999999998</v>
      </c>
      <c r="L910" s="132">
        <v>331.7</v>
      </c>
      <c r="M910" s="132"/>
      <c r="N910" s="132"/>
      <c r="O910" s="1003"/>
      <c r="P910" s="132"/>
      <c r="Q910" s="132"/>
      <c r="R910" s="132"/>
    </row>
    <row r="911" spans="1:18" s="5" customFormat="1">
      <c r="A911" s="394" t="s">
        <v>298</v>
      </c>
      <c r="B911" s="132">
        <v>11.4</v>
      </c>
      <c r="C911" s="132">
        <v>18.600000000000001</v>
      </c>
      <c r="D911" s="132">
        <v>22.4</v>
      </c>
      <c r="E911" s="132">
        <v>30.8</v>
      </c>
      <c r="F911" s="132">
        <v>26.6</v>
      </c>
      <c r="G911" s="132">
        <v>25.6</v>
      </c>
      <c r="H911" s="132">
        <v>18.899999999999999</v>
      </c>
      <c r="I911" s="132">
        <v>20.6</v>
      </c>
      <c r="J911" s="132">
        <v>22.5</v>
      </c>
      <c r="K911" s="40">
        <v>24.6</v>
      </c>
      <c r="L911" s="132">
        <v>26.9</v>
      </c>
      <c r="M911" s="132"/>
      <c r="N911" s="132"/>
      <c r="O911" s="1003"/>
      <c r="P911" s="132"/>
      <c r="Q911" s="132"/>
      <c r="R911" s="132"/>
    </row>
    <row r="912" spans="1:18" s="5" customFormat="1">
      <c r="A912" s="394" t="s">
        <v>299</v>
      </c>
      <c r="B912" s="132">
        <v>6.3</v>
      </c>
      <c r="C912" s="132">
        <v>9.1999999999999993</v>
      </c>
      <c r="D912" s="132">
        <v>14.9</v>
      </c>
      <c r="E912" s="132">
        <v>20.5</v>
      </c>
      <c r="F912" s="132">
        <v>17.7</v>
      </c>
      <c r="G912" s="132">
        <v>17.100000000000001</v>
      </c>
      <c r="H912" s="132">
        <v>13</v>
      </c>
      <c r="I912" s="132">
        <v>14.2</v>
      </c>
      <c r="J912" s="132">
        <v>15.5</v>
      </c>
      <c r="K912" s="40">
        <v>16.899999999999999</v>
      </c>
      <c r="L912" s="132">
        <v>18.5</v>
      </c>
      <c r="M912" s="132"/>
      <c r="N912" s="132"/>
      <c r="O912" s="1003"/>
      <c r="P912" s="132"/>
      <c r="Q912" s="132"/>
      <c r="R912" s="132"/>
    </row>
    <row r="913" spans="1:18" s="5" customFormat="1">
      <c r="A913" s="387" t="s">
        <v>300</v>
      </c>
      <c r="B913" s="132">
        <v>244.8</v>
      </c>
      <c r="C913" s="132">
        <v>285</v>
      </c>
      <c r="D913" s="132">
        <v>229.9</v>
      </c>
      <c r="E913" s="132">
        <v>235.6</v>
      </c>
      <c r="F913" s="132">
        <v>211.8</v>
      </c>
      <c r="G913" s="132">
        <v>273.10000000000002</v>
      </c>
      <c r="H913" s="132">
        <v>221.8</v>
      </c>
      <c r="I913" s="132">
        <v>238.4</v>
      </c>
      <c r="J913" s="132">
        <v>252.1</v>
      </c>
      <c r="K913" s="40">
        <v>267.10000000000002</v>
      </c>
      <c r="L913" s="132">
        <v>283.7</v>
      </c>
      <c r="M913" s="132"/>
      <c r="N913" s="132"/>
      <c r="O913" s="1003"/>
      <c r="P913" s="132"/>
      <c r="Q913" s="132"/>
      <c r="R913" s="132"/>
    </row>
    <row r="914" spans="1:18" s="5" customFormat="1">
      <c r="A914" s="394" t="s">
        <v>301</v>
      </c>
      <c r="B914" s="132">
        <v>13.3</v>
      </c>
      <c r="C914" s="132"/>
      <c r="D914" s="132"/>
      <c r="E914" s="434" t="s">
        <v>302</v>
      </c>
      <c r="F914" s="47"/>
      <c r="G914" s="434">
        <v>0</v>
      </c>
      <c r="H914" s="434"/>
      <c r="I914" s="434"/>
      <c r="J914" s="434"/>
      <c r="K914" s="54"/>
      <c r="L914" s="434"/>
      <c r="M914" s="434"/>
      <c r="N914" s="434"/>
      <c r="O914" s="1200"/>
      <c r="P914" s="434"/>
      <c r="Q914" s="434"/>
      <c r="R914" s="434"/>
    </row>
    <row r="915" spans="1:18" s="5" customFormat="1">
      <c r="A915" s="394" t="s">
        <v>303</v>
      </c>
      <c r="B915" s="132">
        <v>163.19999999999999</v>
      </c>
      <c r="C915" s="132">
        <v>244.5</v>
      </c>
      <c r="D915" s="132">
        <v>186.1</v>
      </c>
      <c r="E915" s="132">
        <v>168.9</v>
      </c>
      <c r="F915" s="434">
        <v>132.6</v>
      </c>
      <c r="G915" s="132">
        <v>181.7</v>
      </c>
      <c r="H915" s="132">
        <v>137.4</v>
      </c>
      <c r="I915" s="132">
        <v>149.9</v>
      </c>
      <c r="J915" s="132">
        <v>163.6</v>
      </c>
      <c r="K915" s="40">
        <v>178.6</v>
      </c>
      <c r="L915" s="132">
        <v>195.2</v>
      </c>
      <c r="M915" s="132"/>
      <c r="N915" s="132"/>
      <c r="O915" s="1003"/>
      <c r="P915" s="132"/>
      <c r="Q915" s="132"/>
      <c r="R915" s="132"/>
    </row>
    <row r="916" spans="1:18" s="5" customFormat="1">
      <c r="A916" s="394" t="s">
        <v>305</v>
      </c>
      <c r="B916" s="132">
        <v>67.400000000000006</v>
      </c>
      <c r="C916" s="132">
        <v>38.5</v>
      </c>
      <c r="D916" s="132">
        <v>43.1</v>
      </c>
      <c r="E916" s="132">
        <v>66</v>
      </c>
      <c r="F916" s="132">
        <v>78.7</v>
      </c>
      <c r="G916" s="132">
        <v>91.4</v>
      </c>
      <c r="H916" s="132">
        <v>84.2</v>
      </c>
      <c r="I916" s="132">
        <v>88.3</v>
      </c>
      <c r="J916" s="132">
        <v>88.3</v>
      </c>
      <c r="K916" s="40">
        <v>88.3</v>
      </c>
      <c r="L916" s="132">
        <v>88.3</v>
      </c>
      <c r="M916" s="132"/>
      <c r="N916" s="132"/>
      <c r="O916" s="1003"/>
      <c r="P916" s="132"/>
      <c r="Q916" s="132"/>
      <c r="R916" s="132"/>
    </row>
    <row r="917" spans="1:18" s="5" customFormat="1">
      <c r="A917" s="394" t="s">
        <v>307</v>
      </c>
      <c r="B917" s="132">
        <v>0.9</v>
      </c>
      <c r="C917" s="132">
        <v>2</v>
      </c>
      <c r="D917" s="132">
        <v>0.7</v>
      </c>
      <c r="E917" s="132">
        <v>0.6</v>
      </c>
      <c r="F917" s="132">
        <v>0.5</v>
      </c>
      <c r="G917" s="132">
        <v>0</v>
      </c>
      <c r="H917" s="132">
        <v>0.2</v>
      </c>
      <c r="I917" s="132">
        <v>0.2</v>
      </c>
      <c r="J917" s="132">
        <v>0.2</v>
      </c>
      <c r="K917" s="40">
        <v>0.2</v>
      </c>
      <c r="L917" s="132">
        <v>0.2</v>
      </c>
      <c r="M917" s="132"/>
      <c r="N917" s="132"/>
      <c r="O917" s="1003"/>
      <c r="P917" s="132"/>
      <c r="Q917" s="132"/>
      <c r="R917" s="132"/>
    </row>
    <row r="918" spans="1:18" s="5" customFormat="1">
      <c r="A918" s="387"/>
      <c r="B918" s="132"/>
      <c r="C918" s="132"/>
      <c r="D918" s="132"/>
      <c r="E918" s="579"/>
      <c r="F918" s="579"/>
      <c r="G918" s="132"/>
      <c r="H918" s="132"/>
      <c r="I918" s="132"/>
      <c r="J918" s="132"/>
      <c r="K918" s="40"/>
      <c r="L918" s="132"/>
      <c r="M918" s="132"/>
      <c r="N918" s="132"/>
      <c r="O918" s="1003"/>
      <c r="P918" s="132"/>
      <c r="Q918" s="132"/>
      <c r="R918" s="132"/>
    </row>
    <row r="919" spans="1:18" s="5" customFormat="1">
      <c r="A919" s="389" t="s">
        <v>308</v>
      </c>
      <c r="B919" s="150">
        <v>3.7</v>
      </c>
      <c r="C919" s="150">
        <v>6.4</v>
      </c>
      <c r="D919" s="150">
        <v>14.6</v>
      </c>
      <c r="E919" s="150">
        <v>18</v>
      </c>
      <c r="F919" s="150">
        <v>14.4</v>
      </c>
      <c r="G919" s="150">
        <v>11.2</v>
      </c>
      <c r="H919" s="150">
        <v>0</v>
      </c>
      <c r="I919" s="150">
        <v>0</v>
      </c>
      <c r="J919" s="150">
        <v>0</v>
      </c>
      <c r="K919" s="39">
        <v>0</v>
      </c>
      <c r="L919" s="150">
        <v>0</v>
      </c>
      <c r="M919" s="150"/>
      <c r="N919" s="150"/>
      <c r="O919" s="1198"/>
      <c r="P919" s="150"/>
      <c r="Q919" s="150"/>
      <c r="R919" s="150"/>
    </row>
    <row r="920" spans="1:18" s="5" customFormat="1">
      <c r="A920" s="387"/>
      <c r="B920" s="132"/>
      <c r="C920" s="132"/>
      <c r="D920" s="132"/>
      <c r="E920" s="150"/>
      <c r="F920" s="580"/>
      <c r="G920" s="132"/>
      <c r="H920" s="132"/>
      <c r="I920" s="132"/>
      <c r="J920" s="132"/>
      <c r="K920" s="311"/>
      <c r="L920" s="132"/>
      <c r="M920" s="132"/>
      <c r="N920" s="132"/>
      <c r="O920" s="1003"/>
      <c r="P920" s="132"/>
      <c r="Q920" s="132"/>
      <c r="R920" s="132"/>
    </row>
    <row r="921" spans="1:18" s="5" customFormat="1">
      <c r="A921" s="389" t="s">
        <v>310</v>
      </c>
      <c r="B921" s="150">
        <v>2183.1</v>
      </c>
      <c r="C921" s="150">
        <v>2549.1999999999998</v>
      </c>
      <c r="D921" s="150">
        <v>2883.6</v>
      </c>
      <c r="E921" s="150">
        <v>2680.2</v>
      </c>
      <c r="F921" s="150">
        <v>2584.1</v>
      </c>
      <c r="G921" s="150">
        <f>G922+G925+G928+G932+G935</f>
        <v>3255</v>
      </c>
      <c r="H921" s="150">
        <v>3448.3</v>
      </c>
      <c r="I921" s="150">
        <v>3761.6</v>
      </c>
      <c r="J921" s="150">
        <v>4105.8</v>
      </c>
      <c r="K921" s="39">
        <v>4484.6000000000004</v>
      </c>
      <c r="L921" s="150">
        <v>4899.6000000000004</v>
      </c>
      <c r="M921" s="150"/>
      <c r="N921" s="150"/>
      <c r="O921" s="1198"/>
      <c r="P921" s="150"/>
      <c r="Q921" s="150"/>
      <c r="R921" s="150"/>
    </row>
    <row r="922" spans="1:18" s="5" customFormat="1">
      <c r="A922" s="387" t="s">
        <v>424</v>
      </c>
      <c r="B922" s="132">
        <v>1162.2</v>
      </c>
      <c r="C922" s="132">
        <v>1563.4</v>
      </c>
      <c r="D922" s="132">
        <v>1806</v>
      </c>
      <c r="E922" s="578">
        <v>1693.2</v>
      </c>
      <c r="F922" s="578">
        <v>1521.8</v>
      </c>
      <c r="G922" s="132">
        <v>1911.3</v>
      </c>
      <c r="H922" s="132">
        <v>2034.2</v>
      </c>
      <c r="I922" s="132">
        <v>2225.1</v>
      </c>
      <c r="J922" s="132">
        <v>2433.9</v>
      </c>
      <c r="K922" s="40">
        <v>2663.1</v>
      </c>
      <c r="L922" s="132">
        <v>2914.5</v>
      </c>
      <c r="M922" s="132"/>
      <c r="N922" s="132"/>
      <c r="O922" s="1003"/>
      <c r="P922" s="132"/>
      <c r="Q922" s="132"/>
      <c r="R922" s="132"/>
    </row>
    <row r="923" spans="1:18" s="5" customFormat="1">
      <c r="A923" s="394" t="s">
        <v>425</v>
      </c>
      <c r="B923" s="132">
        <v>1092.0999999999999</v>
      </c>
      <c r="C923" s="132">
        <v>1496.1</v>
      </c>
      <c r="D923" s="132">
        <v>1668.8</v>
      </c>
      <c r="E923" s="132">
        <v>1567</v>
      </c>
      <c r="F923" s="132">
        <v>1442.6</v>
      </c>
      <c r="G923" s="132">
        <v>1868.8</v>
      </c>
      <c r="H923" s="132">
        <v>1974.2</v>
      </c>
      <c r="I923" s="132">
        <v>2159.6</v>
      </c>
      <c r="J923" s="132">
        <v>2362.1</v>
      </c>
      <c r="K923" s="40">
        <v>2584.6</v>
      </c>
      <c r="L923" s="132">
        <v>2828.5</v>
      </c>
      <c r="M923" s="132"/>
      <c r="N923" s="132"/>
      <c r="O923" s="1003"/>
      <c r="P923" s="132"/>
      <c r="Q923" s="132"/>
      <c r="R923" s="132"/>
    </row>
    <row r="924" spans="1:18" s="5" customFormat="1">
      <c r="A924" s="394" t="s">
        <v>319</v>
      </c>
      <c r="B924" s="132">
        <v>70.2</v>
      </c>
      <c r="C924" s="132">
        <v>67.3</v>
      </c>
      <c r="D924" s="132">
        <v>137.30000000000001</v>
      </c>
      <c r="E924" s="132">
        <v>126.1</v>
      </c>
      <c r="F924" s="132">
        <v>79.2</v>
      </c>
      <c r="G924" s="132">
        <v>42.4</v>
      </c>
      <c r="H924" s="132">
        <v>60</v>
      </c>
      <c r="I924" s="132">
        <v>65.5</v>
      </c>
      <c r="J924" s="132">
        <v>71.8</v>
      </c>
      <c r="K924" s="40">
        <v>78.599999999999994</v>
      </c>
      <c r="L924" s="132">
        <v>86.1</v>
      </c>
      <c r="M924" s="132"/>
      <c r="N924" s="132"/>
      <c r="O924" s="1003"/>
      <c r="P924" s="132"/>
      <c r="Q924" s="132"/>
      <c r="R924" s="132"/>
    </row>
    <row r="925" spans="1:18" s="5" customFormat="1">
      <c r="A925" s="387" t="s">
        <v>320</v>
      </c>
      <c r="B925" s="132">
        <v>855.3</v>
      </c>
      <c r="C925" s="132">
        <v>814.4</v>
      </c>
      <c r="D925" s="132">
        <v>889.1</v>
      </c>
      <c r="E925" s="132">
        <v>802</v>
      </c>
      <c r="F925" s="132">
        <v>875.9</v>
      </c>
      <c r="G925" s="132">
        <v>1105</v>
      </c>
      <c r="H925" s="132">
        <v>1177.4000000000001</v>
      </c>
      <c r="I925" s="132">
        <v>1284.4000000000001</v>
      </c>
      <c r="J925" s="132">
        <v>1401.6</v>
      </c>
      <c r="K925" s="40">
        <v>1529.9</v>
      </c>
      <c r="L925" s="132">
        <v>1670</v>
      </c>
      <c r="M925" s="132"/>
      <c r="N925" s="132"/>
      <c r="O925" s="1003"/>
      <c r="P925" s="132"/>
      <c r="Q925" s="132"/>
      <c r="R925" s="132"/>
    </row>
    <row r="926" spans="1:18" s="5" customFormat="1">
      <c r="A926" s="394" t="s">
        <v>321</v>
      </c>
      <c r="B926" s="132">
        <v>560.5</v>
      </c>
      <c r="C926" s="132">
        <v>541.9</v>
      </c>
      <c r="D926" s="132">
        <v>638.6</v>
      </c>
      <c r="E926" s="132">
        <v>503.3</v>
      </c>
      <c r="F926" s="132">
        <v>603.70000000000005</v>
      </c>
      <c r="G926" s="132">
        <v>757.3</v>
      </c>
      <c r="H926" s="132">
        <v>782.3</v>
      </c>
      <c r="I926" s="132">
        <v>853.4</v>
      </c>
      <c r="J926" s="132">
        <v>931.3</v>
      </c>
      <c r="K926" s="40">
        <v>1016.2</v>
      </c>
      <c r="L926" s="132">
        <v>1109</v>
      </c>
      <c r="M926" s="132"/>
      <c r="N926" s="132"/>
      <c r="O926" s="1003"/>
      <c r="P926" s="132"/>
      <c r="Q926" s="132"/>
      <c r="R926" s="132"/>
    </row>
    <row r="927" spans="1:18" s="5" customFormat="1">
      <c r="A927" s="394" t="s">
        <v>322</v>
      </c>
      <c r="B927" s="132">
        <v>294.8</v>
      </c>
      <c r="C927" s="132">
        <v>272.5</v>
      </c>
      <c r="D927" s="132">
        <v>250.6</v>
      </c>
      <c r="E927" s="132">
        <v>298.7</v>
      </c>
      <c r="F927" s="132">
        <v>272.2</v>
      </c>
      <c r="G927" s="132">
        <v>347.8</v>
      </c>
      <c r="H927" s="132">
        <v>395.1</v>
      </c>
      <c r="I927" s="132">
        <v>431</v>
      </c>
      <c r="J927" s="132">
        <v>470.3</v>
      </c>
      <c r="K927" s="40">
        <v>513.70000000000005</v>
      </c>
      <c r="L927" s="132">
        <v>561</v>
      </c>
      <c r="M927" s="132"/>
      <c r="N927" s="132"/>
      <c r="O927" s="1003"/>
      <c r="P927" s="132"/>
      <c r="Q927" s="132"/>
      <c r="R927" s="132"/>
    </row>
    <row r="928" spans="1:18" s="5" customFormat="1">
      <c r="A928" s="387" t="s">
        <v>324</v>
      </c>
      <c r="B928" s="132">
        <v>149.9</v>
      </c>
      <c r="C928" s="132">
        <v>159.19999999999999</v>
      </c>
      <c r="D928" s="132">
        <v>176.7</v>
      </c>
      <c r="E928" s="132">
        <v>177.7</v>
      </c>
      <c r="F928" s="132">
        <v>175.7</v>
      </c>
      <c r="G928" s="132">
        <v>228.9</v>
      </c>
      <c r="H928" s="132">
        <v>220.2</v>
      </c>
      <c r="I928" s="132">
        <v>235.3</v>
      </c>
      <c r="J928" s="132">
        <v>253.2</v>
      </c>
      <c r="K928" s="40">
        <v>274.2</v>
      </c>
      <c r="L928" s="132">
        <v>297.3</v>
      </c>
      <c r="M928" s="132"/>
      <c r="N928" s="132"/>
      <c r="O928" s="1003"/>
      <c r="P928" s="132"/>
      <c r="Q928" s="132"/>
      <c r="R928" s="132"/>
    </row>
    <row r="929" spans="1:18" s="5" customFormat="1">
      <c r="A929" s="394" t="s">
        <v>325</v>
      </c>
      <c r="B929" s="132">
        <v>9.5</v>
      </c>
      <c r="C929" s="132">
        <v>8.8000000000000007</v>
      </c>
      <c r="D929" s="132">
        <v>12.8</v>
      </c>
      <c r="E929" s="132">
        <v>9.4</v>
      </c>
      <c r="F929" s="132">
        <v>7.8</v>
      </c>
      <c r="G929" s="132">
        <v>22.9</v>
      </c>
      <c r="H929" s="132">
        <v>33</v>
      </c>
      <c r="I929" s="132">
        <v>36</v>
      </c>
      <c r="J929" s="132">
        <v>39.299999999999997</v>
      </c>
      <c r="K929" s="40">
        <v>42.9</v>
      </c>
      <c r="L929" s="132">
        <v>46.9</v>
      </c>
      <c r="M929" s="132"/>
      <c r="N929" s="132"/>
      <c r="O929" s="1003"/>
      <c r="P929" s="132"/>
      <c r="Q929" s="132"/>
      <c r="R929" s="132"/>
    </row>
    <row r="930" spans="1:18" s="5" customFormat="1">
      <c r="A930" s="394" t="s">
        <v>326</v>
      </c>
      <c r="B930" s="132">
        <v>133.9</v>
      </c>
      <c r="C930" s="132">
        <v>144.6</v>
      </c>
      <c r="D930" s="132">
        <v>158.1</v>
      </c>
      <c r="E930" s="132">
        <v>162.1</v>
      </c>
      <c r="F930" s="132">
        <v>163.5</v>
      </c>
      <c r="G930" s="132">
        <v>178.7</v>
      </c>
      <c r="H930" s="132">
        <v>174.4</v>
      </c>
      <c r="I930" s="132">
        <v>185.5</v>
      </c>
      <c r="J930" s="132">
        <v>199</v>
      </c>
      <c r="K930" s="40">
        <v>214.9</v>
      </c>
      <c r="L930" s="132">
        <v>232.6</v>
      </c>
      <c r="M930" s="132"/>
      <c r="N930" s="132"/>
      <c r="O930" s="1003"/>
      <c r="P930" s="132"/>
      <c r="Q930" s="132"/>
      <c r="R930" s="132"/>
    </row>
    <row r="931" spans="1:18" s="5" customFormat="1">
      <c r="A931" s="394" t="s">
        <v>327</v>
      </c>
      <c r="B931" s="132">
        <v>6.5</v>
      </c>
      <c r="C931" s="132">
        <v>5.9</v>
      </c>
      <c r="D931" s="132">
        <v>5.8</v>
      </c>
      <c r="E931" s="132">
        <v>6.2</v>
      </c>
      <c r="F931" s="132">
        <v>4.4000000000000004</v>
      </c>
      <c r="G931" s="132">
        <v>14.2</v>
      </c>
      <c r="H931" s="132">
        <v>12.8</v>
      </c>
      <c r="I931" s="132">
        <v>13.8</v>
      </c>
      <c r="J931" s="132">
        <v>15</v>
      </c>
      <c r="K931" s="40">
        <v>16.399999999999999</v>
      </c>
      <c r="L931" s="132">
        <v>17.8</v>
      </c>
      <c r="M931" s="132"/>
      <c r="N931" s="132"/>
      <c r="O931" s="1003"/>
      <c r="P931" s="132"/>
      <c r="Q931" s="132"/>
      <c r="R931" s="132"/>
    </row>
    <row r="932" spans="1:18" s="5" customFormat="1">
      <c r="A932" s="387" t="s">
        <v>328</v>
      </c>
      <c r="B932" s="132">
        <v>10.7</v>
      </c>
      <c r="C932" s="132">
        <v>12.3</v>
      </c>
      <c r="D932" s="132">
        <v>9.1999999999999993</v>
      </c>
      <c r="E932" s="132">
        <v>6.9</v>
      </c>
      <c r="F932" s="132">
        <v>7.5</v>
      </c>
      <c r="G932" s="132">
        <v>7.1</v>
      </c>
      <c r="H932" s="132">
        <v>13.1</v>
      </c>
      <c r="I932" s="132">
        <v>13.1</v>
      </c>
      <c r="J932" s="132">
        <v>13.1</v>
      </c>
      <c r="K932" s="40">
        <v>13.1</v>
      </c>
      <c r="L932" s="132">
        <v>13.1</v>
      </c>
      <c r="M932" s="132"/>
      <c r="N932" s="132"/>
      <c r="O932" s="1003"/>
      <c r="P932" s="132"/>
      <c r="Q932" s="132"/>
      <c r="R932" s="132"/>
    </row>
    <row r="933" spans="1:18" s="5" customFormat="1">
      <c r="A933" s="394" t="s">
        <v>329</v>
      </c>
      <c r="B933" s="132">
        <v>6.7</v>
      </c>
      <c r="C933" s="132">
        <v>7.3</v>
      </c>
      <c r="D933" s="132">
        <v>8.1999999999999993</v>
      </c>
      <c r="E933" s="132">
        <v>5.7</v>
      </c>
      <c r="F933" s="132">
        <v>6.8</v>
      </c>
      <c r="G933" s="132">
        <v>6.4</v>
      </c>
      <c r="H933" s="132">
        <v>11.9</v>
      </c>
      <c r="I933" s="132">
        <v>11.9</v>
      </c>
      <c r="J933" s="132">
        <v>11.9</v>
      </c>
      <c r="K933" s="40">
        <v>11.9</v>
      </c>
      <c r="L933" s="132">
        <v>11.9</v>
      </c>
      <c r="M933" s="132"/>
      <c r="N933" s="132"/>
      <c r="O933" s="1003"/>
      <c r="P933" s="132"/>
      <c r="Q933" s="132"/>
      <c r="R933" s="132"/>
    </row>
    <row r="934" spans="1:18" s="5" customFormat="1">
      <c r="A934" s="394" t="s">
        <v>330</v>
      </c>
      <c r="B934" s="132">
        <v>3.9</v>
      </c>
      <c r="C934" s="132">
        <v>5</v>
      </c>
      <c r="D934" s="132">
        <v>1</v>
      </c>
      <c r="E934" s="132">
        <v>1.1000000000000001</v>
      </c>
      <c r="F934" s="132">
        <v>0.8</v>
      </c>
      <c r="G934" s="132">
        <v>0.8</v>
      </c>
      <c r="H934" s="132">
        <v>1.2</v>
      </c>
      <c r="I934" s="132">
        <v>1.2</v>
      </c>
      <c r="J934" s="132">
        <v>1.2</v>
      </c>
      <c r="K934" s="40">
        <v>1.2</v>
      </c>
      <c r="L934" s="132">
        <v>1.2</v>
      </c>
      <c r="M934" s="132"/>
      <c r="N934" s="132"/>
      <c r="O934" s="1003"/>
      <c r="P934" s="132"/>
      <c r="Q934" s="132"/>
      <c r="R934" s="132"/>
    </row>
    <row r="935" spans="1:18" s="5" customFormat="1">
      <c r="A935" s="387" t="s">
        <v>341</v>
      </c>
      <c r="B935" s="132">
        <v>5</v>
      </c>
      <c r="C935" s="434" t="s">
        <v>302</v>
      </c>
      <c r="D935" s="132">
        <v>2.5</v>
      </c>
      <c r="E935" s="132">
        <v>0.4</v>
      </c>
      <c r="F935" s="132">
        <v>3.1</v>
      </c>
      <c r="G935" s="132">
        <v>2.7</v>
      </c>
      <c r="H935" s="132">
        <v>3.4</v>
      </c>
      <c r="I935" s="132">
        <v>3.7</v>
      </c>
      <c r="J935" s="132">
        <v>4</v>
      </c>
      <c r="K935" s="40">
        <v>4.4000000000000004</v>
      </c>
      <c r="L935" s="132">
        <v>4.7</v>
      </c>
      <c r="M935" s="132"/>
      <c r="N935" s="132"/>
      <c r="O935" s="1003"/>
      <c r="P935" s="132"/>
      <c r="Q935" s="132"/>
      <c r="R935" s="132"/>
    </row>
    <row r="936" spans="1:18" s="5" customFormat="1">
      <c r="A936" s="394" t="s">
        <v>342</v>
      </c>
      <c r="B936" s="132">
        <v>5</v>
      </c>
      <c r="C936" s="434" t="s">
        <v>302</v>
      </c>
      <c r="D936" s="132">
        <v>2.5</v>
      </c>
      <c r="E936" s="132">
        <v>0.4</v>
      </c>
      <c r="F936" s="132">
        <v>3.1</v>
      </c>
      <c r="G936" s="132">
        <v>2.7</v>
      </c>
      <c r="H936" s="132">
        <v>3.4</v>
      </c>
      <c r="I936" s="132">
        <v>3.7</v>
      </c>
      <c r="J936" s="132">
        <v>4</v>
      </c>
      <c r="K936" s="40">
        <v>4.4000000000000004</v>
      </c>
      <c r="L936" s="132">
        <v>4.7</v>
      </c>
      <c r="M936" s="132"/>
      <c r="N936" s="132"/>
      <c r="O936" s="1003"/>
      <c r="P936" s="132"/>
      <c r="Q936" s="132"/>
      <c r="R936" s="132"/>
    </row>
    <row r="937" spans="1:18" s="5" customFormat="1">
      <c r="A937" s="387"/>
      <c r="B937" s="132"/>
      <c r="C937" s="132"/>
      <c r="D937" s="132"/>
      <c r="E937" s="579"/>
      <c r="F937" s="579"/>
      <c r="G937" s="132"/>
      <c r="H937" s="132"/>
      <c r="I937" s="132"/>
      <c r="J937" s="132"/>
      <c r="K937" s="40"/>
      <c r="L937" s="132"/>
      <c r="M937" s="132"/>
      <c r="N937" s="132"/>
      <c r="O937" s="1003"/>
      <c r="P937" s="132"/>
      <c r="Q937" s="132"/>
      <c r="R937" s="132"/>
    </row>
    <row r="938" spans="1:18" s="5" customFormat="1">
      <c r="A938" s="389" t="s">
        <v>343</v>
      </c>
      <c r="B938" s="150">
        <v>402.9</v>
      </c>
      <c r="C938" s="150">
        <v>475.5</v>
      </c>
      <c r="D938" s="150">
        <v>555</v>
      </c>
      <c r="E938" s="150">
        <v>565.20000000000005</v>
      </c>
      <c r="F938" s="150">
        <v>536.79999999999995</v>
      </c>
      <c r="G938" s="150">
        <v>557.70000000000005</v>
      </c>
      <c r="H938" s="150">
        <v>626.1</v>
      </c>
      <c r="I938" s="150">
        <v>653</v>
      </c>
      <c r="J938" s="665">
        <v>682.5</v>
      </c>
      <c r="K938" s="39">
        <v>714.6</v>
      </c>
      <c r="L938" s="150">
        <v>750.1</v>
      </c>
      <c r="M938" s="150"/>
      <c r="N938" s="150"/>
      <c r="O938" s="1198"/>
      <c r="P938" s="150"/>
      <c r="Q938" s="150"/>
      <c r="R938" s="150"/>
    </row>
    <row r="939" spans="1:18" s="5" customFormat="1">
      <c r="A939" s="387" t="s">
        <v>426</v>
      </c>
      <c r="B939" s="132">
        <v>223</v>
      </c>
      <c r="C939" s="132">
        <v>263.89999999999998</v>
      </c>
      <c r="D939" s="132">
        <v>280.5</v>
      </c>
      <c r="E939" s="578">
        <v>249.1</v>
      </c>
      <c r="F939" s="578">
        <v>242.9</v>
      </c>
      <c r="G939" s="132">
        <v>260.3</v>
      </c>
      <c r="H939" s="132">
        <v>296.10000000000002</v>
      </c>
      <c r="I939" s="132">
        <v>323</v>
      </c>
      <c r="J939" s="132">
        <v>352.5</v>
      </c>
      <c r="K939" s="40">
        <v>384.6</v>
      </c>
      <c r="L939" s="132">
        <v>420</v>
      </c>
      <c r="M939" s="132"/>
      <c r="N939" s="132"/>
      <c r="O939" s="1003"/>
      <c r="P939" s="132"/>
      <c r="Q939" s="132"/>
      <c r="R939" s="132"/>
    </row>
    <row r="940" spans="1:18" s="5" customFormat="1">
      <c r="A940" s="394" t="s">
        <v>345</v>
      </c>
      <c r="B940" s="132">
        <v>223</v>
      </c>
      <c r="C940" s="132">
        <v>257.2</v>
      </c>
      <c r="D940" s="132">
        <v>273.2</v>
      </c>
      <c r="E940" s="132">
        <v>243.4</v>
      </c>
      <c r="F940" s="132">
        <v>242.9</v>
      </c>
      <c r="G940" s="132">
        <v>246.4</v>
      </c>
      <c r="H940" s="132">
        <v>296.10000000000002</v>
      </c>
      <c r="I940" s="132">
        <v>323</v>
      </c>
      <c r="J940" s="132">
        <v>352.5</v>
      </c>
      <c r="K940" s="40">
        <v>384.6</v>
      </c>
      <c r="L940" s="132">
        <v>420</v>
      </c>
      <c r="M940" s="132"/>
      <c r="N940" s="132"/>
      <c r="O940" s="1003"/>
      <c r="P940" s="132"/>
      <c r="Q940" s="132"/>
      <c r="R940" s="132"/>
    </row>
    <row r="941" spans="1:18" s="5" customFormat="1">
      <c r="A941" s="394" t="s">
        <v>346</v>
      </c>
      <c r="B941" s="132" t="s">
        <v>302</v>
      </c>
      <c r="C941" s="132">
        <v>6.7</v>
      </c>
      <c r="D941" s="132">
        <v>7.3</v>
      </c>
      <c r="E941" s="132">
        <v>5.7</v>
      </c>
      <c r="F941" s="47"/>
      <c r="G941" s="132">
        <v>14</v>
      </c>
      <c r="H941" s="132"/>
      <c r="I941" s="132"/>
      <c r="J941" s="132"/>
      <c r="K941" s="40"/>
      <c r="L941" s="132"/>
      <c r="M941" s="132"/>
      <c r="N941" s="132"/>
      <c r="O941" s="1003"/>
      <c r="P941" s="132"/>
      <c r="Q941" s="132"/>
      <c r="R941" s="132"/>
    </row>
    <row r="942" spans="1:18" s="5" customFormat="1">
      <c r="A942" s="387" t="s">
        <v>427</v>
      </c>
      <c r="B942" s="132">
        <v>179.9</v>
      </c>
      <c r="C942" s="132">
        <v>211.7</v>
      </c>
      <c r="D942" s="132">
        <v>274.5</v>
      </c>
      <c r="E942" s="132">
        <v>316.2</v>
      </c>
      <c r="F942" s="132">
        <v>294</v>
      </c>
      <c r="G942" s="132">
        <v>297.3</v>
      </c>
      <c r="H942" s="132">
        <v>330</v>
      </c>
      <c r="I942" s="132">
        <v>330</v>
      </c>
      <c r="J942" s="132">
        <v>330</v>
      </c>
      <c r="K942" s="40">
        <v>330</v>
      </c>
      <c r="L942" s="132">
        <v>330</v>
      </c>
      <c r="M942" s="132"/>
      <c r="N942" s="132"/>
      <c r="O942" s="1003"/>
      <c r="P942" s="132"/>
      <c r="Q942" s="132"/>
      <c r="R942" s="132"/>
    </row>
    <row r="943" spans="1:18" s="5" customFormat="1">
      <c r="A943" s="394" t="s">
        <v>349</v>
      </c>
      <c r="B943" s="132">
        <v>179.9</v>
      </c>
      <c r="C943" s="132">
        <v>211.7</v>
      </c>
      <c r="D943" s="132">
        <v>274.5</v>
      </c>
      <c r="E943" s="132">
        <v>316.2</v>
      </c>
      <c r="F943" s="132">
        <v>294</v>
      </c>
      <c r="G943" s="132">
        <v>297.3</v>
      </c>
      <c r="H943" s="132">
        <v>330</v>
      </c>
      <c r="I943" s="132">
        <v>330</v>
      </c>
      <c r="J943" s="132">
        <v>330</v>
      </c>
      <c r="K943" s="40">
        <v>330</v>
      </c>
      <c r="L943" s="132">
        <v>330</v>
      </c>
      <c r="M943" s="132"/>
      <c r="N943" s="132"/>
      <c r="O943" s="1003"/>
      <c r="P943" s="132"/>
      <c r="Q943" s="132"/>
      <c r="R943" s="132"/>
    </row>
    <row r="944" spans="1:18" s="5" customFormat="1">
      <c r="A944" s="387" t="s">
        <v>350</v>
      </c>
      <c r="B944" s="132"/>
      <c r="C944" s="132"/>
      <c r="D944" s="132"/>
      <c r="E944" s="127"/>
      <c r="F944" s="581"/>
      <c r="G944" s="132"/>
      <c r="H944" s="132"/>
      <c r="I944" s="132"/>
      <c r="J944" s="132"/>
      <c r="K944" s="40"/>
      <c r="L944" s="132"/>
      <c r="M944" s="132"/>
      <c r="N944" s="132"/>
      <c r="O944" s="1003"/>
      <c r="P944" s="132"/>
      <c r="Q944" s="132"/>
      <c r="R944" s="132"/>
    </row>
    <row r="945" spans="1:18" s="5" customFormat="1">
      <c r="A945" s="389" t="s">
        <v>351</v>
      </c>
      <c r="B945" s="150">
        <v>930.8</v>
      </c>
      <c r="C945" s="150">
        <v>877.5</v>
      </c>
      <c r="D945" s="150">
        <v>867.5</v>
      </c>
      <c r="E945" s="150">
        <v>819.5</v>
      </c>
      <c r="F945" s="150">
        <v>1430.1</v>
      </c>
      <c r="G945" s="150">
        <v>1439.9</v>
      </c>
      <c r="H945" s="150">
        <v>1024.5999999999999</v>
      </c>
      <c r="I945" s="150">
        <v>943.1</v>
      </c>
      <c r="J945" s="665">
        <v>932.1</v>
      </c>
      <c r="K945" s="39">
        <v>932.1</v>
      </c>
      <c r="L945" s="150">
        <v>932.1</v>
      </c>
      <c r="M945" s="150"/>
      <c r="N945" s="150"/>
      <c r="O945" s="1198"/>
      <c r="P945" s="150"/>
      <c r="Q945" s="150"/>
      <c r="R945" s="150"/>
    </row>
    <row r="946" spans="1:18" s="5" customFormat="1">
      <c r="A946" s="387" t="s">
        <v>428</v>
      </c>
      <c r="B946" s="132">
        <v>823.3</v>
      </c>
      <c r="C946" s="132">
        <v>776.2</v>
      </c>
      <c r="D946" s="132">
        <v>767.3</v>
      </c>
      <c r="E946" s="578">
        <v>778.8</v>
      </c>
      <c r="F946" s="578">
        <v>1261.4000000000001</v>
      </c>
      <c r="G946" s="132">
        <v>1281.9000000000001</v>
      </c>
      <c r="H946" s="132">
        <v>752.8</v>
      </c>
      <c r="I946" s="132">
        <v>928</v>
      </c>
      <c r="J946" s="132">
        <v>922.6</v>
      </c>
      <c r="K946" s="40">
        <v>922.6</v>
      </c>
      <c r="L946" s="132">
        <v>922.6</v>
      </c>
      <c r="M946" s="132"/>
      <c r="N946" s="132"/>
      <c r="O946" s="1003"/>
      <c r="P946" s="132"/>
      <c r="Q946" s="132"/>
      <c r="R946" s="132"/>
    </row>
    <row r="947" spans="1:18" s="5" customFormat="1">
      <c r="A947" s="394" t="s">
        <v>415</v>
      </c>
      <c r="B947" s="132">
        <v>453.2</v>
      </c>
      <c r="C947" s="132">
        <v>427.2</v>
      </c>
      <c r="D947" s="132">
        <v>422.3</v>
      </c>
      <c r="E947" s="132">
        <v>505</v>
      </c>
      <c r="F947" s="132">
        <v>1207.0999999999999</v>
      </c>
      <c r="G947" s="132"/>
      <c r="H947" s="132">
        <v>602.20000000000005</v>
      </c>
      <c r="I947" s="132">
        <v>504.1</v>
      </c>
      <c r="J947" s="132">
        <v>498.6</v>
      </c>
      <c r="K947" s="40">
        <v>498.6</v>
      </c>
      <c r="L947" s="132">
        <v>498.6</v>
      </c>
      <c r="M947" s="132"/>
      <c r="N947" s="132"/>
      <c r="O947" s="1003"/>
      <c r="P947" s="132"/>
      <c r="Q947" s="132"/>
      <c r="R947" s="132"/>
    </row>
    <row r="948" spans="1:18" s="5" customFormat="1">
      <c r="A948" s="394" t="s">
        <v>416</v>
      </c>
      <c r="B948" s="132">
        <v>10.199999999999999</v>
      </c>
      <c r="C948" s="132">
        <v>9.6</v>
      </c>
      <c r="D948" s="132">
        <v>9.5</v>
      </c>
      <c r="E948" s="132" t="s">
        <v>302</v>
      </c>
      <c r="F948" s="132"/>
      <c r="G948" s="434"/>
      <c r="H948" s="434"/>
      <c r="I948" s="434"/>
      <c r="J948" s="434"/>
      <c r="K948" s="54"/>
      <c r="L948" s="434"/>
      <c r="M948" s="434"/>
      <c r="N948" s="434"/>
      <c r="O948" s="1200"/>
      <c r="P948" s="434"/>
      <c r="Q948" s="434"/>
      <c r="R948" s="434"/>
    </row>
    <row r="949" spans="1:18" s="5" customFormat="1">
      <c r="A949" s="394" t="s">
        <v>417</v>
      </c>
      <c r="B949" s="132">
        <v>442.9</v>
      </c>
      <c r="C949" s="132">
        <v>417.6</v>
      </c>
      <c r="D949" s="132">
        <v>412.8</v>
      </c>
      <c r="E949" s="132">
        <v>505</v>
      </c>
      <c r="F949" s="132">
        <v>1207.0999999999999</v>
      </c>
      <c r="G949" s="132"/>
      <c r="H949" s="132">
        <v>602.20000000000005</v>
      </c>
      <c r="I949" s="132">
        <v>504.1</v>
      </c>
      <c r="J949" s="132">
        <v>498.6</v>
      </c>
      <c r="K949" s="40">
        <v>498.6</v>
      </c>
      <c r="L949" s="132">
        <v>498.6</v>
      </c>
      <c r="M949" s="132"/>
      <c r="N949" s="132"/>
      <c r="O949" s="1003"/>
      <c r="P949" s="132"/>
      <c r="Q949" s="132"/>
      <c r="R949" s="132"/>
    </row>
    <row r="950" spans="1:18" s="5" customFormat="1">
      <c r="A950" s="394" t="s">
        <v>418</v>
      </c>
      <c r="B950" s="132">
        <v>370.2</v>
      </c>
      <c r="C950" s="132">
        <v>349</v>
      </c>
      <c r="D950" s="132">
        <v>345</v>
      </c>
      <c r="E950" s="132">
        <v>273.8</v>
      </c>
      <c r="F950" s="132">
        <v>54.3</v>
      </c>
      <c r="G950" s="434"/>
      <c r="H950" s="434">
        <v>150.6</v>
      </c>
      <c r="I950" s="434">
        <v>423.9</v>
      </c>
      <c r="J950" s="434">
        <v>423.9</v>
      </c>
      <c r="K950" s="54">
        <v>423.9</v>
      </c>
      <c r="L950" s="434">
        <v>423.9</v>
      </c>
      <c r="M950" s="434"/>
      <c r="N950" s="434"/>
      <c r="O950" s="1200"/>
      <c r="P950" s="434"/>
      <c r="Q950" s="434"/>
      <c r="R950" s="434"/>
    </row>
    <row r="951" spans="1:18" s="5" customFormat="1">
      <c r="A951" s="394" t="s">
        <v>416</v>
      </c>
      <c r="B951" s="132">
        <v>20.7</v>
      </c>
      <c r="C951" s="132">
        <v>19.5</v>
      </c>
      <c r="D951" s="132">
        <v>19.3</v>
      </c>
      <c r="E951" s="132" t="s">
        <v>302</v>
      </c>
      <c r="F951" s="132"/>
      <c r="G951" s="434"/>
      <c r="H951" s="434"/>
      <c r="I951" s="434"/>
      <c r="J951" s="434"/>
      <c r="K951" s="54"/>
      <c r="L951" s="434"/>
      <c r="M951" s="434"/>
      <c r="N951" s="434"/>
      <c r="O951" s="1200"/>
      <c r="P951" s="434"/>
      <c r="Q951" s="434"/>
      <c r="R951" s="434"/>
    </row>
    <row r="952" spans="1:18" s="5" customFormat="1">
      <c r="A952" s="394" t="s">
        <v>417</v>
      </c>
      <c r="B952" s="132">
        <v>349.5</v>
      </c>
      <c r="C952" s="132">
        <v>329.5</v>
      </c>
      <c r="D952" s="132">
        <v>325.7</v>
      </c>
      <c r="E952" s="132">
        <v>273.8</v>
      </c>
      <c r="F952" s="132">
        <v>54.3</v>
      </c>
      <c r="G952" s="434"/>
      <c r="H952" s="434">
        <v>150.6</v>
      </c>
      <c r="I952" s="434">
        <v>423.9</v>
      </c>
      <c r="J952" s="434">
        <v>423.9</v>
      </c>
      <c r="K952" s="54">
        <v>423.9</v>
      </c>
      <c r="L952" s="434">
        <v>423.9</v>
      </c>
      <c r="M952" s="434"/>
      <c r="N952" s="434"/>
      <c r="O952" s="1200"/>
      <c r="P952" s="434"/>
      <c r="Q952" s="434"/>
      <c r="R952" s="434"/>
    </row>
    <row r="953" spans="1:18" s="5" customFormat="1">
      <c r="A953" s="387" t="s">
        <v>429</v>
      </c>
      <c r="B953" s="132">
        <v>107.5</v>
      </c>
      <c r="C953" s="132">
        <v>101.3</v>
      </c>
      <c r="D953" s="132">
        <v>100.2</v>
      </c>
      <c r="E953" s="132">
        <v>40.700000000000003</v>
      </c>
      <c r="F953" s="132">
        <v>168.7</v>
      </c>
      <c r="G953" s="434">
        <v>158</v>
      </c>
      <c r="H953" s="434">
        <v>271.8</v>
      </c>
      <c r="I953" s="434">
        <v>15.1</v>
      </c>
      <c r="J953" s="434">
        <v>9.5</v>
      </c>
      <c r="K953" s="54">
        <v>9.5</v>
      </c>
      <c r="L953" s="434">
        <v>9.5</v>
      </c>
      <c r="M953" s="434"/>
      <c r="N953" s="434"/>
      <c r="O953" s="1200"/>
      <c r="P953" s="434"/>
      <c r="Q953" s="434"/>
      <c r="R953" s="434"/>
    </row>
    <row r="954" spans="1:18" s="5" customFormat="1">
      <c r="A954" s="394" t="s">
        <v>415</v>
      </c>
      <c r="B954" s="132">
        <v>98.6</v>
      </c>
      <c r="C954" s="132">
        <v>92.9</v>
      </c>
      <c r="D954" s="132">
        <v>91.9</v>
      </c>
      <c r="E954" s="132">
        <v>22.4</v>
      </c>
      <c r="F954" s="132">
        <v>147</v>
      </c>
      <c r="G954" s="434"/>
      <c r="H954" s="434">
        <v>217.4</v>
      </c>
      <c r="I954" s="434">
        <v>15.1</v>
      </c>
      <c r="J954" s="434">
        <v>9.5</v>
      </c>
      <c r="K954" s="54">
        <v>9.5</v>
      </c>
      <c r="L954" s="434">
        <v>9.5</v>
      </c>
      <c r="M954" s="434"/>
      <c r="N954" s="434"/>
      <c r="O954" s="1200"/>
      <c r="P954" s="434"/>
      <c r="Q954" s="434"/>
      <c r="R954" s="434"/>
    </row>
    <row r="955" spans="1:18" s="5" customFormat="1">
      <c r="A955" s="394" t="s">
        <v>416</v>
      </c>
      <c r="B955" s="132">
        <v>43.5</v>
      </c>
      <c r="C955" s="132">
        <v>41</v>
      </c>
      <c r="D955" s="132">
        <v>40.6</v>
      </c>
      <c r="E955" s="132">
        <v>0.9</v>
      </c>
      <c r="F955" s="132"/>
      <c r="G955" s="434"/>
      <c r="H955" s="434"/>
      <c r="I955" s="434">
        <v>8.6</v>
      </c>
      <c r="J955" s="434">
        <v>9.1</v>
      </c>
      <c r="K955" s="54">
        <v>9.1</v>
      </c>
      <c r="L955" s="434">
        <v>9.1</v>
      </c>
      <c r="M955" s="434"/>
      <c r="N955" s="434"/>
      <c r="O955" s="1200"/>
      <c r="P955" s="434"/>
      <c r="Q955" s="434"/>
      <c r="R955" s="434"/>
    </row>
    <row r="956" spans="1:18" s="5" customFormat="1">
      <c r="A956" s="394" t="s">
        <v>417</v>
      </c>
      <c r="B956" s="132">
        <v>55</v>
      </c>
      <c r="C956" s="132">
        <v>51.9</v>
      </c>
      <c r="D956" s="132">
        <v>51.3</v>
      </c>
      <c r="E956" s="132">
        <v>21.5</v>
      </c>
      <c r="F956" s="132">
        <v>147</v>
      </c>
      <c r="G956" s="434"/>
      <c r="H956" s="434">
        <v>217.4</v>
      </c>
      <c r="I956" s="434">
        <v>6.5</v>
      </c>
      <c r="J956" s="434">
        <v>0.4</v>
      </c>
      <c r="K956" s="54">
        <v>0.4</v>
      </c>
      <c r="L956" s="434">
        <v>0.4</v>
      </c>
      <c r="M956" s="434"/>
      <c r="N956" s="434"/>
      <c r="O956" s="1200"/>
      <c r="P956" s="434"/>
      <c r="Q956" s="434"/>
      <c r="R956" s="434"/>
    </row>
    <row r="957" spans="1:18" s="5" customFormat="1">
      <c r="A957" s="394" t="s">
        <v>418</v>
      </c>
      <c r="B957" s="132">
        <v>8.9</v>
      </c>
      <c r="C957" s="132">
        <v>8.4</v>
      </c>
      <c r="D957" s="132">
        <v>8.3000000000000007</v>
      </c>
      <c r="E957" s="132">
        <v>18.3</v>
      </c>
      <c r="F957" s="132">
        <v>21.7</v>
      </c>
      <c r="G957" s="434"/>
      <c r="H957" s="434">
        <v>54.4</v>
      </c>
      <c r="I957" s="434"/>
      <c r="J957" s="434"/>
      <c r="K957" s="54"/>
      <c r="L957" s="434"/>
      <c r="M957" s="434"/>
      <c r="N957" s="434"/>
      <c r="O957" s="1200"/>
      <c r="P957" s="434"/>
      <c r="Q957" s="434"/>
      <c r="R957" s="434"/>
    </row>
    <row r="958" spans="1:18" s="5" customFormat="1">
      <c r="A958" s="394" t="s">
        <v>416</v>
      </c>
      <c r="B958" s="132" t="s">
        <v>302</v>
      </c>
      <c r="C958" s="132" t="s">
        <v>302</v>
      </c>
      <c r="D958" s="132" t="s">
        <v>302</v>
      </c>
      <c r="E958" s="434">
        <v>18.3</v>
      </c>
      <c r="F958" s="434"/>
      <c r="G958" s="434"/>
      <c r="H958" s="434"/>
      <c r="I958" s="434"/>
      <c r="J958" s="434"/>
      <c r="K958" s="54"/>
      <c r="L958" s="434"/>
      <c r="M958" s="434"/>
      <c r="N958" s="434"/>
      <c r="O958" s="1200"/>
      <c r="P958" s="434"/>
      <c r="Q958" s="434"/>
      <c r="R958" s="434"/>
    </row>
    <row r="959" spans="1:18" s="5" customFormat="1">
      <c r="A959" s="394" t="s">
        <v>417</v>
      </c>
      <c r="B959" s="132">
        <v>8.9</v>
      </c>
      <c r="C959" s="132">
        <v>8.4</v>
      </c>
      <c r="D959" s="132">
        <v>8.3000000000000007</v>
      </c>
      <c r="E959" s="132" t="s">
        <v>302</v>
      </c>
      <c r="F959" s="132">
        <v>21.7</v>
      </c>
      <c r="G959" s="434"/>
      <c r="H959" s="434">
        <v>54.4</v>
      </c>
      <c r="I959" s="434" t="s">
        <v>302</v>
      </c>
      <c r="J959" s="434" t="s">
        <v>302</v>
      </c>
      <c r="K959" s="54" t="s">
        <v>302</v>
      </c>
      <c r="L959" s="434"/>
      <c r="M959" s="434"/>
      <c r="N959" s="434"/>
      <c r="O959" s="1200"/>
      <c r="P959" s="434"/>
      <c r="Q959" s="434"/>
      <c r="R959" s="434"/>
    </row>
    <row r="960" spans="1:18" s="5" customFormat="1">
      <c r="A960" s="387" t="s">
        <v>350</v>
      </c>
      <c r="B960" s="582"/>
      <c r="C960" s="582"/>
      <c r="D960" s="582"/>
      <c r="E960" s="132" t="s">
        <v>302</v>
      </c>
      <c r="F960" s="583"/>
      <c r="G960" s="582"/>
      <c r="H960" s="582"/>
      <c r="I960" s="582"/>
      <c r="J960" s="582"/>
      <c r="K960" s="625"/>
      <c r="L960" s="582"/>
      <c r="M960" s="582"/>
      <c r="N960" s="582"/>
      <c r="O960" s="1212"/>
      <c r="P960" s="582"/>
      <c r="Q960" s="582"/>
      <c r="R960" s="582"/>
    </row>
    <row r="961" spans="1:18" s="5" customFormat="1">
      <c r="A961" s="389" t="s">
        <v>364</v>
      </c>
      <c r="B961" s="150">
        <v>269.10000000000002</v>
      </c>
      <c r="C961" s="150">
        <v>140.30000000000001</v>
      </c>
      <c r="D961" s="150">
        <v>775.3</v>
      </c>
      <c r="E961" s="150">
        <v>1026</v>
      </c>
      <c r="F961" s="150">
        <v>633.9</v>
      </c>
      <c r="G961" s="150">
        <v>943.8</v>
      </c>
      <c r="H961" s="150">
        <v>2066.6999999999998</v>
      </c>
      <c r="I961" s="150">
        <v>1074</v>
      </c>
      <c r="J961" s="150">
        <v>1108.2</v>
      </c>
      <c r="K961" s="39">
        <v>1165.7</v>
      </c>
      <c r="L961" s="150">
        <v>1224.0999999999999</v>
      </c>
      <c r="M961" s="150"/>
      <c r="N961" s="150"/>
      <c r="O961" s="1198"/>
      <c r="P961" s="150"/>
      <c r="Q961" s="150"/>
      <c r="R961" s="150"/>
    </row>
    <row r="962" spans="1:18" s="5" customFormat="1">
      <c r="A962" s="387" t="s">
        <v>365</v>
      </c>
      <c r="B962" s="132">
        <v>196</v>
      </c>
      <c r="C962" s="132">
        <v>75.400000000000006</v>
      </c>
      <c r="D962" s="132">
        <v>696</v>
      </c>
      <c r="E962" s="578">
        <v>943.1</v>
      </c>
      <c r="F962" s="578">
        <v>551.29999999999995</v>
      </c>
      <c r="G962" s="132">
        <v>860.9</v>
      </c>
      <c r="H962" s="132">
        <v>1321.9</v>
      </c>
      <c r="I962" s="132">
        <v>741.9</v>
      </c>
      <c r="J962" s="132">
        <v>741.9</v>
      </c>
      <c r="K962" s="40">
        <v>741.9</v>
      </c>
      <c r="L962" s="132">
        <v>741.9</v>
      </c>
      <c r="M962" s="132"/>
      <c r="N962" s="132"/>
      <c r="O962" s="1003"/>
      <c r="P962" s="132"/>
      <c r="Q962" s="132"/>
      <c r="R962" s="132"/>
    </row>
    <row r="963" spans="1:18" s="5" customFormat="1">
      <c r="A963" s="387" t="s">
        <v>219</v>
      </c>
      <c r="B963" s="132">
        <v>0.1</v>
      </c>
      <c r="C963" s="132"/>
      <c r="D963" s="132"/>
      <c r="E963" s="132"/>
      <c r="F963" s="132"/>
      <c r="G963" s="132"/>
      <c r="H963" s="132">
        <v>0.7</v>
      </c>
      <c r="I963" s="132">
        <v>0.7</v>
      </c>
      <c r="J963" s="132">
        <v>0.7</v>
      </c>
      <c r="K963" s="40">
        <v>0.7</v>
      </c>
      <c r="L963" s="132">
        <v>0.7</v>
      </c>
      <c r="M963" s="132"/>
      <c r="N963" s="132"/>
      <c r="O963" s="1003"/>
      <c r="P963" s="132"/>
      <c r="Q963" s="132"/>
      <c r="R963" s="132"/>
    </row>
    <row r="964" spans="1:18" s="5" customFormat="1">
      <c r="A964" s="387" t="s">
        <v>430</v>
      </c>
      <c r="B964" s="132">
        <v>172.3</v>
      </c>
      <c r="C964" s="132">
        <v>55</v>
      </c>
      <c r="D964" s="132">
        <v>665.8</v>
      </c>
      <c r="E964" s="132">
        <v>911.4</v>
      </c>
      <c r="F964" s="132">
        <v>528.9</v>
      </c>
      <c r="G964" s="132">
        <v>841.6</v>
      </c>
      <c r="H964" s="132">
        <v>1250</v>
      </c>
      <c r="I964" s="132">
        <v>700</v>
      </c>
      <c r="J964" s="132">
        <v>700</v>
      </c>
      <c r="K964" s="40">
        <v>700</v>
      </c>
      <c r="L964" s="132">
        <v>700</v>
      </c>
      <c r="M964" s="132"/>
      <c r="N964" s="132"/>
      <c r="O964" s="1003"/>
      <c r="P964" s="132"/>
      <c r="Q964" s="132"/>
      <c r="R964" s="132"/>
    </row>
    <row r="965" spans="1:18" s="5" customFormat="1">
      <c r="A965" s="394" t="s">
        <v>409</v>
      </c>
      <c r="B965" s="132">
        <v>122.3</v>
      </c>
      <c r="C965" s="132"/>
      <c r="D965" s="132">
        <v>507.2</v>
      </c>
      <c r="E965" s="132">
        <v>456.4</v>
      </c>
      <c r="F965" s="132">
        <v>300.5</v>
      </c>
      <c r="G965" s="132">
        <v>562.29999999999995</v>
      </c>
      <c r="H965" s="132">
        <v>500</v>
      </c>
      <c r="I965" s="132">
        <v>300</v>
      </c>
      <c r="J965" s="132">
        <v>300</v>
      </c>
      <c r="K965" s="40">
        <v>300</v>
      </c>
      <c r="L965" s="132">
        <v>300</v>
      </c>
      <c r="M965" s="132"/>
      <c r="N965" s="132"/>
      <c r="O965" s="1003"/>
      <c r="P965" s="132"/>
      <c r="Q965" s="132"/>
      <c r="R965" s="132"/>
    </row>
    <row r="966" spans="1:18" s="5" customFormat="1">
      <c r="A966" s="394" t="s">
        <v>369</v>
      </c>
      <c r="B966" s="132">
        <v>50</v>
      </c>
      <c r="C966" s="132">
        <v>55</v>
      </c>
      <c r="D966" s="132">
        <v>152</v>
      </c>
      <c r="E966" s="132">
        <v>85</v>
      </c>
      <c r="F966" s="132">
        <v>228.4</v>
      </c>
      <c r="G966" s="132">
        <v>279.3</v>
      </c>
      <c r="H966" s="132">
        <v>625</v>
      </c>
      <c r="I966" s="132">
        <v>325</v>
      </c>
      <c r="J966" s="132">
        <v>325</v>
      </c>
      <c r="K966" s="40">
        <v>325</v>
      </c>
      <c r="L966" s="132">
        <v>325</v>
      </c>
      <c r="M966" s="132"/>
      <c r="N966" s="132"/>
      <c r="O966" s="1003"/>
      <c r="P966" s="132"/>
      <c r="Q966" s="132"/>
      <c r="R966" s="132"/>
    </row>
    <row r="967" spans="1:18" s="5" customFormat="1">
      <c r="A967" s="394" t="s">
        <v>370</v>
      </c>
      <c r="B967" s="132"/>
      <c r="C967" s="132"/>
      <c r="D967" s="132">
        <v>6.6</v>
      </c>
      <c r="E967" s="132"/>
      <c r="F967" s="434"/>
      <c r="G967" s="434">
        <v>0</v>
      </c>
      <c r="H967" s="434" t="s">
        <v>302</v>
      </c>
      <c r="I967" s="434" t="s">
        <v>302</v>
      </c>
      <c r="J967" s="434" t="s">
        <v>302</v>
      </c>
      <c r="K967" s="54" t="s">
        <v>302</v>
      </c>
      <c r="L967" s="434"/>
      <c r="M967" s="434"/>
      <c r="N967" s="434"/>
      <c r="O967" s="1200"/>
      <c r="P967" s="434"/>
      <c r="Q967" s="434"/>
      <c r="R967" s="434"/>
    </row>
    <row r="968" spans="1:18" s="5" customFormat="1">
      <c r="A968" s="394" t="s">
        <v>371</v>
      </c>
      <c r="B968" s="132"/>
      <c r="C968" s="132"/>
      <c r="D968" s="132"/>
      <c r="E968" s="132">
        <v>370</v>
      </c>
      <c r="F968" s="132">
        <v>0</v>
      </c>
      <c r="G968" s="132">
        <v>0</v>
      </c>
      <c r="H968" s="132">
        <v>125</v>
      </c>
      <c r="I968" s="132">
        <v>75</v>
      </c>
      <c r="J968" s="132">
        <v>75</v>
      </c>
      <c r="K968" s="40">
        <v>75</v>
      </c>
      <c r="L968" s="132">
        <v>75</v>
      </c>
      <c r="M968" s="132"/>
      <c r="N968" s="132"/>
      <c r="O968" s="1003"/>
      <c r="P968" s="132"/>
      <c r="Q968" s="132"/>
      <c r="R968" s="132"/>
    </row>
    <row r="969" spans="1:18" s="5" customFormat="1">
      <c r="A969" s="387" t="s">
        <v>431</v>
      </c>
      <c r="B969" s="132"/>
      <c r="C969" s="132"/>
      <c r="D969" s="132"/>
      <c r="E969" s="434"/>
      <c r="F969" s="434"/>
      <c r="G969" s="132"/>
      <c r="H969" s="132">
        <v>40</v>
      </c>
      <c r="I969" s="132"/>
      <c r="J969" s="132"/>
      <c r="K969" s="40"/>
      <c r="L969" s="132"/>
      <c r="M969" s="132"/>
      <c r="N969" s="132"/>
      <c r="O969" s="1003"/>
      <c r="P969" s="132"/>
      <c r="Q969" s="132"/>
      <c r="R969" s="132"/>
    </row>
    <row r="970" spans="1:18" s="5" customFormat="1">
      <c r="A970" s="387" t="s">
        <v>432</v>
      </c>
      <c r="B970" s="132">
        <v>23.6</v>
      </c>
      <c r="C970" s="132">
        <v>20.399999999999999</v>
      </c>
      <c r="D970" s="132">
        <v>30.2</v>
      </c>
      <c r="E970" s="132">
        <v>31.7</v>
      </c>
      <c r="F970" s="132">
        <v>22.4</v>
      </c>
      <c r="G970" s="132">
        <v>19.3</v>
      </c>
      <c r="H970" s="132">
        <v>31.2</v>
      </c>
      <c r="I970" s="132">
        <v>41.2</v>
      </c>
      <c r="J970" s="132">
        <v>41.2</v>
      </c>
      <c r="K970" s="40">
        <v>41.2</v>
      </c>
      <c r="L970" s="132">
        <v>41.2</v>
      </c>
      <c r="M970" s="132"/>
      <c r="N970" s="132"/>
      <c r="O970" s="1003"/>
      <c r="P970" s="132"/>
      <c r="Q970" s="132"/>
      <c r="R970" s="132"/>
    </row>
    <row r="971" spans="1:18" s="5" customFormat="1">
      <c r="A971" s="387" t="s">
        <v>433</v>
      </c>
      <c r="B971" s="132">
        <v>50.8</v>
      </c>
      <c r="C971" s="132">
        <v>41.6</v>
      </c>
      <c r="D971" s="132">
        <v>75</v>
      </c>
      <c r="E971" s="132">
        <v>65.599999999999994</v>
      </c>
      <c r="F971" s="132">
        <v>63.5</v>
      </c>
      <c r="G971" s="132">
        <v>62.8</v>
      </c>
      <c r="H971" s="132">
        <v>112.5</v>
      </c>
      <c r="I971" s="132">
        <v>132.5</v>
      </c>
      <c r="J971" s="132">
        <v>132.5</v>
      </c>
      <c r="K971" s="40">
        <v>132.5</v>
      </c>
      <c r="L971" s="132">
        <v>132.5</v>
      </c>
      <c r="M971" s="132"/>
      <c r="N971" s="132"/>
      <c r="O971" s="1003"/>
      <c r="P971" s="132"/>
      <c r="Q971" s="132"/>
      <c r="R971" s="132"/>
    </row>
    <row r="972" spans="1:18" s="5" customFormat="1">
      <c r="A972" s="394" t="s">
        <v>434</v>
      </c>
      <c r="B972" s="132">
        <v>31.4</v>
      </c>
      <c r="C972" s="132">
        <v>32.799999999999997</v>
      </c>
      <c r="D972" s="132">
        <v>31</v>
      </c>
      <c r="E972" s="132">
        <v>25.3</v>
      </c>
      <c r="F972" s="132">
        <v>28.7</v>
      </c>
      <c r="G972" s="132">
        <v>22.9</v>
      </c>
      <c r="H972" s="132">
        <v>46.6</v>
      </c>
      <c r="I972" s="132">
        <v>56.6</v>
      </c>
      <c r="J972" s="132">
        <v>56.6</v>
      </c>
      <c r="K972" s="40">
        <v>56.6</v>
      </c>
      <c r="L972" s="132">
        <v>56.6</v>
      </c>
      <c r="M972" s="132"/>
      <c r="N972" s="132"/>
      <c r="O972" s="1003"/>
      <c r="P972" s="132"/>
      <c r="Q972" s="132"/>
      <c r="R972" s="132"/>
    </row>
    <row r="973" spans="1:18" s="5" customFormat="1">
      <c r="A973" s="394" t="s">
        <v>435</v>
      </c>
      <c r="B973" s="132">
        <v>19.5</v>
      </c>
      <c r="C973" s="132">
        <v>8.8000000000000007</v>
      </c>
      <c r="D973" s="132">
        <v>44.1</v>
      </c>
      <c r="E973" s="132">
        <v>40.299999999999997</v>
      </c>
      <c r="F973" s="132">
        <v>34.9</v>
      </c>
      <c r="G973" s="132">
        <v>39.9</v>
      </c>
      <c r="H973" s="132">
        <v>65.8</v>
      </c>
      <c r="I973" s="132">
        <v>75.8</v>
      </c>
      <c r="J973" s="132">
        <v>75.8</v>
      </c>
      <c r="K973" s="40">
        <v>75.8</v>
      </c>
      <c r="L973" s="132">
        <v>75.8</v>
      </c>
      <c r="M973" s="132"/>
      <c r="N973" s="132"/>
      <c r="O973" s="1003"/>
      <c r="P973" s="132"/>
      <c r="Q973" s="132"/>
      <c r="R973" s="132"/>
    </row>
    <row r="974" spans="1:18" s="5" customFormat="1">
      <c r="A974" s="387" t="s">
        <v>436</v>
      </c>
      <c r="B974" s="132">
        <v>0.3</v>
      </c>
      <c r="C974" s="132">
        <v>2.4</v>
      </c>
      <c r="D974" s="132">
        <v>1.9</v>
      </c>
      <c r="E974" s="132">
        <v>2.8</v>
      </c>
      <c r="F974" s="132">
        <v>1.8</v>
      </c>
      <c r="G974" s="132">
        <v>1.6</v>
      </c>
      <c r="H974" s="132">
        <v>1</v>
      </c>
      <c r="I974" s="132">
        <v>1</v>
      </c>
      <c r="J974" s="132">
        <v>1</v>
      </c>
      <c r="K974" s="40">
        <v>1</v>
      </c>
      <c r="L974" s="132">
        <v>1</v>
      </c>
      <c r="M974" s="132"/>
      <c r="N974" s="132"/>
      <c r="O974" s="1003"/>
      <c r="P974" s="132"/>
      <c r="Q974" s="132"/>
      <c r="R974" s="132"/>
    </row>
    <row r="975" spans="1:18" s="5" customFormat="1">
      <c r="A975" s="396" t="s">
        <v>437</v>
      </c>
      <c r="B975" s="435">
        <v>21.9</v>
      </c>
      <c r="C975" s="435">
        <v>20.8</v>
      </c>
      <c r="D975" s="435">
        <v>2.5</v>
      </c>
      <c r="E975" s="435">
        <v>14.4</v>
      </c>
      <c r="F975" s="435">
        <v>17.2</v>
      </c>
      <c r="G975" s="435">
        <v>18.5</v>
      </c>
      <c r="H975" s="435">
        <v>631.4</v>
      </c>
      <c r="I975" s="435">
        <v>198.7</v>
      </c>
      <c r="J975" s="435">
        <v>232.8</v>
      </c>
      <c r="K975" s="673">
        <v>290.39999999999998</v>
      </c>
      <c r="L975" s="435">
        <v>348.7</v>
      </c>
      <c r="M975" s="435"/>
      <c r="N975" s="435"/>
      <c r="O975" s="1213"/>
      <c r="P975" s="435"/>
      <c r="Q975" s="435"/>
      <c r="R975" s="435"/>
    </row>
    <row r="976" spans="1:18" s="5" customFormat="1">
      <c r="A976" s="387"/>
      <c r="B976" s="132"/>
      <c r="C976" s="132"/>
      <c r="D976" s="132"/>
      <c r="E976" s="132"/>
      <c r="F976" s="132"/>
      <c r="G976" s="132"/>
      <c r="H976" s="132"/>
      <c r="I976" s="132"/>
      <c r="J976" s="132"/>
      <c r="K976" s="40"/>
      <c r="L976" s="132"/>
      <c r="M976" s="132"/>
      <c r="N976" s="132"/>
      <c r="O976" s="1003"/>
      <c r="P976" s="132"/>
      <c r="Q976" s="132"/>
      <c r="R976" s="132"/>
    </row>
    <row r="977" spans="1:18" s="5" customFormat="1">
      <c r="A977" s="387"/>
      <c r="B977" s="132"/>
      <c r="C977" s="132"/>
      <c r="D977" s="132"/>
      <c r="E977" s="132"/>
      <c r="F977" s="132"/>
      <c r="G977" s="132"/>
      <c r="H977" s="132"/>
      <c r="I977" s="132"/>
      <c r="J977" s="132"/>
      <c r="K977" s="40"/>
      <c r="L977" s="132"/>
      <c r="M977" s="132"/>
      <c r="N977" s="132"/>
      <c r="O977" s="1003"/>
      <c r="P977" s="132"/>
      <c r="Q977" s="132"/>
      <c r="R977" s="132"/>
    </row>
    <row r="978" spans="1:18" s="5" customFormat="1">
      <c r="A978" s="56"/>
      <c r="B978" s="310"/>
      <c r="C978" s="310"/>
      <c r="D978" s="310"/>
      <c r="E978" s="310"/>
      <c r="F978" s="310"/>
      <c r="G978" s="310"/>
      <c r="H978" s="310"/>
      <c r="I978" s="310"/>
      <c r="J978" s="310"/>
      <c r="K978" s="310"/>
      <c r="L978" s="310"/>
      <c r="M978" s="310"/>
      <c r="N978" s="310"/>
      <c r="O978" s="1208"/>
      <c r="P978" s="310"/>
      <c r="Q978" s="310"/>
      <c r="R978" s="310"/>
    </row>
    <row r="979" spans="1:18" s="5" customFormat="1" ht="20.25">
      <c r="A979" s="347" t="s">
        <v>274</v>
      </c>
      <c r="B979" s="310"/>
      <c r="C979" s="310"/>
      <c r="D979" s="310"/>
      <c r="E979" s="310"/>
      <c r="F979" s="310"/>
      <c r="G979" s="310"/>
      <c r="H979" s="310"/>
      <c r="I979" s="310"/>
      <c r="J979" s="310"/>
      <c r="K979" s="310"/>
      <c r="L979" s="310"/>
      <c r="M979" s="310"/>
      <c r="N979" s="310"/>
      <c r="O979" s="1208"/>
      <c r="P979" s="310"/>
      <c r="Q979" s="310"/>
      <c r="R979" s="310"/>
    </row>
    <row r="980" spans="1:18" s="5" customFormat="1">
      <c r="A980" s="384" t="s">
        <v>438</v>
      </c>
      <c r="B980" s="310"/>
      <c r="C980" s="310"/>
      <c r="D980" s="310"/>
      <c r="E980" s="310"/>
      <c r="F980" s="310"/>
      <c r="G980" s="310"/>
      <c r="H980" s="310"/>
      <c r="I980" s="310"/>
      <c r="J980" s="310"/>
      <c r="K980" s="310"/>
      <c r="L980" s="310"/>
      <c r="M980" s="310"/>
      <c r="N980" s="310"/>
      <c r="O980" s="1208"/>
      <c r="P980" s="310"/>
      <c r="Q980" s="310"/>
      <c r="R980" s="310"/>
    </row>
    <row r="981" spans="1:18" s="5" customFormat="1" ht="25.5">
      <c r="A981" s="384" t="s">
        <v>286</v>
      </c>
      <c r="B981" s="310"/>
      <c r="C981" s="310"/>
      <c r="D981" s="310"/>
      <c r="E981" s="386" t="s">
        <v>232</v>
      </c>
      <c r="F981" s="386" t="s">
        <v>233</v>
      </c>
      <c r="G981" s="386" t="s">
        <v>233</v>
      </c>
      <c r="H981" s="386" t="s">
        <v>233</v>
      </c>
      <c r="I981" s="386" t="s">
        <v>233</v>
      </c>
      <c r="J981" s="386" t="s">
        <v>233</v>
      </c>
      <c r="K981" s="33" t="s">
        <v>233</v>
      </c>
      <c r="L981" s="386"/>
      <c r="M981" s="386"/>
      <c r="N981" s="432"/>
      <c r="O981" s="1196"/>
      <c r="P981" s="386"/>
      <c r="Q981" s="386"/>
      <c r="R981" s="386"/>
    </row>
    <row r="982" spans="1:18" s="5" customFormat="1">
      <c r="A982" s="387" t="s">
        <v>287</v>
      </c>
      <c r="B982" s="310"/>
      <c r="C982" s="310"/>
      <c r="D982" s="310"/>
      <c r="E982" s="388" t="s">
        <v>439</v>
      </c>
      <c r="F982" s="388" t="s">
        <v>439</v>
      </c>
      <c r="G982" s="388" t="s">
        <v>439</v>
      </c>
      <c r="H982" s="388" t="s">
        <v>439</v>
      </c>
      <c r="I982" s="388" t="s">
        <v>439</v>
      </c>
      <c r="J982" s="388" t="s">
        <v>439</v>
      </c>
      <c r="K982" s="34" t="s">
        <v>439</v>
      </c>
      <c r="L982" s="388"/>
      <c r="M982" s="388"/>
      <c r="N982" s="127"/>
      <c r="O982" s="47"/>
      <c r="P982" s="388"/>
      <c r="Q982" s="388"/>
      <c r="R982" s="388"/>
    </row>
    <row r="983" spans="1:18" s="5" customFormat="1">
      <c r="A983" s="387"/>
      <c r="B983" s="310"/>
      <c r="C983" s="310"/>
      <c r="D983" s="310"/>
      <c r="E983" s="388"/>
      <c r="F983" s="388"/>
      <c r="G983" s="388"/>
      <c r="H983" s="388"/>
      <c r="I983" s="388"/>
      <c r="J983" s="388"/>
      <c r="K983" s="684"/>
      <c r="L983" s="388"/>
      <c r="M983" s="388"/>
      <c r="N983" s="127"/>
      <c r="O983" s="47"/>
      <c r="P983" s="388"/>
      <c r="Q983" s="388"/>
      <c r="R983" s="388"/>
    </row>
    <row r="984" spans="1:18" s="5" customFormat="1">
      <c r="A984" s="389" t="s">
        <v>290</v>
      </c>
      <c r="B984" s="310"/>
      <c r="C984" s="310"/>
      <c r="D984" s="310"/>
      <c r="E984" s="390">
        <v>11003.1</v>
      </c>
      <c r="F984" s="390">
        <v>11082.3</v>
      </c>
      <c r="G984" s="390">
        <v>11473.1</v>
      </c>
      <c r="H984" s="390">
        <v>11138.8</v>
      </c>
      <c r="I984" s="390">
        <v>11645.8</v>
      </c>
      <c r="J984" s="390">
        <v>12210.3</v>
      </c>
      <c r="K984" s="39">
        <v>12907.4</v>
      </c>
      <c r="L984" s="390"/>
      <c r="M984" s="390"/>
      <c r="N984" s="150"/>
      <c r="O984" s="1198"/>
      <c r="P984" s="390"/>
      <c r="Q984" s="390"/>
      <c r="R984" s="390"/>
    </row>
    <row r="985" spans="1:18" s="5" customFormat="1">
      <c r="A985" s="387"/>
      <c r="B985" s="310"/>
      <c r="C985" s="310"/>
      <c r="D985" s="310"/>
      <c r="E985" s="491"/>
      <c r="F985" s="491"/>
      <c r="G985" s="361"/>
      <c r="H985" s="361"/>
      <c r="I985" s="361"/>
      <c r="J985" s="361"/>
      <c r="K985" s="311"/>
      <c r="L985" s="361"/>
      <c r="M985" s="361"/>
      <c r="N985" s="132"/>
      <c r="O985" s="1003"/>
      <c r="P985" s="361"/>
      <c r="Q985" s="361"/>
      <c r="R985" s="361"/>
    </row>
    <row r="986" spans="1:18" s="5" customFormat="1">
      <c r="A986" s="389" t="s">
        <v>291</v>
      </c>
      <c r="B986" s="310"/>
      <c r="C986" s="310"/>
      <c r="D986" s="310"/>
      <c r="E986" s="390">
        <v>9157.6</v>
      </c>
      <c r="F986" s="390">
        <v>8453.2000000000007</v>
      </c>
      <c r="G986" s="390">
        <v>9182.2000000000007</v>
      </c>
      <c r="H986" s="390">
        <v>9729.9</v>
      </c>
      <c r="I986" s="390">
        <v>10316.700000000001</v>
      </c>
      <c r="J986" s="390">
        <v>10918.2</v>
      </c>
      <c r="K986" s="39">
        <v>11592.2</v>
      </c>
      <c r="L986" s="390"/>
      <c r="M986" s="390"/>
      <c r="N986" s="150"/>
      <c r="O986" s="1198"/>
      <c r="P986" s="390"/>
      <c r="Q986" s="390"/>
      <c r="R986" s="390"/>
    </row>
    <row r="987" spans="1:18" s="5" customFormat="1">
      <c r="A987" s="387"/>
      <c r="B987" s="310"/>
      <c r="C987" s="310"/>
      <c r="D987" s="310"/>
      <c r="E987" s="491"/>
      <c r="F987" s="491"/>
      <c r="G987" s="361"/>
      <c r="H987" s="361"/>
      <c r="I987" s="361"/>
      <c r="J987" s="361"/>
      <c r="K987" s="311"/>
      <c r="L987" s="361"/>
      <c r="M987" s="361"/>
      <c r="N987" s="132"/>
      <c r="O987" s="1003"/>
      <c r="P987" s="361"/>
      <c r="Q987" s="361"/>
      <c r="R987" s="361"/>
    </row>
    <row r="988" spans="1:18" s="5" customFormat="1">
      <c r="A988" s="391" t="s">
        <v>292</v>
      </c>
      <c r="B988" s="310"/>
      <c r="C988" s="310"/>
      <c r="D988" s="310"/>
      <c r="E988" s="390">
        <v>5894.2</v>
      </c>
      <c r="F988" s="390">
        <v>5375.1</v>
      </c>
      <c r="G988" s="504">
        <v>5818.9</v>
      </c>
      <c r="H988" s="504">
        <v>6168.6</v>
      </c>
      <c r="I988" s="504">
        <v>6525.4</v>
      </c>
      <c r="J988" s="504">
        <v>6887.3</v>
      </c>
      <c r="K988" s="478">
        <v>7317.3</v>
      </c>
      <c r="L988" s="504"/>
      <c r="M988" s="504"/>
      <c r="N988" s="577"/>
      <c r="O988" s="1209"/>
      <c r="P988" s="504"/>
      <c r="Q988" s="504"/>
      <c r="R988" s="504"/>
    </row>
    <row r="989" spans="1:18" s="5" customFormat="1">
      <c r="A989" s="367" t="s">
        <v>293</v>
      </c>
      <c r="B989" s="310"/>
      <c r="C989" s="310"/>
      <c r="D989" s="310"/>
      <c r="E989" s="505">
        <v>3037.1</v>
      </c>
      <c r="F989" s="505">
        <v>2849.1</v>
      </c>
      <c r="G989" s="363">
        <v>3035.7</v>
      </c>
      <c r="H989" s="363">
        <v>3091.3</v>
      </c>
      <c r="I989" s="363">
        <v>3199.8</v>
      </c>
      <c r="J989" s="363">
        <v>3238.2</v>
      </c>
      <c r="K989" s="53">
        <v>3460.3</v>
      </c>
      <c r="L989" s="363"/>
      <c r="M989" s="363"/>
      <c r="N989" s="362"/>
      <c r="O989" s="1210"/>
      <c r="P989" s="363"/>
      <c r="Q989" s="363"/>
      <c r="R989" s="363"/>
    </row>
    <row r="990" spans="1:18" s="5" customFormat="1">
      <c r="A990" s="394" t="s">
        <v>294</v>
      </c>
      <c r="B990" s="310"/>
      <c r="C990" s="310"/>
      <c r="D990" s="310"/>
      <c r="E990" s="361">
        <v>3037.1</v>
      </c>
      <c r="F990" s="361">
        <v>2849.1</v>
      </c>
      <c r="G990" s="361">
        <v>3035.7</v>
      </c>
      <c r="H990" s="361">
        <v>3091.3</v>
      </c>
      <c r="I990" s="361">
        <v>3199.8</v>
      </c>
      <c r="J990" s="361">
        <v>3238.2</v>
      </c>
      <c r="K990" s="40">
        <v>3460.3</v>
      </c>
      <c r="L990" s="361"/>
      <c r="M990" s="361"/>
      <c r="N990" s="132"/>
      <c r="O990" s="1003"/>
      <c r="P990" s="361"/>
      <c r="Q990" s="361"/>
      <c r="R990" s="361"/>
    </row>
    <row r="991" spans="1:18" s="5" customFormat="1">
      <c r="A991" s="387" t="s">
        <v>295</v>
      </c>
      <c r="B991" s="310"/>
      <c r="C991" s="310"/>
      <c r="D991" s="310"/>
      <c r="E991" s="361">
        <v>2621.6</v>
      </c>
      <c r="F991" s="361">
        <v>2305.5</v>
      </c>
      <c r="G991" s="361">
        <v>2565.9</v>
      </c>
      <c r="H991" s="361">
        <v>2846.2</v>
      </c>
      <c r="I991" s="361">
        <v>3080.5</v>
      </c>
      <c r="J991" s="361">
        <v>3299.5</v>
      </c>
      <c r="K991" s="40">
        <v>3582</v>
      </c>
      <c r="L991" s="361"/>
      <c r="M991" s="361"/>
      <c r="N991" s="132"/>
      <c r="O991" s="1003"/>
      <c r="P991" s="361"/>
      <c r="Q991" s="361"/>
      <c r="R991" s="361"/>
    </row>
    <row r="992" spans="1:18" s="5" customFormat="1">
      <c r="A992" s="394" t="s">
        <v>296</v>
      </c>
      <c r="B992" s="310"/>
      <c r="C992" s="310"/>
      <c r="D992" s="310"/>
      <c r="E992" s="361">
        <v>2374.8000000000002</v>
      </c>
      <c r="F992" s="361">
        <v>2230.1</v>
      </c>
      <c r="G992" s="361">
        <v>2433.9</v>
      </c>
      <c r="H992" s="361">
        <v>2602.3000000000002</v>
      </c>
      <c r="I992" s="361">
        <v>2829.7</v>
      </c>
      <c r="J992" s="361">
        <v>3069.1</v>
      </c>
      <c r="K992" s="40">
        <v>3322.6</v>
      </c>
      <c r="L992" s="361"/>
      <c r="M992" s="361"/>
      <c r="N992" s="132"/>
      <c r="O992" s="1003"/>
      <c r="P992" s="361"/>
      <c r="Q992" s="361"/>
      <c r="R992" s="361"/>
    </row>
    <row r="993" spans="1:18" s="5" customFormat="1">
      <c r="A993" s="394" t="s">
        <v>297</v>
      </c>
      <c r="B993" s="310"/>
      <c r="C993" s="310"/>
      <c r="D993" s="310"/>
      <c r="E993" s="361">
        <v>195.4</v>
      </c>
      <c r="F993" s="361">
        <v>21.9</v>
      </c>
      <c r="G993" s="361">
        <v>77.099999999999994</v>
      </c>
      <c r="H993" s="361">
        <v>183.6</v>
      </c>
      <c r="I993" s="361">
        <v>185.2</v>
      </c>
      <c r="J993" s="361">
        <v>159.30000000000001</v>
      </c>
      <c r="K993" s="40">
        <v>182.3</v>
      </c>
      <c r="L993" s="361"/>
      <c r="M993" s="361"/>
      <c r="N993" s="132"/>
      <c r="O993" s="1003"/>
      <c r="P993" s="361"/>
      <c r="Q993" s="361"/>
      <c r="R993" s="361"/>
    </row>
    <row r="994" spans="1:18" s="5" customFormat="1">
      <c r="A994" s="394" t="s">
        <v>298</v>
      </c>
      <c r="B994" s="310"/>
      <c r="C994" s="310"/>
      <c r="D994" s="310"/>
      <c r="E994" s="361">
        <v>30.8</v>
      </c>
      <c r="F994" s="361">
        <v>43.2</v>
      </c>
      <c r="G994" s="361">
        <v>44</v>
      </c>
      <c r="H994" s="361">
        <v>48.3</v>
      </c>
      <c r="I994" s="361">
        <v>52.6</v>
      </c>
      <c r="J994" s="361">
        <v>57</v>
      </c>
      <c r="K994" s="40">
        <v>61.7</v>
      </c>
      <c r="L994" s="361"/>
      <c r="M994" s="361"/>
      <c r="N994" s="132"/>
      <c r="O994" s="1003"/>
      <c r="P994" s="361"/>
      <c r="Q994" s="361"/>
      <c r="R994" s="361"/>
    </row>
    <row r="995" spans="1:18" s="5" customFormat="1">
      <c r="A995" s="394" t="s">
        <v>299</v>
      </c>
      <c r="B995" s="310"/>
      <c r="C995" s="310"/>
      <c r="D995" s="310"/>
      <c r="E995" s="361">
        <v>20.5</v>
      </c>
      <c r="F995" s="361">
        <v>10.3</v>
      </c>
      <c r="G995" s="361">
        <v>10.9</v>
      </c>
      <c r="H995" s="361">
        <v>12</v>
      </c>
      <c r="I995" s="361">
        <v>13</v>
      </c>
      <c r="J995" s="361">
        <v>14.1</v>
      </c>
      <c r="K995" s="40">
        <v>15.3</v>
      </c>
      <c r="L995" s="361"/>
      <c r="M995" s="361"/>
      <c r="N995" s="132"/>
      <c r="O995" s="1003"/>
      <c r="P995" s="361"/>
      <c r="Q995" s="361"/>
      <c r="R995" s="361"/>
    </row>
    <row r="996" spans="1:18" s="5" customFormat="1">
      <c r="A996" s="387" t="s">
        <v>300</v>
      </c>
      <c r="B996" s="310"/>
      <c r="C996" s="310"/>
      <c r="D996" s="310"/>
      <c r="E996" s="361">
        <v>235.6</v>
      </c>
      <c r="F996" s="361">
        <v>220.5</v>
      </c>
      <c r="G996" s="361">
        <v>217.2</v>
      </c>
      <c r="H996" s="361">
        <v>231.1</v>
      </c>
      <c r="I996" s="361">
        <v>245</v>
      </c>
      <c r="J996" s="361">
        <v>259.60000000000002</v>
      </c>
      <c r="K996" s="40">
        <v>275.10000000000002</v>
      </c>
      <c r="L996" s="361"/>
      <c r="M996" s="361"/>
      <c r="N996" s="132"/>
      <c r="O996" s="1003"/>
      <c r="P996" s="361"/>
      <c r="Q996" s="361"/>
      <c r="R996" s="361"/>
    </row>
    <row r="997" spans="1:18" s="5" customFormat="1">
      <c r="A997" s="394" t="s">
        <v>301</v>
      </c>
      <c r="B997" s="310"/>
      <c r="C997" s="310"/>
      <c r="D997" s="310"/>
      <c r="E997" s="395" t="s">
        <v>302</v>
      </c>
      <c r="F997" s="395" t="s">
        <v>302</v>
      </c>
      <c r="G997" s="395" t="s">
        <v>302</v>
      </c>
      <c r="H997" s="395" t="s">
        <v>302</v>
      </c>
      <c r="I997" s="395" t="s">
        <v>302</v>
      </c>
      <c r="J997" s="395" t="s">
        <v>302</v>
      </c>
      <c r="K997" s="54" t="s">
        <v>302</v>
      </c>
      <c r="L997" s="395"/>
      <c r="M997" s="395"/>
      <c r="N997" s="434"/>
      <c r="O997" s="1200"/>
      <c r="P997" s="395"/>
      <c r="Q997" s="395"/>
      <c r="R997" s="395"/>
    </row>
    <row r="998" spans="1:18" s="5" customFormat="1">
      <c r="A998" s="394" t="s">
        <v>303</v>
      </c>
      <c r="B998" s="310"/>
      <c r="C998" s="310"/>
      <c r="D998" s="310"/>
      <c r="E998" s="361">
        <v>168.9</v>
      </c>
      <c r="F998" s="361">
        <v>133.69999999999999</v>
      </c>
      <c r="G998" s="361">
        <v>138.80000000000001</v>
      </c>
      <c r="H998" s="361">
        <v>152.5</v>
      </c>
      <c r="I998" s="361">
        <v>165.9</v>
      </c>
      <c r="J998" s="361">
        <v>179.9</v>
      </c>
      <c r="K998" s="40">
        <v>194.9</v>
      </c>
      <c r="L998" s="361"/>
      <c r="M998" s="361"/>
      <c r="N998" s="132"/>
      <c r="O998" s="1003"/>
      <c r="P998" s="361"/>
      <c r="Q998" s="361"/>
      <c r="R998" s="361"/>
    </row>
    <row r="999" spans="1:18" s="5" customFormat="1">
      <c r="A999" s="394" t="s">
        <v>305</v>
      </c>
      <c r="B999" s="310"/>
      <c r="C999" s="310"/>
      <c r="D999" s="310"/>
      <c r="E999" s="361">
        <v>66</v>
      </c>
      <c r="F999" s="361">
        <v>86.4</v>
      </c>
      <c r="G999" s="361">
        <v>77.8</v>
      </c>
      <c r="H999" s="361">
        <v>77.8</v>
      </c>
      <c r="I999" s="361">
        <v>77.8</v>
      </c>
      <c r="J999" s="361">
        <v>77.8</v>
      </c>
      <c r="K999" s="40">
        <v>77.8</v>
      </c>
      <c r="L999" s="361"/>
      <c r="M999" s="361"/>
      <c r="N999" s="132"/>
      <c r="O999" s="1003"/>
      <c r="P999" s="361"/>
      <c r="Q999" s="361"/>
      <c r="R999" s="361"/>
    </row>
    <row r="1000" spans="1:18" s="5" customFormat="1">
      <c r="A1000" s="394" t="s">
        <v>307</v>
      </c>
      <c r="B1000" s="310"/>
      <c r="C1000" s="310"/>
      <c r="D1000" s="310"/>
      <c r="E1000" s="361">
        <v>0.6</v>
      </c>
      <c r="F1000" s="361">
        <v>0.4</v>
      </c>
      <c r="G1000" s="361">
        <v>0.5</v>
      </c>
      <c r="H1000" s="361">
        <v>0.8</v>
      </c>
      <c r="I1000" s="361">
        <v>1.3</v>
      </c>
      <c r="J1000" s="361">
        <v>1.8</v>
      </c>
      <c r="K1000" s="40">
        <v>2.4</v>
      </c>
      <c r="L1000" s="361"/>
      <c r="M1000" s="361"/>
      <c r="N1000" s="132"/>
      <c r="O1000" s="1003"/>
      <c r="P1000" s="361"/>
      <c r="Q1000" s="361"/>
      <c r="R1000" s="361"/>
    </row>
    <row r="1001" spans="1:18" s="5" customFormat="1">
      <c r="A1001" s="387"/>
      <c r="B1001" s="310"/>
      <c r="C1001" s="310"/>
      <c r="D1001" s="310"/>
      <c r="E1001" s="506"/>
      <c r="F1001" s="506"/>
      <c r="G1001" s="361"/>
      <c r="H1001" s="361"/>
      <c r="I1001" s="361"/>
      <c r="J1001" s="361"/>
      <c r="K1001" s="673"/>
      <c r="L1001" s="361"/>
      <c r="M1001" s="361"/>
      <c r="N1001" s="132"/>
      <c r="O1001" s="1003"/>
      <c r="P1001" s="361"/>
      <c r="Q1001" s="361"/>
      <c r="R1001" s="361"/>
    </row>
    <row r="1002" spans="1:18" s="5" customFormat="1">
      <c r="A1002" s="389" t="s">
        <v>308</v>
      </c>
      <c r="B1002" s="310"/>
      <c r="C1002" s="310"/>
      <c r="D1002" s="310"/>
      <c r="E1002" s="390">
        <v>18</v>
      </c>
      <c r="F1002" s="390">
        <v>17</v>
      </c>
      <c r="G1002" s="390">
        <v>17.600000000000001</v>
      </c>
      <c r="H1002" s="390">
        <v>19.3</v>
      </c>
      <c r="I1002" s="390">
        <v>21</v>
      </c>
      <c r="J1002" s="668">
        <v>22.8</v>
      </c>
      <c r="K1002" s="41">
        <v>24.7</v>
      </c>
      <c r="L1002" s="390"/>
      <c r="M1002" s="390"/>
      <c r="N1002" s="150"/>
      <c r="O1002" s="1198"/>
      <c r="P1002" s="390"/>
      <c r="Q1002" s="390"/>
      <c r="R1002" s="390"/>
    </row>
    <row r="1003" spans="1:18" s="5" customFormat="1">
      <c r="A1003" s="387"/>
      <c r="B1003" s="310"/>
      <c r="C1003" s="310"/>
      <c r="D1003" s="310"/>
      <c r="E1003" s="390"/>
      <c r="F1003" s="390"/>
      <c r="G1003" s="361"/>
      <c r="H1003" s="361"/>
      <c r="I1003" s="361"/>
      <c r="J1003" s="670"/>
      <c r="K1003" s="311"/>
      <c r="L1003" s="361"/>
      <c r="M1003" s="361"/>
      <c r="N1003" s="132"/>
      <c r="O1003" s="1003"/>
      <c r="P1003" s="361"/>
      <c r="Q1003" s="361"/>
      <c r="R1003" s="361"/>
    </row>
    <row r="1004" spans="1:18" s="5" customFormat="1">
      <c r="A1004" s="389" t="s">
        <v>310</v>
      </c>
      <c r="B1004" s="310"/>
      <c r="C1004" s="310"/>
      <c r="D1004" s="310"/>
      <c r="E1004" s="390">
        <v>2680.2</v>
      </c>
      <c r="F1004" s="390">
        <v>2513.6</v>
      </c>
      <c r="G1004" s="390">
        <v>2762.2</v>
      </c>
      <c r="H1004" s="390">
        <v>2959.5</v>
      </c>
      <c r="I1004" s="390">
        <v>3165.8</v>
      </c>
      <c r="J1004" s="390">
        <v>3380.3</v>
      </c>
      <c r="K1004" s="39">
        <v>3597.7</v>
      </c>
      <c r="L1004" s="390"/>
      <c r="M1004" s="390"/>
      <c r="N1004" s="150"/>
      <c r="O1004" s="1198"/>
      <c r="P1004" s="390"/>
      <c r="Q1004" s="390"/>
      <c r="R1004" s="390"/>
    </row>
    <row r="1005" spans="1:18" s="5" customFormat="1">
      <c r="A1005" s="387" t="s">
        <v>424</v>
      </c>
      <c r="B1005" s="310"/>
      <c r="C1005" s="310"/>
      <c r="D1005" s="310"/>
      <c r="E1005" s="505">
        <v>1693.2</v>
      </c>
      <c r="F1005" s="505">
        <v>1514.9</v>
      </c>
      <c r="G1005" s="361">
        <v>1527.7</v>
      </c>
      <c r="H1005" s="361">
        <v>1617</v>
      </c>
      <c r="I1005" s="361">
        <v>1716.2</v>
      </c>
      <c r="J1005" s="361">
        <v>1817.2</v>
      </c>
      <c r="K1005" s="40">
        <v>1913.1</v>
      </c>
      <c r="L1005" s="361"/>
      <c r="M1005" s="361"/>
      <c r="N1005" s="132"/>
      <c r="O1005" s="1003"/>
      <c r="P1005" s="361"/>
      <c r="Q1005" s="361"/>
      <c r="R1005" s="361"/>
    </row>
    <row r="1006" spans="1:18" s="5" customFormat="1">
      <c r="A1006" s="394" t="s">
        <v>425</v>
      </c>
      <c r="B1006" s="310"/>
      <c r="C1006" s="310"/>
      <c r="D1006" s="310"/>
      <c r="E1006" s="361">
        <v>1567</v>
      </c>
      <c r="F1006" s="361">
        <v>1459</v>
      </c>
      <c r="G1006" s="361">
        <v>1484.7</v>
      </c>
      <c r="H1006" s="361">
        <v>1573.6</v>
      </c>
      <c r="I1006" s="361">
        <v>1672.3</v>
      </c>
      <c r="J1006" s="361">
        <v>1772.8</v>
      </c>
      <c r="K1006" s="40">
        <v>1868.1</v>
      </c>
      <c r="L1006" s="361"/>
      <c r="M1006" s="361"/>
      <c r="N1006" s="132"/>
      <c r="O1006" s="1003"/>
      <c r="P1006" s="361"/>
      <c r="Q1006" s="361"/>
      <c r="R1006" s="361"/>
    </row>
    <row r="1007" spans="1:18" s="5" customFormat="1">
      <c r="A1007" s="387" t="s">
        <v>440</v>
      </c>
      <c r="B1007" s="310"/>
      <c r="C1007" s="310"/>
      <c r="D1007" s="310"/>
      <c r="E1007" s="361">
        <v>126.1</v>
      </c>
      <c r="F1007" s="361">
        <v>55.8</v>
      </c>
      <c r="G1007" s="361">
        <v>42.9</v>
      </c>
      <c r="H1007" s="361">
        <v>43.4</v>
      </c>
      <c r="I1007" s="361">
        <v>43.9</v>
      </c>
      <c r="J1007" s="361">
        <v>44.4</v>
      </c>
      <c r="K1007" s="40">
        <v>44.9</v>
      </c>
      <c r="L1007" s="361"/>
      <c r="M1007" s="361"/>
      <c r="N1007" s="132"/>
      <c r="O1007" s="1003"/>
      <c r="P1007" s="361"/>
      <c r="Q1007" s="361"/>
      <c r="R1007" s="361"/>
    </row>
    <row r="1008" spans="1:18" s="5" customFormat="1">
      <c r="A1008" s="394" t="s">
        <v>319</v>
      </c>
      <c r="B1008" s="310"/>
      <c r="C1008" s="310"/>
      <c r="D1008" s="310"/>
      <c r="E1008" s="361">
        <v>126.1</v>
      </c>
      <c r="F1008" s="361">
        <v>55.8</v>
      </c>
      <c r="G1008" s="361">
        <v>42.9</v>
      </c>
      <c r="H1008" s="361">
        <v>43.4</v>
      </c>
      <c r="I1008" s="361">
        <v>43.9</v>
      </c>
      <c r="J1008" s="361">
        <v>44.4</v>
      </c>
      <c r="K1008" s="40">
        <v>44.9</v>
      </c>
      <c r="L1008" s="361"/>
      <c r="M1008" s="361"/>
      <c r="N1008" s="132"/>
      <c r="O1008" s="1003"/>
      <c r="P1008" s="361"/>
      <c r="Q1008" s="361"/>
      <c r="R1008" s="361"/>
    </row>
    <row r="1009" spans="1:18" s="5" customFormat="1">
      <c r="A1009" s="387" t="s">
        <v>320</v>
      </c>
      <c r="B1009" s="310"/>
      <c r="C1009" s="310"/>
      <c r="D1009" s="310"/>
      <c r="E1009" s="361">
        <v>802</v>
      </c>
      <c r="F1009" s="361">
        <v>844.8</v>
      </c>
      <c r="G1009" s="361">
        <v>991.4</v>
      </c>
      <c r="H1009" s="361">
        <v>1089.0999999999999</v>
      </c>
      <c r="I1009" s="361">
        <v>1184.4000000000001</v>
      </c>
      <c r="J1009" s="361">
        <v>1284.8</v>
      </c>
      <c r="K1009" s="40">
        <v>1391.5</v>
      </c>
      <c r="L1009" s="361"/>
      <c r="M1009" s="361"/>
      <c r="N1009" s="132"/>
      <c r="O1009" s="1003"/>
      <c r="P1009" s="361"/>
      <c r="Q1009" s="361"/>
      <c r="R1009" s="361"/>
    </row>
    <row r="1010" spans="1:18" s="5" customFormat="1">
      <c r="A1010" s="394" t="s">
        <v>321</v>
      </c>
      <c r="B1010" s="310"/>
      <c r="C1010" s="310"/>
      <c r="D1010" s="310"/>
      <c r="E1010" s="361">
        <v>503.3</v>
      </c>
      <c r="F1010" s="361">
        <v>571.20000000000005</v>
      </c>
      <c r="G1010" s="361">
        <v>691.1</v>
      </c>
      <c r="H1010" s="361">
        <v>759.2</v>
      </c>
      <c r="I1010" s="361">
        <v>825.7</v>
      </c>
      <c r="J1010" s="361">
        <v>895.6</v>
      </c>
      <c r="K1010" s="40">
        <v>970</v>
      </c>
      <c r="L1010" s="361"/>
      <c r="M1010" s="361"/>
      <c r="N1010" s="132"/>
      <c r="O1010" s="1003"/>
      <c r="P1010" s="361"/>
      <c r="Q1010" s="361"/>
      <c r="R1010" s="361"/>
    </row>
    <row r="1011" spans="1:18" s="5" customFormat="1">
      <c r="A1011" s="394" t="s">
        <v>322</v>
      </c>
      <c r="B1011" s="310"/>
      <c r="C1011" s="310"/>
      <c r="D1011" s="310"/>
      <c r="E1011" s="361">
        <v>298.7</v>
      </c>
      <c r="F1011" s="361">
        <v>273.7</v>
      </c>
      <c r="G1011" s="361">
        <v>300.3</v>
      </c>
      <c r="H1011" s="361">
        <v>329.9</v>
      </c>
      <c r="I1011" s="361">
        <v>358.8</v>
      </c>
      <c r="J1011" s="361">
        <v>389.2</v>
      </c>
      <c r="K1011" s="40">
        <v>421.5</v>
      </c>
      <c r="L1011" s="361"/>
      <c r="M1011" s="361"/>
      <c r="N1011" s="132"/>
      <c r="O1011" s="1003"/>
      <c r="P1011" s="361"/>
      <c r="Q1011" s="361"/>
      <c r="R1011" s="361"/>
    </row>
    <row r="1012" spans="1:18" s="5" customFormat="1">
      <c r="A1012" s="387" t="s">
        <v>324</v>
      </c>
      <c r="B1012" s="310"/>
      <c r="C1012" s="310"/>
      <c r="D1012" s="310"/>
      <c r="E1012" s="361">
        <v>177.7</v>
      </c>
      <c r="F1012" s="361">
        <v>144.19999999999999</v>
      </c>
      <c r="G1012" s="361">
        <v>234.2</v>
      </c>
      <c r="H1012" s="361">
        <v>244.8</v>
      </c>
      <c r="I1012" s="361">
        <v>256.5</v>
      </c>
      <c r="J1012" s="361">
        <v>269.60000000000002</v>
      </c>
      <c r="K1012" s="40">
        <v>284.39999999999998</v>
      </c>
      <c r="L1012" s="361"/>
      <c r="M1012" s="361"/>
      <c r="N1012" s="132"/>
      <c r="O1012" s="1003"/>
      <c r="P1012" s="361"/>
      <c r="Q1012" s="361"/>
      <c r="R1012" s="361"/>
    </row>
    <row r="1013" spans="1:18" s="5" customFormat="1">
      <c r="A1013" s="394" t="s">
        <v>325</v>
      </c>
      <c r="B1013" s="310"/>
      <c r="C1013" s="310"/>
      <c r="D1013" s="310"/>
      <c r="E1013" s="361">
        <v>9.4</v>
      </c>
      <c r="F1013" s="361">
        <v>8.9</v>
      </c>
      <c r="G1013" s="361">
        <v>42.4</v>
      </c>
      <c r="H1013" s="361">
        <v>46.6</v>
      </c>
      <c r="I1013" s="361">
        <v>50.6</v>
      </c>
      <c r="J1013" s="361">
        <v>54.9</v>
      </c>
      <c r="K1013" s="40">
        <v>59.5</v>
      </c>
      <c r="L1013" s="361"/>
      <c r="M1013" s="361"/>
      <c r="N1013" s="132"/>
      <c r="O1013" s="1003"/>
      <c r="P1013" s="361"/>
      <c r="Q1013" s="361"/>
      <c r="R1013" s="361"/>
    </row>
    <row r="1014" spans="1:18" s="5" customFormat="1">
      <c r="A1014" s="394" t="s">
        <v>326</v>
      </c>
      <c r="B1014" s="310"/>
      <c r="C1014" s="310"/>
      <c r="D1014" s="310"/>
      <c r="E1014" s="361">
        <v>162.1</v>
      </c>
      <c r="F1014" s="361">
        <v>131.5</v>
      </c>
      <c r="G1014" s="361">
        <v>180.5</v>
      </c>
      <c r="H1014" s="361">
        <v>185.9</v>
      </c>
      <c r="I1014" s="361">
        <v>192.4</v>
      </c>
      <c r="J1014" s="361">
        <v>200.1</v>
      </c>
      <c r="K1014" s="40">
        <v>209.1</v>
      </c>
      <c r="L1014" s="361"/>
      <c r="M1014" s="361"/>
      <c r="N1014" s="132"/>
      <c r="O1014" s="1003"/>
      <c r="P1014" s="361"/>
      <c r="Q1014" s="361"/>
      <c r="R1014" s="361"/>
    </row>
    <row r="1015" spans="1:18" s="5" customFormat="1">
      <c r="A1015" s="394" t="s">
        <v>327</v>
      </c>
      <c r="B1015" s="310"/>
      <c r="C1015" s="310"/>
      <c r="D1015" s="310"/>
      <c r="E1015" s="361">
        <v>6.2</v>
      </c>
      <c r="F1015" s="361">
        <v>3.9</v>
      </c>
      <c r="G1015" s="361">
        <v>11.3</v>
      </c>
      <c r="H1015" s="361">
        <v>12.4</v>
      </c>
      <c r="I1015" s="361">
        <v>13.5</v>
      </c>
      <c r="J1015" s="361">
        <v>14.6</v>
      </c>
      <c r="K1015" s="40">
        <v>15.8</v>
      </c>
      <c r="L1015" s="361"/>
      <c r="M1015" s="361"/>
      <c r="N1015" s="132"/>
      <c r="O1015" s="1003"/>
      <c r="P1015" s="361"/>
      <c r="Q1015" s="361"/>
      <c r="R1015" s="361"/>
    </row>
    <row r="1016" spans="1:18" s="5" customFormat="1">
      <c r="A1016" s="387" t="s">
        <v>328</v>
      </c>
      <c r="B1016" s="310"/>
      <c r="C1016" s="310"/>
      <c r="D1016" s="310"/>
      <c r="E1016" s="361">
        <v>6.9</v>
      </c>
      <c r="F1016" s="361">
        <v>8.1</v>
      </c>
      <c r="G1016" s="361">
        <v>8</v>
      </c>
      <c r="H1016" s="361">
        <v>8</v>
      </c>
      <c r="I1016" s="361">
        <v>8</v>
      </c>
      <c r="J1016" s="361">
        <v>8</v>
      </c>
      <c r="K1016" s="40">
        <v>8</v>
      </c>
      <c r="L1016" s="361"/>
      <c r="M1016" s="361"/>
      <c r="N1016" s="132"/>
      <c r="O1016" s="1003"/>
      <c r="P1016" s="361"/>
      <c r="Q1016" s="361"/>
      <c r="R1016" s="361"/>
    </row>
    <row r="1017" spans="1:18" s="5" customFormat="1">
      <c r="A1017" s="394" t="s">
        <v>329</v>
      </c>
      <c r="B1017" s="310"/>
      <c r="C1017" s="310"/>
      <c r="D1017" s="310"/>
      <c r="E1017" s="361">
        <v>5.7</v>
      </c>
      <c r="F1017" s="361">
        <v>7.2</v>
      </c>
      <c r="G1017" s="361">
        <v>7.2</v>
      </c>
      <c r="H1017" s="361">
        <v>7.2</v>
      </c>
      <c r="I1017" s="361">
        <v>7.2</v>
      </c>
      <c r="J1017" s="361">
        <v>7.2</v>
      </c>
      <c r="K1017" s="40">
        <v>7.2</v>
      </c>
      <c r="L1017" s="361"/>
      <c r="M1017" s="361"/>
      <c r="N1017" s="132"/>
      <c r="O1017" s="1003"/>
      <c r="P1017" s="361"/>
      <c r="Q1017" s="361"/>
      <c r="R1017" s="361"/>
    </row>
    <row r="1018" spans="1:18" s="5" customFormat="1">
      <c r="A1018" s="394" t="s">
        <v>330</v>
      </c>
      <c r="B1018" s="310"/>
      <c r="C1018" s="310"/>
      <c r="D1018" s="310"/>
      <c r="E1018" s="361">
        <v>1.1000000000000001</v>
      </c>
      <c r="F1018" s="361">
        <v>0.9</v>
      </c>
      <c r="G1018" s="361">
        <v>0.8</v>
      </c>
      <c r="H1018" s="361">
        <v>0.8</v>
      </c>
      <c r="I1018" s="361">
        <v>0.8</v>
      </c>
      <c r="J1018" s="361">
        <v>0.8</v>
      </c>
      <c r="K1018" s="40">
        <v>0.8</v>
      </c>
      <c r="L1018" s="361"/>
      <c r="M1018" s="361"/>
      <c r="N1018" s="132"/>
      <c r="O1018" s="1003"/>
      <c r="P1018" s="361"/>
      <c r="Q1018" s="361"/>
      <c r="R1018" s="361"/>
    </row>
    <row r="1019" spans="1:18" s="5" customFormat="1">
      <c r="A1019" s="387" t="s">
        <v>341</v>
      </c>
      <c r="B1019" s="310"/>
      <c r="C1019" s="310"/>
      <c r="D1019" s="310"/>
      <c r="E1019" s="361">
        <v>0.4</v>
      </c>
      <c r="F1019" s="361">
        <v>1.6</v>
      </c>
      <c r="G1019" s="361">
        <v>0.9</v>
      </c>
      <c r="H1019" s="361">
        <v>0.6</v>
      </c>
      <c r="I1019" s="361">
        <v>0.6</v>
      </c>
      <c r="J1019" s="361">
        <v>0.6</v>
      </c>
      <c r="K1019" s="40">
        <v>0.7</v>
      </c>
      <c r="L1019" s="361"/>
      <c r="M1019" s="361"/>
      <c r="N1019" s="132"/>
      <c r="O1019" s="1003"/>
      <c r="P1019" s="361"/>
      <c r="Q1019" s="361"/>
      <c r="R1019" s="361"/>
    </row>
    <row r="1020" spans="1:18" s="5" customFormat="1">
      <c r="A1020" s="394" t="s">
        <v>342</v>
      </c>
      <c r="B1020" s="310"/>
      <c r="C1020" s="310"/>
      <c r="D1020" s="310"/>
      <c r="E1020" s="361">
        <v>0.4</v>
      </c>
      <c r="F1020" s="361">
        <v>1.6</v>
      </c>
      <c r="G1020" s="361">
        <v>0.9</v>
      </c>
      <c r="H1020" s="361">
        <v>0.6</v>
      </c>
      <c r="I1020" s="361">
        <v>0.6</v>
      </c>
      <c r="J1020" s="361">
        <v>0.6</v>
      </c>
      <c r="K1020" s="40">
        <v>0.7</v>
      </c>
      <c r="L1020" s="361"/>
      <c r="M1020" s="361"/>
      <c r="N1020" s="132"/>
      <c r="O1020" s="1003"/>
      <c r="P1020" s="361"/>
      <c r="Q1020" s="361"/>
      <c r="R1020" s="361"/>
    </row>
    <row r="1021" spans="1:18" s="5" customFormat="1">
      <c r="A1021" s="387"/>
      <c r="B1021" s="310"/>
      <c r="C1021" s="310"/>
      <c r="D1021" s="310"/>
      <c r="E1021" s="506"/>
      <c r="F1021" s="506"/>
      <c r="G1021" s="361"/>
      <c r="H1021" s="361"/>
      <c r="I1021" s="361"/>
      <c r="J1021" s="361"/>
      <c r="K1021" s="40"/>
      <c r="L1021" s="361"/>
      <c r="M1021" s="361"/>
      <c r="N1021" s="132"/>
      <c r="O1021" s="1003"/>
      <c r="P1021" s="361"/>
      <c r="Q1021" s="361"/>
      <c r="R1021" s="361"/>
    </row>
    <row r="1022" spans="1:18" s="5" customFormat="1">
      <c r="A1022" s="389" t="s">
        <v>343</v>
      </c>
      <c r="B1022" s="310"/>
      <c r="C1022" s="310"/>
      <c r="D1022" s="310"/>
      <c r="E1022" s="390">
        <v>565.20000000000005</v>
      </c>
      <c r="F1022" s="390">
        <v>547.6</v>
      </c>
      <c r="G1022" s="390">
        <v>559.5</v>
      </c>
      <c r="H1022" s="390">
        <v>582.5</v>
      </c>
      <c r="I1022" s="390">
        <v>604.6</v>
      </c>
      <c r="J1022" s="390">
        <v>627.79999999999995</v>
      </c>
      <c r="K1022" s="39">
        <v>652.5</v>
      </c>
      <c r="L1022" s="390"/>
      <c r="M1022" s="390"/>
      <c r="N1022" s="150"/>
      <c r="O1022" s="1198"/>
      <c r="P1022" s="390"/>
      <c r="Q1022" s="390"/>
      <c r="R1022" s="390"/>
    </row>
    <row r="1023" spans="1:18" s="5" customFormat="1">
      <c r="A1023" s="387" t="s">
        <v>426</v>
      </c>
      <c r="B1023" s="310"/>
      <c r="C1023" s="310"/>
      <c r="D1023" s="310"/>
      <c r="E1023" s="505">
        <v>249.1</v>
      </c>
      <c r="F1023" s="505">
        <v>220.8</v>
      </c>
      <c r="G1023" s="361">
        <v>232.9</v>
      </c>
      <c r="H1023" s="361">
        <v>255.9</v>
      </c>
      <c r="I1023" s="361">
        <v>278</v>
      </c>
      <c r="J1023" s="361">
        <v>301.2</v>
      </c>
      <c r="K1023" s="40">
        <v>325.89999999999998</v>
      </c>
      <c r="L1023" s="361"/>
      <c r="M1023" s="361"/>
      <c r="N1023" s="132"/>
      <c r="O1023" s="1003"/>
      <c r="P1023" s="361"/>
      <c r="Q1023" s="361"/>
      <c r="R1023" s="361"/>
    </row>
    <row r="1024" spans="1:18" s="5" customFormat="1">
      <c r="A1024" s="394" t="s">
        <v>345</v>
      </c>
      <c r="B1024" s="310"/>
      <c r="C1024" s="310"/>
      <c r="D1024" s="310"/>
      <c r="E1024" s="361">
        <v>243.4</v>
      </c>
      <c r="F1024" s="361">
        <v>218.6</v>
      </c>
      <c r="G1024" s="361">
        <v>230</v>
      </c>
      <c r="H1024" s="361">
        <v>252.6</v>
      </c>
      <c r="I1024" s="361">
        <v>274.8</v>
      </c>
      <c r="J1024" s="361">
        <v>298</v>
      </c>
      <c r="K1024" s="40">
        <v>322.8</v>
      </c>
      <c r="L1024" s="361"/>
      <c r="M1024" s="361"/>
      <c r="N1024" s="132"/>
      <c r="O1024" s="1003"/>
      <c r="P1024" s="361"/>
      <c r="Q1024" s="361"/>
      <c r="R1024" s="361"/>
    </row>
    <row r="1025" spans="1:18" s="5" customFormat="1">
      <c r="A1025" s="394" t="s">
        <v>346</v>
      </c>
      <c r="B1025" s="310"/>
      <c r="C1025" s="310"/>
      <c r="D1025" s="310"/>
      <c r="E1025" s="361">
        <v>5.7</v>
      </c>
      <c r="F1025" s="361">
        <v>2.2000000000000002</v>
      </c>
      <c r="G1025" s="361">
        <v>2.9</v>
      </c>
      <c r="H1025" s="361">
        <v>3.3</v>
      </c>
      <c r="I1025" s="361">
        <v>3.2</v>
      </c>
      <c r="J1025" s="361">
        <v>3.2</v>
      </c>
      <c r="K1025" s="40"/>
      <c r="L1025" s="361"/>
      <c r="M1025" s="361"/>
      <c r="N1025" s="132"/>
      <c r="O1025" s="1003"/>
      <c r="P1025" s="361"/>
      <c r="Q1025" s="361"/>
      <c r="R1025" s="361"/>
    </row>
    <row r="1026" spans="1:18" s="5" customFormat="1">
      <c r="A1026" s="387" t="s">
        <v>427</v>
      </c>
      <c r="B1026" s="310"/>
      <c r="C1026" s="310"/>
      <c r="D1026" s="310"/>
      <c r="E1026" s="361">
        <v>316.2</v>
      </c>
      <c r="F1026" s="361">
        <v>326.8</v>
      </c>
      <c r="G1026" s="361">
        <v>326.60000000000002</v>
      </c>
      <c r="H1026" s="361">
        <v>326.60000000000002</v>
      </c>
      <c r="I1026" s="361">
        <v>326.60000000000002</v>
      </c>
      <c r="J1026" s="361">
        <v>326.60000000000002</v>
      </c>
      <c r="K1026" s="40">
        <v>326.60000000000002</v>
      </c>
      <c r="L1026" s="361"/>
      <c r="M1026" s="361"/>
      <c r="N1026" s="132"/>
      <c r="O1026" s="1003"/>
      <c r="P1026" s="361"/>
      <c r="Q1026" s="361"/>
      <c r="R1026" s="361"/>
    </row>
    <row r="1027" spans="1:18" s="5" customFormat="1">
      <c r="A1027" s="394" t="s">
        <v>349</v>
      </c>
      <c r="B1027" s="310"/>
      <c r="C1027" s="310"/>
      <c r="D1027" s="310"/>
      <c r="E1027" s="361">
        <v>316.2</v>
      </c>
      <c r="F1027" s="361">
        <v>326.8</v>
      </c>
      <c r="G1027" s="361">
        <v>326.60000000000002</v>
      </c>
      <c r="H1027" s="361">
        <v>326.60000000000002</v>
      </c>
      <c r="I1027" s="361">
        <v>326.60000000000002</v>
      </c>
      <c r="J1027" s="361">
        <v>326.60000000000002</v>
      </c>
      <c r="K1027" s="40">
        <v>326.60000000000002</v>
      </c>
      <c r="L1027" s="361"/>
      <c r="M1027" s="361"/>
      <c r="N1027" s="132"/>
      <c r="O1027" s="1003"/>
      <c r="P1027" s="361"/>
      <c r="Q1027" s="361"/>
      <c r="R1027" s="361"/>
    </row>
    <row r="1028" spans="1:18" s="5" customFormat="1">
      <c r="A1028" s="387" t="s">
        <v>441</v>
      </c>
      <c r="B1028" s="310"/>
      <c r="C1028" s="310"/>
      <c r="D1028" s="310"/>
      <c r="E1028" s="395"/>
      <c r="F1028" s="395" t="s">
        <v>302</v>
      </c>
      <c r="G1028" s="361">
        <v>24</v>
      </c>
      <c r="H1028" s="361" t="s">
        <v>302</v>
      </c>
      <c r="I1028" s="361" t="s">
        <v>302</v>
      </c>
      <c r="J1028" s="361" t="s">
        <v>302</v>
      </c>
      <c r="K1028" s="40" t="s">
        <v>302</v>
      </c>
      <c r="L1028" s="361"/>
      <c r="M1028" s="361"/>
      <c r="N1028" s="132"/>
      <c r="O1028" s="1003"/>
      <c r="P1028" s="361"/>
      <c r="Q1028" s="361"/>
      <c r="R1028" s="361"/>
    </row>
    <row r="1029" spans="1:18" s="5" customFormat="1">
      <c r="A1029" s="394" t="s">
        <v>442</v>
      </c>
      <c r="B1029" s="310"/>
      <c r="C1029" s="310"/>
      <c r="D1029" s="310"/>
      <c r="E1029" s="395"/>
      <c r="F1029" s="395" t="s">
        <v>302</v>
      </c>
      <c r="G1029" s="395" t="s">
        <v>302</v>
      </c>
      <c r="H1029" s="395" t="s">
        <v>302</v>
      </c>
      <c r="I1029" s="395" t="s">
        <v>302</v>
      </c>
      <c r="J1029" s="395" t="s">
        <v>302</v>
      </c>
      <c r="K1029" s="54" t="s">
        <v>302</v>
      </c>
      <c r="L1029" s="395"/>
      <c r="M1029" s="395"/>
      <c r="N1029" s="434"/>
      <c r="O1029" s="1200"/>
      <c r="P1029" s="395"/>
      <c r="Q1029" s="395"/>
      <c r="R1029" s="395"/>
    </row>
    <row r="1030" spans="1:18" s="5" customFormat="1">
      <c r="A1030" s="394" t="s">
        <v>443</v>
      </c>
      <c r="B1030" s="310"/>
      <c r="C1030" s="310"/>
      <c r="D1030" s="310"/>
      <c r="E1030" s="395"/>
      <c r="F1030" s="395" t="s">
        <v>302</v>
      </c>
      <c r="G1030" s="361">
        <v>24</v>
      </c>
      <c r="H1030" s="361" t="s">
        <v>302</v>
      </c>
      <c r="I1030" s="361" t="s">
        <v>302</v>
      </c>
      <c r="J1030" s="361" t="s">
        <v>302</v>
      </c>
      <c r="K1030" s="40" t="s">
        <v>302</v>
      </c>
      <c r="L1030" s="361"/>
      <c r="M1030" s="361"/>
      <c r="N1030" s="132"/>
      <c r="O1030" s="1003"/>
      <c r="P1030" s="361"/>
      <c r="Q1030" s="361"/>
      <c r="R1030" s="361"/>
    </row>
    <row r="1031" spans="1:18" s="5" customFormat="1">
      <c r="A1031" s="387" t="s">
        <v>350</v>
      </c>
      <c r="B1031" s="310"/>
      <c r="C1031" s="310"/>
      <c r="D1031" s="310"/>
      <c r="E1031" s="507"/>
      <c r="F1031" s="507"/>
      <c r="G1031" s="361"/>
      <c r="H1031" s="361"/>
      <c r="I1031" s="361"/>
      <c r="J1031" s="361"/>
      <c r="K1031" s="673"/>
      <c r="L1031" s="361"/>
      <c r="M1031" s="361"/>
      <c r="N1031" s="132"/>
      <c r="O1031" s="1003"/>
      <c r="P1031" s="361"/>
      <c r="Q1031" s="361"/>
      <c r="R1031" s="361"/>
    </row>
    <row r="1032" spans="1:18" s="5" customFormat="1">
      <c r="A1032" s="389" t="s">
        <v>351</v>
      </c>
      <c r="B1032" s="310"/>
      <c r="C1032" s="310"/>
      <c r="D1032" s="310"/>
      <c r="E1032" s="390">
        <v>819.5</v>
      </c>
      <c r="F1032" s="390">
        <v>1881.4</v>
      </c>
      <c r="G1032" s="390">
        <v>1045.3</v>
      </c>
      <c r="H1032" s="390">
        <v>1208.3</v>
      </c>
      <c r="I1032" s="390">
        <v>1128.4000000000001</v>
      </c>
      <c r="J1032" s="390">
        <v>1091.4000000000001</v>
      </c>
      <c r="K1032" s="39">
        <v>1114.5</v>
      </c>
      <c r="L1032" s="390"/>
      <c r="M1032" s="390"/>
      <c r="N1032" s="150"/>
      <c r="O1032" s="1198"/>
      <c r="P1032" s="390"/>
      <c r="Q1032" s="390"/>
      <c r="R1032" s="390"/>
    </row>
    <row r="1033" spans="1:18" s="5" customFormat="1">
      <c r="A1033" s="387" t="s">
        <v>428</v>
      </c>
      <c r="B1033" s="310"/>
      <c r="C1033" s="310"/>
      <c r="D1033" s="310"/>
      <c r="E1033" s="505">
        <v>778.8</v>
      </c>
      <c r="F1033" s="505">
        <v>998.8</v>
      </c>
      <c r="G1033" s="361">
        <v>968.1</v>
      </c>
      <c r="H1033" s="361">
        <v>961.1</v>
      </c>
      <c r="I1033" s="361">
        <v>928</v>
      </c>
      <c r="J1033" s="361">
        <v>922.6</v>
      </c>
      <c r="K1033" s="40">
        <v>922.6</v>
      </c>
      <c r="L1033" s="361"/>
      <c r="M1033" s="361"/>
      <c r="N1033" s="132"/>
      <c r="O1033" s="1003"/>
      <c r="P1033" s="361"/>
      <c r="Q1033" s="361"/>
      <c r="R1033" s="361"/>
    </row>
    <row r="1034" spans="1:18" s="5" customFormat="1">
      <c r="A1034" s="394" t="s">
        <v>415</v>
      </c>
      <c r="B1034" s="310"/>
      <c r="C1034" s="310"/>
      <c r="D1034" s="310"/>
      <c r="E1034" s="361">
        <v>505</v>
      </c>
      <c r="F1034" s="361">
        <v>549.79999999999995</v>
      </c>
      <c r="G1034" s="361">
        <v>968.1</v>
      </c>
      <c r="H1034" s="361">
        <v>530</v>
      </c>
      <c r="I1034" s="361">
        <v>504.1</v>
      </c>
      <c r="J1034" s="361">
        <v>498.6</v>
      </c>
      <c r="K1034" s="40">
        <v>498.6</v>
      </c>
      <c r="L1034" s="361"/>
      <c r="M1034" s="361"/>
      <c r="N1034" s="132"/>
      <c r="O1034" s="1003"/>
      <c r="P1034" s="361"/>
      <c r="Q1034" s="361"/>
      <c r="R1034" s="361"/>
    </row>
    <row r="1035" spans="1:18" s="5" customFormat="1">
      <c r="A1035" s="394" t="s">
        <v>416</v>
      </c>
      <c r="B1035" s="310"/>
      <c r="C1035" s="310"/>
      <c r="D1035" s="310"/>
      <c r="E1035" s="361" t="s">
        <v>302</v>
      </c>
      <c r="F1035" s="361">
        <v>12.4</v>
      </c>
      <c r="G1035" s="395" t="s">
        <v>302</v>
      </c>
      <c r="H1035" s="395">
        <v>14.1</v>
      </c>
      <c r="I1035" s="395" t="s">
        <v>302</v>
      </c>
      <c r="J1035" s="395" t="s">
        <v>302</v>
      </c>
      <c r="K1035" s="54" t="s">
        <v>302</v>
      </c>
      <c r="L1035" s="395"/>
      <c r="M1035" s="395"/>
      <c r="N1035" s="434"/>
      <c r="O1035" s="1200"/>
      <c r="P1035" s="395"/>
      <c r="Q1035" s="395"/>
      <c r="R1035" s="395"/>
    </row>
    <row r="1036" spans="1:18" s="5" customFormat="1">
      <c r="A1036" s="394" t="s">
        <v>417</v>
      </c>
      <c r="B1036" s="310"/>
      <c r="C1036" s="310"/>
      <c r="D1036" s="310"/>
      <c r="E1036" s="361">
        <v>505</v>
      </c>
      <c r="F1036" s="361">
        <v>537.29999999999995</v>
      </c>
      <c r="G1036" s="361">
        <v>968.1</v>
      </c>
      <c r="H1036" s="361">
        <v>515.9</v>
      </c>
      <c r="I1036" s="361">
        <v>504.1</v>
      </c>
      <c r="J1036" s="361">
        <v>498.6</v>
      </c>
      <c r="K1036" s="40">
        <v>498.6</v>
      </c>
      <c r="L1036" s="361"/>
      <c r="M1036" s="361"/>
      <c r="N1036" s="132"/>
      <c r="O1036" s="1003"/>
      <c r="P1036" s="361"/>
      <c r="Q1036" s="361"/>
      <c r="R1036" s="361"/>
    </row>
    <row r="1037" spans="1:18" s="5" customFormat="1">
      <c r="A1037" s="394" t="s">
        <v>418</v>
      </c>
      <c r="B1037" s="310"/>
      <c r="C1037" s="310"/>
      <c r="D1037" s="310"/>
      <c r="E1037" s="361">
        <v>273.8</v>
      </c>
      <c r="F1037" s="361">
        <v>449</v>
      </c>
      <c r="G1037" s="395" t="s">
        <v>302</v>
      </c>
      <c r="H1037" s="395">
        <v>431.1</v>
      </c>
      <c r="I1037" s="395">
        <v>423.9</v>
      </c>
      <c r="J1037" s="395">
        <v>423.9</v>
      </c>
      <c r="K1037" s="54">
        <v>423.9</v>
      </c>
      <c r="L1037" s="395"/>
      <c r="M1037" s="395"/>
      <c r="N1037" s="434"/>
      <c r="O1037" s="1200"/>
      <c r="P1037" s="395"/>
      <c r="Q1037" s="395"/>
      <c r="R1037" s="395"/>
    </row>
    <row r="1038" spans="1:18" s="5" customFormat="1">
      <c r="A1038" s="394" t="s">
        <v>416</v>
      </c>
      <c r="B1038" s="310"/>
      <c r="C1038" s="310"/>
      <c r="D1038" s="310"/>
      <c r="E1038" s="361" t="s">
        <v>302</v>
      </c>
      <c r="F1038" s="361">
        <v>25.1</v>
      </c>
      <c r="G1038" s="395" t="s">
        <v>302</v>
      </c>
      <c r="H1038" s="395">
        <v>7.2</v>
      </c>
      <c r="I1038" s="395" t="s">
        <v>302</v>
      </c>
      <c r="J1038" s="395" t="s">
        <v>302</v>
      </c>
      <c r="K1038" s="54" t="s">
        <v>302</v>
      </c>
      <c r="L1038" s="395"/>
      <c r="M1038" s="395"/>
      <c r="N1038" s="434"/>
      <c r="O1038" s="1200"/>
      <c r="P1038" s="395"/>
      <c r="Q1038" s="395"/>
      <c r="R1038" s="395"/>
    </row>
    <row r="1039" spans="1:18" s="5" customFormat="1">
      <c r="A1039" s="394" t="s">
        <v>417</v>
      </c>
      <c r="B1039" s="310"/>
      <c r="C1039" s="310"/>
      <c r="D1039" s="310"/>
      <c r="E1039" s="361">
        <v>273.8</v>
      </c>
      <c r="F1039" s="361">
        <v>423.9</v>
      </c>
      <c r="G1039" s="395" t="s">
        <v>302</v>
      </c>
      <c r="H1039" s="395">
        <v>423.9</v>
      </c>
      <c r="I1039" s="395">
        <v>423.9</v>
      </c>
      <c r="J1039" s="395">
        <v>423.9</v>
      </c>
      <c r="K1039" s="54">
        <v>423.9</v>
      </c>
      <c r="L1039" s="395"/>
      <c r="M1039" s="395"/>
      <c r="N1039" s="434"/>
      <c r="O1039" s="1200"/>
      <c r="P1039" s="395"/>
      <c r="Q1039" s="395"/>
      <c r="R1039" s="395"/>
    </row>
    <row r="1040" spans="1:18" s="5" customFormat="1">
      <c r="A1040" s="387" t="s">
        <v>429</v>
      </c>
      <c r="B1040" s="310"/>
      <c r="C1040" s="310"/>
      <c r="D1040" s="310"/>
      <c r="E1040" s="361">
        <v>40.700000000000003</v>
      </c>
      <c r="F1040" s="361">
        <v>135.30000000000001</v>
      </c>
      <c r="G1040" s="395" t="s">
        <v>302</v>
      </c>
      <c r="H1040" s="395">
        <v>63.5</v>
      </c>
      <c r="I1040" s="395">
        <v>15.1</v>
      </c>
      <c r="J1040" s="395">
        <v>9.5</v>
      </c>
      <c r="K1040" s="54">
        <v>9.5</v>
      </c>
      <c r="L1040" s="395"/>
      <c r="M1040" s="395"/>
      <c r="N1040" s="434"/>
      <c r="O1040" s="1200"/>
      <c r="P1040" s="395"/>
      <c r="Q1040" s="395"/>
      <c r="R1040" s="395"/>
    </row>
    <row r="1041" spans="1:18" s="5" customFormat="1">
      <c r="A1041" s="394" t="s">
        <v>415</v>
      </c>
      <c r="B1041" s="310"/>
      <c r="C1041" s="310"/>
      <c r="D1041" s="310"/>
      <c r="E1041" s="361">
        <v>22.4</v>
      </c>
      <c r="F1041" s="361">
        <v>124.5</v>
      </c>
      <c r="G1041" s="395" t="s">
        <v>302</v>
      </c>
      <c r="H1041" s="395">
        <v>62.7</v>
      </c>
      <c r="I1041" s="395">
        <v>15.1</v>
      </c>
      <c r="J1041" s="395">
        <v>9.5</v>
      </c>
      <c r="K1041" s="54">
        <v>9.5</v>
      </c>
      <c r="L1041" s="395"/>
      <c r="M1041" s="395"/>
      <c r="N1041" s="434"/>
      <c r="O1041" s="1200"/>
      <c r="P1041" s="395"/>
      <c r="Q1041" s="395"/>
      <c r="R1041" s="395"/>
    </row>
    <row r="1042" spans="1:18" s="5" customFormat="1">
      <c r="A1042" s="394" t="s">
        <v>416</v>
      </c>
      <c r="B1042" s="310"/>
      <c r="C1042" s="310"/>
      <c r="D1042" s="310"/>
      <c r="E1042" s="361">
        <v>0.9</v>
      </c>
      <c r="F1042" s="361">
        <v>53.1</v>
      </c>
      <c r="G1042" s="395" t="s">
        <v>302</v>
      </c>
      <c r="H1042" s="395">
        <v>26.9</v>
      </c>
      <c r="I1042" s="395">
        <v>8.6</v>
      </c>
      <c r="J1042" s="395">
        <v>9.1</v>
      </c>
      <c r="K1042" s="54">
        <v>9.1</v>
      </c>
      <c r="L1042" s="395"/>
      <c r="M1042" s="395"/>
      <c r="N1042" s="434"/>
      <c r="O1042" s="1200"/>
      <c r="P1042" s="395"/>
      <c r="Q1042" s="395"/>
      <c r="R1042" s="395"/>
    </row>
    <row r="1043" spans="1:18" s="5" customFormat="1">
      <c r="A1043" s="394" t="s">
        <v>417</v>
      </c>
      <c r="B1043" s="310"/>
      <c r="C1043" s="310"/>
      <c r="D1043" s="310"/>
      <c r="E1043" s="361">
        <v>21.5</v>
      </c>
      <c r="F1043" s="361">
        <v>71.5</v>
      </c>
      <c r="G1043" s="395" t="s">
        <v>302</v>
      </c>
      <c r="H1043" s="395">
        <v>35.799999999999997</v>
      </c>
      <c r="I1043" s="395">
        <v>6.5</v>
      </c>
      <c r="J1043" s="395">
        <v>0.4</v>
      </c>
      <c r="K1043" s="54">
        <v>0.4</v>
      </c>
      <c r="L1043" s="395"/>
      <c r="M1043" s="395"/>
      <c r="N1043" s="434"/>
      <c r="O1043" s="1200"/>
      <c r="P1043" s="395"/>
      <c r="Q1043" s="395"/>
      <c r="R1043" s="395"/>
    </row>
    <row r="1044" spans="1:18" s="5" customFormat="1">
      <c r="A1044" s="394" t="s">
        <v>418</v>
      </c>
      <c r="B1044" s="310"/>
      <c r="C1044" s="310"/>
      <c r="D1044" s="310"/>
      <c r="E1044" s="361">
        <v>18.3</v>
      </c>
      <c r="F1044" s="361">
        <v>10.8</v>
      </c>
      <c r="G1044" s="395" t="s">
        <v>302</v>
      </c>
      <c r="H1044" s="395">
        <v>0.8</v>
      </c>
      <c r="I1044" s="395" t="s">
        <v>302</v>
      </c>
      <c r="J1044" s="395" t="s">
        <v>302</v>
      </c>
      <c r="K1044" s="54" t="s">
        <v>302</v>
      </c>
      <c r="L1044" s="395"/>
      <c r="M1044" s="395"/>
      <c r="N1044" s="434"/>
      <c r="O1044" s="1200"/>
      <c r="P1044" s="395"/>
      <c r="Q1044" s="395"/>
      <c r="R1044" s="395"/>
    </row>
    <row r="1045" spans="1:18" s="5" customFormat="1">
      <c r="A1045" s="394" t="s">
        <v>416</v>
      </c>
      <c r="B1045" s="310"/>
      <c r="C1045" s="310"/>
      <c r="D1045" s="310"/>
      <c r="E1045" s="395">
        <v>18.3</v>
      </c>
      <c r="F1045" s="395" t="s">
        <v>302</v>
      </c>
      <c r="G1045" s="395" t="s">
        <v>302</v>
      </c>
      <c r="H1045" s="395" t="s">
        <v>302</v>
      </c>
      <c r="I1045" s="395" t="s">
        <v>302</v>
      </c>
      <c r="J1045" s="395" t="s">
        <v>302</v>
      </c>
      <c r="K1045" s="54" t="s">
        <v>302</v>
      </c>
      <c r="L1045" s="395"/>
      <c r="M1045" s="395"/>
      <c r="N1045" s="434"/>
      <c r="O1045" s="1200"/>
      <c r="P1045" s="395"/>
      <c r="Q1045" s="395"/>
      <c r="R1045" s="395"/>
    </row>
    <row r="1046" spans="1:18" s="5" customFormat="1">
      <c r="A1046" s="394" t="s">
        <v>417</v>
      </c>
      <c r="B1046" s="310"/>
      <c r="C1046" s="310"/>
      <c r="D1046" s="310"/>
      <c r="E1046" s="361" t="s">
        <v>302</v>
      </c>
      <c r="F1046" s="361">
        <v>10.8</v>
      </c>
      <c r="G1046" s="395" t="s">
        <v>302</v>
      </c>
      <c r="H1046" s="395">
        <v>0.8</v>
      </c>
      <c r="I1046" s="395" t="s">
        <v>302</v>
      </c>
      <c r="J1046" s="395" t="s">
        <v>302</v>
      </c>
      <c r="K1046" s="54" t="s">
        <v>302</v>
      </c>
      <c r="L1046" s="395"/>
      <c r="M1046" s="395"/>
      <c r="N1046" s="434"/>
      <c r="O1046" s="1200"/>
      <c r="P1046" s="395"/>
      <c r="Q1046" s="395"/>
      <c r="R1046" s="395"/>
    </row>
    <row r="1047" spans="1:18" s="5" customFormat="1">
      <c r="A1047" s="387" t="s">
        <v>444</v>
      </c>
      <c r="B1047" s="310"/>
      <c r="C1047" s="310"/>
      <c r="D1047" s="310"/>
      <c r="E1047" s="361" t="s">
        <v>302</v>
      </c>
      <c r="F1047" s="361">
        <v>747.3</v>
      </c>
      <c r="G1047" s="361">
        <v>77.2</v>
      </c>
      <c r="H1047" s="361">
        <v>183.7</v>
      </c>
      <c r="I1047" s="361">
        <v>185.3</v>
      </c>
      <c r="J1047" s="361">
        <v>159.30000000000001</v>
      </c>
      <c r="K1047" s="40">
        <v>182.4</v>
      </c>
      <c r="L1047" s="361"/>
      <c r="M1047" s="361"/>
      <c r="N1047" s="132"/>
      <c r="O1047" s="1003"/>
      <c r="P1047" s="361"/>
      <c r="Q1047" s="361"/>
      <c r="R1047" s="361"/>
    </row>
    <row r="1048" spans="1:18" s="5" customFormat="1">
      <c r="A1048" s="394" t="s">
        <v>415</v>
      </c>
      <c r="B1048" s="310"/>
      <c r="C1048" s="310"/>
      <c r="D1048" s="310"/>
      <c r="E1048" s="361" t="s">
        <v>302</v>
      </c>
      <c r="F1048" s="361">
        <v>747.3</v>
      </c>
      <c r="G1048" s="361">
        <v>77.2</v>
      </c>
      <c r="H1048" s="361">
        <v>183.7</v>
      </c>
      <c r="I1048" s="361">
        <v>185.3</v>
      </c>
      <c r="J1048" s="361">
        <v>159.30000000000001</v>
      </c>
      <c r="K1048" s="40">
        <v>182.4</v>
      </c>
      <c r="L1048" s="361"/>
      <c r="M1048" s="361"/>
      <c r="N1048" s="132"/>
      <c r="O1048" s="1003"/>
      <c r="P1048" s="361"/>
      <c r="Q1048" s="361"/>
      <c r="R1048" s="361"/>
    </row>
    <row r="1049" spans="1:18" s="5" customFormat="1">
      <c r="A1049" s="394" t="s">
        <v>416</v>
      </c>
      <c r="B1049" s="310"/>
      <c r="C1049" s="310"/>
      <c r="D1049" s="310"/>
      <c r="E1049" s="361" t="s">
        <v>302</v>
      </c>
      <c r="F1049" s="361">
        <v>747.3</v>
      </c>
      <c r="G1049" s="361">
        <v>77.2</v>
      </c>
      <c r="H1049" s="361">
        <v>183.7</v>
      </c>
      <c r="I1049" s="361">
        <v>185.3</v>
      </c>
      <c r="J1049" s="361">
        <v>159.30000000000001</v>
      </c>
      <c r="K1049" s="40">
        <v>182.4</v>
      </c>
      <c r="L1049" s="361"/>
      <c r="M1049" s="361"/>
      <c r="N1049" s="132"/>
      <c r="O1049" s="1003"/>
      <c r="P1049" s="361"/>
      <c r="Q1049" s="361"/>
      <c r="R1049" s="361"/>
    </row>
    <row r="1050" spans="1:18" s="5" customFormat="1">
      <c r="A1050" s="394" t="s">
        <v>417</v>
      </c>
      <c r="B1050" s="310"/>
      <c r="C1050" s="310"/>
      <c r="D1050" s="310"/>
      <c r="E1050" s="395" t="s">
        <v>302</v>
      </c>
      <c r="F1050" s="395" t="s">
        <v>302</v>
      </c>
      <c r="G1050" s="395" t="s">
        <v>302</v>
      </c>
      <c r="H1050" s="395" t="s">
        <v>302</v>
      </c>
      <c r="I1050" s="395" t="s">
        <v>302</v>
      </c>
      <c r="J1050" s="395" t="s">
        <v>302</v>
      </c>
      <c r="K1050" s="54" t="s">
        <v>302</v>
      </c>
      <c r="L1050" s="395"/>
      <c r="M1050" s="395"/>
      <c r="N1050" s="434"/>
      <c r="O1050" s="1200"/>
      <c r="P1050" s="395"/>
      <c r="Q1050" s="395"/>
      <c r="R1050" s="395"/>
    </row>
    <row r="1051" spans="1:18" s="5" customFormat="1">
      <c r="A1051" s="387" t="s">
        <v>350</v>
      </c>
      <c r="B1051" s="310"/>
      <c r="C1051" s="310"/>
      <c r="D1051" s="310"/>
      <c r="E1051" s="508"/>
      <c r="F1051" s="508"/>
      <c r="G1051" s="509"/>
      <c r="H1051" s="509"/>
      <c r="I1051" s="509"/>
      <c r="J1051" s="509"/>
      <c r="K1051" s="685"/>
      <c r="L1051" s="509"/>
      <c r="M1051" s="509"/>
      <c r="N1051" s="582"/>
      <c r="O1051" s="1212"/>
      <c r="P1051" s="509"/>
      <c r="Q1051" s="509"/>
      <c r="R1051" s="509"/>
    </row>
    <row r="1052" spans="1:18" s="5" customFormat="1">
      <c r="A1052" s="389" t="s">
        <v>364</v>
      </c>
      <c r="B1052" s="310"/>
      <c r="C1052" s="310"/>
      <c r="D1052" s="310"/>
      <c r="E1052" s="390">
        <v>1026</v>
      </c>
      <c r="F1052" s="390">
        <v>747.7</v>
      </c>
      <c r="G1052" s="390">
        <v>1245.7</v>
      </c>
      <c r="H1052" s="390">
        <v>200.7</v>
      </c>
      <c r="I1052" s="390">
        <v>200.7</v>
      </c>
      <c r="J1052" s="390">
        <v>200.7</v>
      </c>
      <c r="K1052" s="39">
        <v>200.7</v>
      </c>
      <c r="L1052" s="390"/>
      <c r="M1052" s="390"/>
      <c r="N1052" s="150"/>
      <c r="O1052" s="1198"/>
      <c r="P1052" s="390"/>
      <c r="Q1052" s="390"/>
      <c r="R1052" s="390"/>
    </row>
    <row r="1053" spans="1:18" s="5" customFormat="1">
      <c r="A1053" s="387" t="s">
        <v>365</v>
      </c>
      <c r="B1053" s="310"/>
      <c r="C1053" s="310"/>
      <c r="D1053" s="310"/>
      <c r="E1053" s="505">
        <v>943.1</v>
      </c>
      <c r="F1053" s="505">
        <v>653.29999999999995</v>
      </c>
      <c r="G1053" s="361">
        <v>1130.0999999999999</v>
      </c>
      <c r="H1053" s="361">
        <v>115.1</v>
      </c>
      <c r="I1053" s="361">
        <v>115.1</v>
      </c>
      <c r="J1053" s="361">
        <v>115.1</v>
      </c>
      <c r="K1053" s="40">
        <v>115.1</v>
      </c>
      <c r="L1053" s="361"/>
      <c r="M1053" s="361"/>
      <c r="N1053" s="132"/>
      <c r="O1053" s="1003"/>
      <c r="P1053" s="361"/>
      <c r="Q1053" s="361"/>
      <c r="R1053" s="361"/>
    </row>
    <row r="1054" spans="1:18" s="5" customFormat="1">
      <c r="A1054" s="387" t="s">
        <v>219</v>
      </c>
      <c r="B1054" s="310"/>
      <c r="C1054" s="310"/>
      <c r="D1054" s="310"/>
      <c r="E1054" s="361" t="s">
        <v>302</v>
      </c>
      <c r="F1054" s="361">
        <v>4</v>
      </c>
      <c r="G1054" s="361">
        <v>4</v>
      </c>
      <c r="H1054" s="361">
        <v>4</v>
      </c>
      <c r="I1054" s="361">
        <v>4</v>
      </c>
      <c r="J1054" s="361">
        <v>4</v>
      </c>
      <c r="K1054" s="40">
        <v>4</v>
      </c>
      <c r="L1054" s="361"/>
      <c r="M1054" s="361"/>
      <c r="N1054" s="132"/>
      <c r="O1054" s="1003"/>
      <c r="P1054" s="361"/>
      <c r="Q1054" s="361"/>
      <c r="R1054" s="361"/>
    </row>
    <row r="1055" spans="1:18" s="5" customFormat="1">
      <c r="A1055" s="387" t="s">
        <v>430</v>
      </c>
      <c r="B1055" s="310"/>
      <c r="C1055" s="310"/>
      <c r="D1055" s="310"/>
      <c r="E1055" s="361">
        <v>911.4</v>
      </c>
      <c r="F1055" s="361">
        <v>616.4</v>
      </c>
      <c r="G1055" s="361">
        <v>1075</v>
      </c>
      <c r="H1055" s="361">
        <v>80</v>
      </c>
      <c r="I1055" s="361">
        <v>80</v>
      </c>
      <c r="J1055" s="361">
        <v>80</v>
      </c>
      <c r="K1055" s="40">
        <v>80</v>
      </c>
      <c r="L1055" s="361"/>
      <c r="M1055" s="361"/>
      <c r="N1055" s="132"/>
      <c r="O1055" s="1003"/>
      <c r="P1055" s="361"/>
      <c r="Q1055" s="361"/>
      <c r="R1055" s="361"/>
    </row>
    <row r="1056" spans="1:18" s="5" customFormat="1">
      <c r="A1056" s="394" t="s">
        <v>409</v>
      </c>
      <c r="B1056" s="310"/>
      <c r="C1056" s="310"/>
      <c r="D1056" s="310"/>
      <c r="E1056" s="361">
        <v>456.4</v>
      </c>
      <c r="F1056" s="361">
        <v>300</v>
      </c>
      <c r="G1056" s="361">
        <v>500</v>
      </c>
      <c r="H1056" s="361" t="s">
        <v>302</v>
      </c>
      <c r="I1056" s="361" t="s">
        <v>302</v>
      </c>
      <c r="J1056" s="361" t="s">
        <v>302</v>
      </c>
      <c r="K1056" s="40" t="s">
        <v>302</v>
      </c>
      <c r="L1056" s="361"/>
      <c r="M1056" s="361"/>
      <c r="N1056" s="132"/>
      <c r="O1056" s="1003"/>
      <c r="P1056" s="361"/>
      <c r="Q1056" s="361"/>
      <c r="R1056" s="361"/>
    </row>
    <row r="1057" spans="1:18" s="5" customFormat="1">
      <c r="A1057" s="394" t="s">
        <v>369</v>
      </c>
      <c r="B1057" s="310"/>
      <c r="C1057" s="310"/>
      <c r="D1057" s="310"/>
      <c r="E1057" s="361">
        <v>85</v>
      </c>
      <c r="F1057" s="361">
        <v>178</v>
      </c>
      <c r="G1057" s="361">
        <v>375</v>
      </c>
      <c r="H1057" s="361">
        <v>45</v>
      </c>
      <c r="I1057" s="361">
        <v>45</v>
      </c>
      <c r="J1057" s="361">
        <v>45</v>
      </c>
      <c r="K1057" s="40">
        <v>45</v>
      </c>
      <c r="L1057" s="361"/>
      <c r="M1057" s="361"/>
      <c r="N1057" s="132"/>
      <c r="O1057" s="1003"/>
      <c r="P1057" s="361"/>
      <c r="Q1057" s="361"/>
      <c r="R1057" s="361"/>
    </row>
    <row r="1058" spans="1:18" s="5" customFormat="1">
      <c r="A1058" s="394" t="s">
        <v>370</v>
      </c>
      <c r="B1058" s="310"/>
      <c r="C1058" s="310"/>
      <c r="D1058" s="310"/>
      <c r="E1058" s="395" t="s">
        <v>302</v>
      </c>
      <c r="F1058" s="395" t="s">
        <v>302</v>
      </c>
      <c r="G1058" s="395" t="s">
        <v>302</v>
      </c>
      <c r="H1058" s="395" t="s">
        <v>302</v>
      </c>
      <c r="I1058" s="395" t="s">
        <v>302</v>
      </c>
      <c r="J1058" s="395" t="s">
        <v>302</v>
      </c>
      <c r="K1058" s="54" t="s">
        <v>302</v>
      </c>
      <c r="L1058" s="395"/>
      <c r="M1058" s="395"/>
      <c r="N1058" s="434"/>
      <c r="O1058" s="1200"/>
      <c r="P1058" s="395"/>
      <c r="Q1058" s="395"/>
      <c r="R1058" s="395"/>
    </row>
    <row r="1059" spans="1:18" s="5" customFormat="1">
      <c r="A1059" s="394" t="s">
        <v>371</v>
      </c>
      <c r="B1059" s="310"/>
      <c r="C1059" s="310"/>
      <c r="D1059" s="310"/>
      <c r="E1059" s="361">
        <v>370</v>
      </c>
      <c r="F1059" s="361">
        <v>138.4</v>
      </c>
      <c r="G1059" s="361">
        <v>125</v>
      </c>
      <c r="H1059" s="361">
        <v>35</v>
      </c>
      <c r="I1059" s="361">
        <v>35</v>
      </c>
      <c r="J1059" s="361">
        <v>35</v>
      </c>
      <c r="K1059" s="40">
        <v>35</v>
      </c>
      <c r="L1059" s="361"/>
      <c r="M1059" s="361"/>
      <c r="N1059" s="132"/>
      <c r="O1059" s="1003"/>
      <c r="P1059" s="361"/>
      <c r="Q1059" s="361"/>
      <c r="R1059" s="361"/>
    </row>
    <row r="1060" spans="1:18" s="5" customFormat="1">
      <c r="A1060" s="394" t="s">
        <v>445</v>
      </c>
      <c r="B1060" s="310"/>
      <c r="C1060" s="310"/>
      <c r="D1060" s="310"/>
      <c r="E1060" s="395" t="s">
        <v>302</v>
      </c>
      <c r="F1060" s="395" t="s">
        <v>302</v>
      </c>
      <c r="G1060" s="361">
        <v>75</v>
      </c>
      <c r="H1060" s="361" t="s">
        <v>302</v>
      </c>
      <c r="I1060" s="361" t="s">
        <v>302</v>
      </c>
      <c r="J1060" s="361" t="s">
        <v>302</v>
      </c>
      <c r="K1060" s="40" t="s">
        <v>302</v>
      </c>
      <c r="L1060" s="361"/>
      <c r="M1060" s="361"/>
      <c r="N1060" s="132"/>
      <c r="O1060" s="1003"/>
      <c r="P1060" s="361"/>
      <c r="Q1060" s="361"/>
      <c r="R1060" s="361"/>
    </row>
    <row r="1061" spans="1:18" s="5" customFormat="1">
      <c r="A1061" s="387" t="s">
        <v>432</v>
      </c>
      <c r="B1061" s="310"/>
      <c r="C1061" s="310"/>
      <c r="D1061" s="310"/>
      <c r="E1061" s="361">
        <v>31.7</v>
      </c>
      <c r="F1061" s="361">
        <v>32.9</v>
      </c>
      <c r="G1061" s="361">
        <v>51.1</v>
      </c>
      <c r="H1061" s="361">
        <v>31.1</v>
      </c>
      <c r="I1061" s="361">
        <v>31.1</v>
      </c>
      <c r="J1061" s="361">
        <v>31.1</v>
      </c>
      <c r="K1061" s="40">
        <v>31.1</v>
      </c>
      <c r="L1061" s="361"/>
      <c r="M1061" s="361"/>
      <c r="N1061" s="132"/>
      <c r="O1061" s="1003"/>
      <c r="P1061" s="361"/>
      <c r="Q1061" s="361"/>
      <c r="R1061" s="361"/>
    </row>
    <row r="1062" spans="1:18" s="5" customFormat="1">
      <c r="A1062" s="387" t="s">
        <v>433</v>
      </c>
      <c r="B1062" s="310"/>
      <c r="C1062" s="310"/>
      <c r="D1062" s="310"/>
      <c r="E1062" s="361">
        <v>65.599999999999994</v>
      </c>
      <c r="F1062" s="361">
        <v>85.4</v>
      </c>
      <c r="G1062" s="361">
        <v>91.2</v>
      </c>
      <c r="H1062" s="361">
        <v>76.2</v>
      </c>
      <c r="I1062" s="361">
        <v>76.2</v>
      </c>
      <c r="J1062" s="361">
        <v>76.2</v>
      </c>
      <c r="K1062" s="40">
        <v>76.2</v>
      </c>
      <c r="L1062" s="361"/>
      <c r="M1062" s="361"/>
      <c r="N1062" s="132"/>
      <c r="O1062" s="1003"/>
      <c r="P1062" s="361"/>
      <c r="Q1062" s="361"/>
      <c r="R1062" s="361"/>
    </row>
    <row r="1063" spans="1:18" s="5" customFormat="1">
      <c r="A1063" s="394" t="s">
        <v>434</v>
      </c>
      <c r="B1063" s="310"/>
      <c r="C1063" s="310"/>
      <c r="D1063" s="310"/>
      <c r="E1063" s="361">
        <v>25.3</v>
      </c>
      <c r="F1063" s="361">
        <v>31.1</v>
      </c>
      <c r="G1063" s="361">
        <v>38.799999999999997</v>
      </c>
      <c r="H1063" s="361">
        <v>28.8</v>
      </c>
      <c r="I1063" s="361">
        <v>28.8</v>
      </c>
      <c r="J1063" s="361">
        <v>28.8</v>
      </c>
      <c r="K1063" s="40">
        <v>28.8</v>
      </c>
      <c r="L1063" s="361"/>
      <c r="M1063" s="361"/>
      <c r="N1063" s="132"/>
      <c r="O1063" s="1003"/>
      <c r="P1063" s="361"/>
      <c r="Q1063" s="361"/>
      <c r="R1063" s="361"/>
    </row>
    <row r="1064" spans="1:18" s="5" customFormat="1">
      <c r="A1064" s="394" t="s">
        <v>435</v>
      </c>
      <c r="B1064" s="310"/>
      <c r="C1064" s="310"/>
      <c r="D1064" s="310"/>
      <c r="E1064" s="361">
        <v>40.299999999999997</v>
      </c>
      <c r="F1064" s="361">
        <v>54.3</v>
      </c>
      <c r="G1064" s="361">
        <v>52.4</v>
      </c>
      <c r="H1064" s="361">
        <v>47.4</v>
      </c>
      <c r="I1064" s="361">
        <v>47.4</v>
      </c>
      <c r="J1064" s="361">
        <v>47.4</v>
      </c>
      <c r="K1064" s="40">
        <v>47.4</v>
      </c>
      <c r="L1064" s="361"/>
      <c r="M1064" s="361"/>
      <c r="N1064" s="132"/>
      <c r="O1064" s="1003"/>
      <c r="P1064" s="361"/>
      <c r="Q1064" s="361"/>
      <c r="R1064" s="361"/>
    </row>
    <row r="1065" spans="1:18" s="5" customFormat="1">
      <c r="A1065" s="387" t="s">
        <v>436</v>
      </c>
      <c r="B1065" s="310"/>
      <c r="C1065" s="310"/>
      <c r="D1065" s="310"/>
      <c r="E1065" s="361">
        <v>2.8</v>
      </c>
      <c r="F1065" s="361">
        <v>0.8</v>
      </c>
      <c r="G1065" s="361">
        <v>0.8</v>
      </c>
      <c r="H1065" s="361">
        <v>0.8</v>
      </c>
      <c r="I1065" s="361">
        <v>0.8</v>
      </c>
      <c r="J1065" s="361">
        <v>0.8</v>
      </c>
      <c r="K1065" s="40">
        <v>0.8</v>
      </c>
      <c r="L1065" s="361"/>
      <c r="M1065" s="361"/>
      <c r="N1065" s="132"/>
      <c r="O1065" s="1003"/>
      <c r="P1065" s="361"/>
      <c r="Q1065" s="361"/>
      <c r="R1065" s="361"/>
    </row>
    <row r="1066" spans="1:18" s="5" customFormat="1">
      <c r="A1066" s="396" t="s">
        <v>437</v>
      </c>
      <c r="B1066" s="310"/>
      <c r="C1066" s="310"/>
      <c r="D1066" s="310"/>
      <c r="E1066" s="397">
        <v>14.4</v>
      </c>
      <c r="F1066" s="397">
        <v>8.1999999999999993</v>
      </c>
      <c r="G1066" s="397">
        <v>23.6</v>
      </c>
      <c r="H1066" s="397">
        <v>8.6</v>
      </c>
      <c r="I1066" s="397">
        <v>8.6</v>
      </c>
      <c r="J1066" s="397">
        <v>8.6</v>
      </c>
      <c r="K1066" s="673">
        <v>8.6</v>
      </c>
      <c r="L1066" s="397"/>
      <c r="M1066" s="397"/>
      <c r="N1066" s="435"/>
      <c r="O1066" s="1213"/>
      <c r="P1066" s="397"/>
      <c r="Q1066" s="397"/>
      <c r="R1066" s="397"/>
    </row>
    <row r="1067" spans="1:18" s="5" customFormat="1">
      <c r="A1067" s="56"/>
      <c r="B1067" s="310"/>
      <c r="C1067" s="310"/>
      <c r="D1067" s="310"/>
      <c r="E1067" s="310"/>
      <c r="F1067" s="310"/>
      <c r="G1067" s="310"/>
      <c r="H1067" s="310"/>
      <c r="I1067" s="310"/>
      <c r="J1067" s="310"/>
      <c r="K1067" s="310"/>
      <c r="L1067" s="310"/>
      <c r="M1067" s="310"/>
      <c r="N1067" s="310"/>
      <c r="O1067" s="1208"/>
      <c r="P1067" s="310"/>
      <c r="Q1067" s="310"/>
      <c r="R1067" s="310"/>
    </row>
    <row r="1068" spans="1:18" s="5" customFormat="1">
      <c r="A1068" s="56"/>
      <c r="B1068" s="310"/>
      <c r="C1068" s="310"/>
      <c r="D1068" s="310"/>
      <c r="E1068" s="310"/>
      <c r="F1068" s="310"/>
      <c r="G1068" s="310"/>
      <c r="H1068" s="310"/>
      <c r="I1068" s="310"/>
      <c r="J1068" s="310"/>
      <c r="K1068" s="310"/>
      <c r="L1068" s="310"/>
      <c r="M1068" s="310"/>
      <c r="N1068" s="310"/>
      <c r="O1068" s="1208"/>
      <c r="P1068" s="310"/>
      <c r="Q1068" s="310"/>
      <c r="R1068" s="310"/>
    </row>
    <row r="1069" spans="1:18" s="12" customFormat="1">
      <c r="A1069" s="56"/>
      <c r="B1069" s="127"/>
      <c r="C1069" s="127"/>
      <c r="D1069" s="127"/>
      <c r="E1069" s="127"/>
      <c r="F1069" s="127"/>
      <c r="G1069" s="127"/>
      <c r="H1069" s="127"/>
      <c r="I1069" s="127"/>
      <c r="J1069" s="127"/>
      <c r="K1069" s="34"/>
      <c r="L1069" s="127"/>
      <c r="M1069" s="127"/>
      <c r="N1069" s="127"/>
      <c r="O1069" s="47"/>
      <c r="P1069" s="127"/>
      <c r="Q1069" s="127"/>
      <c r="R1069" s="127"/>
    </row>
    <row r="1070" spans="1:18" s="12" customFormat="1" ht="20.25">
      <c r="A1070" s="347" t="s">
        <v>280</v>
      </c>
      <c r="B1070" s="310"/>
      <c r="C1070" s="310"/>
      <c r="D1070" s="310"/>
      <c r="E1070" s="310"/>
      <c r="F1070" s="310"/>
      <c r="G1070" s="310"/>
      <c r="H1070" s="310"/>
      <c r="I1070" s="310"/>
      <c r="J1070" s="310"/>
      <c r="K1070" s="310"/>
      <c r="L1070" s="310"/>
      <c r="M1070" s="310"/>
      <c r="N1070" s="310"/>
      <c r="O1070" s="1208"/>
      <c r="P1070" s="310"/>
      <c r="Q1070" s="310"/>
      <c r="R1070" s="310"/>
    </row>
    <row r="1071" spans="1:18" s="12" customFormat="1" ht="14.25" customHeight="1">
      <c r="A1071" s="384" t="s">
        <v>438</v>
      </c>
      <c r="B1071" s="320">
        <v>2012</v>
      </c>
      <c r="C1071" s="320">
        <v>2013</v>
      </c>
      <c r="D1071" s="320">
        <v>2014</v>
      </c>
      <c r="E1071" s="431"/>
      <c r="F1071" s="385">
        <v>2016</v>
      </c>
      <c r="G1071" s="385">
        <v>2017</v>
      </c>
      <c r="H1071" s="385">
        <v>2018</v>
      </c>
      <c r="I1071" s="385">
        <v>2019</v>
      </c>
      <c r="J1071" s="385">
        <v>2020</v>
      </c>
      <c r="K1071" s="31"/>
      <c r="L1071" s="385"/>
      <c r="M1071" s="385"/>
      <c r="N1071" s="431"/>
      <c r="O1071" s="1195"/>
      <c r="P1071" s="385"/>
      <c r="Q1071" s="385"/>
      <c r="R1071" s="385"/>
    </row>
    <row r="1072" spans="1:18" s="12" customFormat="1" ht="25.5">
      <c r="A1072" s="384" t="s">
        <v>286</v>
      </c>
      <c r="B1072" s="321" t="s">
        <v>231</v>
      </c>
      <c r="C1072" s="321" t="s">
        <v>231</v>
      </c>
      <c r="D1072" s="321" t="s">
        <v>231</v>
      </c>
      <c r="E1072" s="432"/>
      <c r="F1072" s="386" t="s">
        <v>233</v>
      </c>
      <c r="G1072" s="386" t="s">
        <v>233</v>
      </c>
      <c r="H1072" s="386" t="s">
        <v>233</v>
      </c>
      <c r="I1072" s="386" t="s">
        <v>233</v>
      </c>
      <c r="J1072" s="386" t="s">
        <v>233</v>
      </c>
      <c r="K1072" s="33"/>
      <c r="L1072" s="386"/>
      <c r="M1072" s="386"/>
      <c r="N1072" s="432"/>
      <c r="O1072" s="1196"/>
      <c r="P1072" s="386"/>
      <c r="Q1072" s="386"/>
      <c r="R1072" s="386"/>
    </row>
    <row r="1073" spans="1:18" s="12" customFormat="1">
      <c r="A1073" s="387" t="s">
        <v>287</v>
      </c>
      <c r="B1073" s="322" t="s">
        <v>288</v>
      </c>
      <c r="C1073" s="322" t="s">
        <v>288</v>
      </c>
      <c r="D1073" s="322" t="s">
        <v>288</v>
      </c>
      <c r="E1073" s="432"/>
      <c r="F1073" s="386" t="s">
        <v>288</v>
      </c>
      <c r="G1073" s="386" t="s">
        <v>288</v>
      </c>
      <c r="H1073" s="386" t="s">
        <v>288</v>
      </c>
      <c r="I1073" s="386" t="s">
        <v>288</v>
      </c>
      <c r="J1073" s="386" t="s">
        <v>288</v>
      </c>
      <c r="K1073" s="33"/>
      <c r="L1073" s="386"/>
      <c r="M1073" s="386"/>
      <c r="N1073" s="432"/>
      <c r="O1073" s="1196"/>
      <c r="P1073" s="386"/>
      <c r="Q1073" s="386"/>
      <c r="R1073" s="386"/>
    </row>
    <row r="1074" spans="1:18" s="12" customFormat="1">
      <c r="A1074" s="387"/>
      <c r="B1074" s="322"/>
      <c r="C1074" s="322"/>
      <c r="D1074" s="322"/>
      <c r="E1074" s="127"/>
      <c r="F1074" s="388"/>
      <c r="G1074" s="388"/>
      <c r="H1074" s="388"/>
      <c r="I1074" s="388"/>
      <c r="J1074" s="671"/>
      <c r="K1074" s="684"/>
      <c r="L1074" s="388"/>
      <c r="M1074" s="388"/>
      <c r="N1074" s="127"/>
      <c r="O1074" s="47"/>
      <c r="P1074" s="388"/>
      <c r="Q1074" s="388"/>
      <c r="R1074" s="388"/>
    </row>
    <row r="1075" spans="1:18" s="12" customFormat="1">
      <c r="A1075" s="389" t="s">
        <v>290</v>
      </c>
      <c r="B1075" s="323">
        <v>9418.9</v>
      </c>
      <c r="C1075" s="323">
        <v>9897.5</v>
      </c>
      <c r="D1075" s="323">
        <v>11874.9</v>
      </c>
      <c r="E1075" s="150"/>
      <c r="F1075" s="390">
        <v>12650.1</v>
      </c>
      <c r="G1075" s="390">
        <v>12667.2</v>
      </c>
      <c r="H1075" s="390">
        <v>13271</v>
      </c>
      <c r="I1075" s="390">
        <v>14618.4</v>
      </c>
      <c r="J1075" s="669">
        <v>15465.3</v>
      </c>
      <c r="K1075" s="39"/>
      <c r="L1075" s="390"/>
      <c r="M1075" s="390"/>
      <c r="N1075" s="150"/>
      <c r="O1075" s="1198"/>
      <c r="P1075" s="390"/>
      <c r="Q1075" s="390"/>
      <c r="R1075" s="390"/>
    </row>
    <row r="1076" spans="1:18" s="12" customFormat="1">
      <c r="A1076" s="387"/>
      <c r="B1076" s="322"/>
      <c r="C1076" s="322"/>
      <c r="D1076" s="322"/>
      <c r="E1076" s="132"/>
      <c r="F1076" s="361"/>
      <c r="G1076" s="361"/>
      <c r="H1076" s="361"/>
      <c r="I1076" s="361"/>
      <c r="J1076" s="670"/>
      <c r="K1076" s="311"/>
      <c r="L1076" s="361"/>
      <c r="M1076" s="361"/>
      <c r="N1076" s="132"/>
      <c r="O1076" s="1003"/>
      <c r="P1076" s="361"/>
      <c r="Q1076" s="361"/>
      <c r="R1076" s="361"/>
    </row>
    <row r="1077" spans="1:18" s="12" customFormat="1">
      <c r="A1077" s="389" t="s">
        <v>291</v>
      </c>
      <c r="B1077" s="323">
        <v>8219</v>
      </c>
      <c r="C1077" s="323">
        <v>8879.6</v>
      </c>
      <c r="D1077" s="323">
        <v>10232.1</v>
      </c>
      <c r="E1077" s="150"/>
      <c r="F1077" s="390">
        <v>10525.6</v>
      </c>
      <c r="G1077" s="390">
        <v>10979.8</v>
      </c>
      <c r="H1077" s="390">
        <v>11586.3</v>
      </c>
      <c r="I1077" s="390">
        <v>12745.8</v>
      </c>
      <c r="J1077" s="672">
        <v>13769.3</v>
      </c>
      <c r="K1077" s="39"/>
      <c r="L1077" s="390"/>
      <c r="M1077" s="390"/>
      <c r="N1077" s="150"/>
      <c r="O1077" s="1198"/>
      <c r="P1077" s="390"/>
      <c r="Q1077" s="390"/>
      <c r="R1077" s="390"/>
    </row>
    <row r="1078" spans="1:18" s="12" customFormat="1" ht="14.25" customHeight="1">
      <c r="A1078" s="387"/>
      <c r="B1078" s="322">
        <v>0</v>
      </c>
      <c r="C1078" s="322">
        <v>0</v>
      </c>
      <c r="D1078" s="322">
        <v>0</v>
      </c>
      <c r="E1078" s="132"/>
      <c r="F1078" s="361"/>
      <c r="G1078" s="361"/>
      <c r="H1078" s="361"/>
      <c r="I1078" s="361"/>
      <c r="J1078" s="361"/>
      <c r="K1078" s="311"/>
      <c r="L1078" s="361"/>
      <c r="M1078" s="361"/>
      <c r="N1078" s="132"/>
      <c r="O1078" s="1003"/>
      <c r="P1078" s="361"/>
      <c r="Q1078" s="361"/>
      <c r="R1078" s="361"/>
    </row>
    <row r="1079" spans="1:18" s="12" customFormat="1">
      <c r="A1079" s="391" t="s">
        <v>292</v>
      </c>
      <c r="B1079" s="324">
        <v>5629.2</v>
      </c>
      <c r="C1079" s="324">
        <v>5848.5</v>
      </c>
      <c r="D1079" s="324">
        <v>6778.9</v>
      </c>
      <c r="E1079" s="433"/>
      <c r="F1079" s="392">
        <v>6764.4</v>
      </c>
      <c r="G1079" s="392">
        <v>7049.7</v>
      </c>
      <c r="H1079" s="392">
        <v>7354.8</v>
      </c>
      <c r="I1079" s="392">
        <v>8231</v>
      </c>
      <c r="J1079" s="392">
        <v>8842.9</v>
      </c>
      <c r="K1079" s="622"/>
      <c r="L1079" s="392"/>
      <c r="M1079" s="392"/>
      <c r="N1079" s="433"/>
      <c r="O1079" s="1214"/>
      <c r="P1079" s="392"/>
      <c r="Q1079" s="392"/>
      <c r="R1079" s="392"/>
    </row>
    <row r="1080" spans="1:18" s="12" customFormat="1">
      <c r="A1080" s="367" t="s">
        <v>293</v>
      </c>
      <c r="B1080" s="325">
        <v>2645.1</v>
      </c>
      <c r="C1080" s="325">
        <v>2808.4</v>
      </c>
      <c r="D1080" s="325">
        <v>3195.1</v>
      </c>
      <c r="E1080" s="149"/>
      <c r="F1080" s="393">
        <v>3511.7</v>
      </c>
      <c r="G1080" s="393">
        <v>3658.1</v>
      </c>
      <c r="H1080" s="393">
        <v>3950.7</v>
      </c>
      <c r="I1080" s="393">
        <v>4266.8</v>
      </c>
      <c r="J1080" s="393">
        <v>4608.2</v>
      </c>
      <c r="K1080" s="107"/>
      <c r="L1080" s="393"/>
      <c r="M1080" s="393"/>
      <c r="N1080" s="149"/>
      <c r="O1080" s="1215"/>
      <c r="P1080" s="393"/>
      <c r="Q1080" s="393"/>
      <c r="R1080" s="393"/>
    </row>
    <row r="1081" spans="1:18" s="12" customFormat="1">
      <c r="A1081" s="394" t="s">
        <v>294</v>
      </c>
      <c r="B1081" s="322">
        <v>2645.1</v>
      </c>
      <c r="C1081" s="322">
        <v>2808.4</v>
      </c>
      <c r="D1081" s="322">
        <v>3195.1</v>
      </c>
      <c r="E1081" s="132"/>
      <c r="F1081" s="361">
        <v>3511.7</v>
      </c>
      <c r="G1081" s="361">
        <v>3658.1</v>
      </c>
      <c r="H1081" s="361">
        <v>3950.7</v>
      </c>
      <c r="I1081" s="361">
        <v>4266.8</v>
      </c>
      <c r="J1081" s="361">
        <v>4608.2</v>
      </c>
      <c r="K1081" s="40"/>
      <c r="L1081" s="361"/>
      <c r="M1081" s="361"/>
      <c r="N1081" s="132"/>
      <c r="O1081" s="1003"/>
      <c r="P1081" s="361"/>
      <c r="Q1081" s="361"/>
      <c r="R1081" s="361"/>
    </row>
    <row r="1082" spans="1:18" s="12" customFormat="1">
      <c r="A1082" s="394" t="s">
        <v>446</v>
      </c>
      <c r="B1082" s="322" t="s">
        <v>302</v>
      </c>
      <c r="C1082" s="322" t="s">
        <v>302</v>
      </c>
      <c r="D1082" s="322" t="s">
        <v>302</v>
      </c>
      <c r="E1082" s="132"/>
      <c r="F1082" s="361" t="s">
        <v>302</v>
      </c>
      <c r="G1082" s="361" t="s">
        <v>302</v>
      </c>
      <c r="H1082" s="361" t="s">
        <v>302</v>
      </c>
      <c r="I1082" s="361" t="s">
        <v>302</v>
      </c>
      <c r="J1082" s="361" t="s">
        <v>302</v>
      </c>
      <c r="K1082" s="40"/>
      <c r="L1082" s="361"/>
      <c r="M1082" s="361"/>
      <c r="N1082" s="132"/>
      <c r="O1082" s="1003"/>
      <c r="P1082" s="361"/>
      <c r="Q1082" s="361"/>
      <c r="R1082" s="361"/>
    </row>
    <row r="1083" spans="1:18" s="12" customFormat="1">
      <c r="A1083" s="394" t="s">
        <v>447</v>
      </c>
      <c r="B1083" s="322" t="s">
        <v>302</v>
      </c>
      <c r="C1083" s="322" t="s">
        <v>302</v>
      </c>
      <c r="D1083" s="322" t="s">
        <v>302</v>
      </c>
      <c r="E1083" s="132"/>
      <c r="F1083" s="361" t="s">
        <v>302</v>
      </c>
      <c r="G1083" s="361" t="s">
        <v>302</v>
      </c>
      <c r="H1083" s="361" t="s">
        <v>302</v>
      </c>
      <c r="I1083" s="361" t="s">
        <v>302</v>
      </c>
      <c r="J1083" s="361" t="s">
        <v>302</v>
      </c>
      <c r="K1083" s="40"/>
      <c r="L1083" s="361"/>
      <c r="M1083" s="361"/>
      <c r="N1083" s="132"/>
      <c r="O1083" s="1003"/>
      <c r="P1083" s="361"/>
      <c r="Q1083" s="361"/>
      <c r="R1083" s="361"/>
    </row>
    <row r="1084" spans="1:18" s="12" customFormat="1">
      <c r="A1084" s="387" t="s">
        <v>295</v>
      </c>
      <c r="B1084" s="322">
        <v>2739.3</v>
      </c>
      <c r="C1084" s="322">
        <v>2755.1</v>
      </c>
      <c r="D1084" s="322">
        <v>3353.9</v>
      </c>
      <c r="E1084" s="132"/>
      <c r="F1084" s="361">
        <v>2966.5</v>
      </c>
      <c r="G1084" s="361">
        <v>3085.4</v>
      </c>
      <c r="H1084" s="361">
        <v>3076.7</v>
      </c>
      <c r="I1084" s="361">
        <v>3614.4</v>
      </c>
      <c r="J1084" s="361">
        <v>3860.5</v>
      </c>
      <c r="K1084" s="40"/>
      <c r="L1084" s="361"/>
      <c r="M1084" s="361"/>
      <c r="N1084" s="132"/>
      <c r="O1084" s="1003"/>
      <c r="P1084" s="361"/>
      <c r="Q1084" s="361"/>
      <c r="R1084" s="361"/>
    </row>
    <row r="1085" spans="1:18" s="12" customFormat="1">
      <c r="A1085" s="394" t="s">
        <v>296</v>
      </c>
      <c r="B1085" s="322">
        <v>1740.5</v>
      </c>
      <c r="C1085" s="322">
        <v>2060.5</v>
      </c>
      <c r="D1085" s="322">
        <v>2522.4</v>
      </c>
      <c r="E1085" s="132"/>
      <c r="F1085" s="361">
        <v>2793.2</v>
      </c>
      <c r="G1085" s="361">
        <v>2917.8</v>
      </c>
      <c r="H1085" s="361">
        <v>2923.7</v>
      </c>
      <c r="I1085" s="361">
        <v>3192.4</v>
      </c>
      <c r="J1085" s="361">
        <v>3456.7</v>
      </c>
      <c r="K1085" s="40"/>
      <c r="L1085" s="361"/>
      <c r="M1085" s="361"/>
      <c r="N1085" s="132"/>
      <c r="O1085" s="1003"/>
      <c r="P1085" s="361"/>
      <c r="Q1085" s="361"/>
      <c r="R1085" s="361"/>
    </row>
    <row r="1086" spans="1:18" s="12" customFormat="1">
      <c r="A1086" s="394" t="s">
        <v>297</v>
      </c>
      <c r="B1086" s="322">
        <v>981.1</v>
      </c>
      <c r="C1086" s="322">
        <v>666.7</v>
      </c>
      <c r="D1086" s="322">
        <v>794.2</v>
      </c>
      <c r="E1086" s="132"/>
      <c r="F1086" s="361">
        <v>129.9</v>
      </c>
      <c r="G1086" s="361">
        <v>120.5</v>
      </c>
      <c r="H1086" s="361">
        <v>102</v>
      </c>
      <c r="I1086" s="361">
        <v>366.9</v>
      </c>
      <c r="J1086" s="361">
        <v>344.2</v>
      </c>
      <c r="K1086" s="40"/>
      <c r="L1086" s="361"/>
      <c r="M1086" s="361"/>
      <c r="N1086" s="132"/>
      <c r="O1086" s="1003"/>
      <c r="P1086" s="361"/>
      <c r="Q1086" s="361"/>
      <c r="R1086" s="361"/>
    </row>
    <row r="1087" spans="1:18" s="12" customFormat="1">
      <c r="A1087" s="394" t="s">
        <v>298</v>
      </c>
      <c r="B1087" s="322">
        <v>11.4</v>
      </c>
      <c r="C1087" s="322">
        <v>18.600000000000001</v>
      </c>
      <c r="D1087" s="322">
        <v>22.4</v>
      </c>
      <c r="E1087" s="434"/>
      <c r="F1087" s="395">
        <v>26</v>
      </c>
      <c r="G1087" s="395">
        <v>28.2</v>
      </c>
      <c r="H1087" s="395">
        <v>30.6</v>
      </c>
      <c r="I1087" s="395">
        <v>33.1</v>
      </c>
      <c r="J1087" s="395">
        <v>35.700000000000003</v>
      </c>
      <c r="K1087" s="54"/>
      <c r="L1087" s="395"/>
      <c r="M1087" s="395"/>
      <c r="N1087" s="434"/>
      <c r="O1087" s="1200"/>
      <c r="P1087" s="395"/>
      <c r="Q1087" s="395"/>
      <c r="R1087" s="395"/>
    </row>
    <row r="1088" spans="1:18" s="12" customFormat="1">
      <c r="A1088" s="394" t="s">
        <v>299</v>
      </c>
      <c r="B1088" s="322">
        <v>6.3</v>
      </c>
      <c r="C1088" s="322">
        <v>9.1999999999999993</v>
      </c>
      <c r="D1088" s="322">
        <v>14.9</v>
      </c>
      <c r="E1088" s="434"/>
      <c r="F1088" s="395">
        <v>17.399999999999999</v>
      </c>
      <c r="G1088" s="395">
        <v>18.8</v>
      </c>
      <c r="H1088" s="395">
        <v>20.399999999999999</v>
      </c>
      <c r="I1088" s="395">
        <v>22</v>
      </c>
      <c r="J1088" s="395">
        <v>23.8</v>
      </c>
      <c r="K1088" s="54"/>
      <c r="L1088" s="395"/>
      <c r="M1088" s="395"/>
      <c r="N1088" s="434"/>
      <c r="O1088" s="1200"/>
      <c r="P1088" s="395"/>
      <c r="Q1088" s="395"/>
      <c r="R1088" s="395"/>
    </row>
    <row r="1089" spans="1:18" s="12" customFormat="1">
      <c r="A1089" s="387" t="s">
        <v>300</v>
      </c>
      <c r="B1089" s="322">
        <v>244.8</v>
      </c>
      <c r="C1089" s="322">
        <v>285</v>
      </c>
      <c r="D1089" s="322">
        <v>229.9</v>
      </c>
      <c r="E1089" s="434"/>
      <c r="F1089" s="395">
        <v>286.2</v>
      </c>
      <c r="G1089" s="395">
        <v>306.2</v>
      </c>
      <c r="H1089" s="395">
        <v>327.3</v>
      </c>
      <c r="I1089" s="395">
        <v>349.8</v>
      </c>
      <c r="J1089" s="395">
        <v>374.3</v>
      </c>
      <c r="K1089" s="54"/>
      <c r="L1089" s="395"/>
      <c r="M1089" s="395"/>
      <c r="N1089" s="434"/>
      <c r="O1089" s="1200"/>
      <c r="P1089" s="395"/>
      <c r="Q1089" s="395"/>
      <c r="R1089" s="395"/>
    </row>
    <row r="1090" spans="1:18" s="12" customFormat="1">
      <c r="A1090" s="394" t="s">
        <v>301</v>
      </c>
      <c r="B1090" s="322">
        <v>13.3</v>
      </c>
      <c r="C1090" s="322" t="s">
        <v>302</v>
      </c>
      <c r="D1090" s="322" t="s">
        <v>302</v>
      </c>
      <c r="E1090" s="434"/>
      <c r="F1090" s="395" t="s">
        <v>302</v>
      </c>
      <c r="G1090" s="395" t="s">
        <v>302</v>
      </c>
      <c r="H1090" s="395" t="s">
        <v>302</v>
      </c>
      <c r="I1090" s="395" t="s">
        <v>302</v>
      </c>
      <c r="J1090" s="395" t="s">
        <v>302</v>
      </c>
      <c r="K1090" s="54"/>
      <c r="L1090" s="395"/>
      <c r="M1090" s="395"/>
      <c r="N1090" s="434"/>
      <c r="O1090" s="1200"/>
      <c r="P1090" s="395"/>
      <c r="Q1090" s="395"/>
      <c r="R1090" s="395"/>
    </row>
    <row r="1091" spans="1:18" s="12" customFormat="1">
      <c r="A1091" s="394" t="s">
        <v>303</v>
      </c>
      <c r="B1091" s="322">
        <v>163.19999999999999</v>
      </c>
      <c r="C1091" s="322">
        <v>244.5</v>
      </c>
      <c r="D1091" s="322">
        <v>186.1</v>
      </c>
      <c r="E1091" s="434"/>
      <c r="F1091" s="395">
        <v>232.7</v>
      </c>
      <c r="G1091" s="395">
        <v>252.6</v>
      </c>
      <c r="H1091" s="395">
        <v>273.60000000000002</v>
      </c>
      <c r="I1091" s="395">
        <v>295.60000000000002</v>
      </c>
      <c r="J1091" s="395">
        <v>319.5</v>
      </c>
      <c r="K1091" s="54"/>
      <c r="L1091" s="395"/>
      <c r="M1091" s="395"/>
      <c r="N1091" s="434"/>
      <c r="O1091" s="1200"/>
      <c r="P1091" s="395"/>
      <c r="Q1091" s="395"/>
      <c r="R1091" s="395"/>
    </row>
    <row r="1092" spans="1:18" s="12" customFormat="1">
      <c r="A1092" s="394" t="s">
        <v>305</v>
      </c>
      <c r="B1092" s="322">
        <v>67.400000000000006</v>
      </c>
      <c r="C1092" s="322">
        <v>38.5</v>
      </c>
      <c r="D1092" s="322">
        <v>43.1</v>
      </c>
      <c r="E1092" s="434"/>
      <c r="F1092" s="395">
        <v>52.7</v>
      </c>
      <c r="G1092" s="395">
        <v>52.7</v>
      </c>
      <c r="H1092" s="395">
        <v>52.7</v>
      </c>
      <c r="I1092" s="395">
        <v>52.7</v>
      </c>
      <c r="J1092" s="395">
        <v>52.7</v>
      </c>
      <c r="K1092" s="54"/>
      <c r="L1092" s="395"/>
      <c r="M1092" s="395"/>
      <c r="N1092" s="434"/>
      <c r="O1092" s="1200"/>
      <c r="P1092" s="395"/>
      <c r="Q1092" s="395"/>
      <c r="R1092" s="395"/>
    </row>
    <row r="1093" spans="1:18" s="12" customFormat="1">
      <c r="A1093" s="394" t="s">
        <v>307</v>
      </c>
      <c r="B1093" s="322">
        <v>0.9</v>
      </c>
      <c r="C1093" s="322">
        <v>2</v>
      </c>
      <c r="D1093" s="322">
        <v>0.7</v>
      </c>
      <c r="E1093" s="434"/>
      <c r="F1093" s="395">
        <v>0.8</v>
      </c>
      <c r="G1093" s="395">
        <v>0.9</v>
      </c>
      <c r="H1093" s="395">
        <v>1</v>
      </c>
      <c r="I1093" s="395">
        <v>1.5</v>
      </c>
      <c r="J1093" s="395">
        <v>2</v>
      </c>
      <c r="K1093" s="54"/>
      <c r="L1093" s="395"/>
      <c r="M1093" s="395"/>
      <c r="N1093" s="434"/>
      <c r="O1093" s="1200"/>
      <c r="P1093" s="395"/>
      <c r="Q1093" s="395"/>
      <c r="R1093" s="395"/>
    </row>
    <row r="1094" spans="1:18" s="12" customFormat="1">
      <c r="A1094" s="387"/>
      <c r="B1094" s="322">
        <v>0</v>
      </c>
      <c r="C1094" s="322">
        <v>0</v>
      </c>
      <c r="D1094" s="322">
        <v>0</v>
      </c>
      <c r="E1094" s="132"/>
      <c r="F1094" s="361"/>
      <c r="G1094" s="361"/>
      <c r="H1094" s="361"/>
      <c r="I1094" s="361"/>
      <c r="J1094" s="361"/>
      <c r="K1094" s="40"/>
      <c r="L1094" s="361"/>
      <c r="M1094" s="361"/>
      <c r="N1094" s="132"/>
      <c r="O1094" s="1003"/>
      <c r="P1094" s="361"/>
      <c r="Q1094" s="361"/>
      <c r="R1094" s="361"/>
    </row>
    <row r="1095" spans="1:18" s="12" customFormat="1">
      <c r="A1095" s="389" t="s">
        <v>308</v>
      </c>
      <c r="B1095" s="323">
        <v>3.7</v>
      </c>
      <c r="C1095" s="323">
        <v>6.4</v>
      </c>
      <c r="D1095" s="323">
        <v>14.6</v>
      </c>
      <c r="E1095" s="150"/>
      <c r="F1095" s="390">
        <v>17</v>
      </c>
      <c r="G1095" s="390">
        <v>18.399999999999999</v>
      </c>
      <c r="H1095" s="390">
        <v>19.899999999999999</v>
      </c>
      <c r="I1095" s="390">
        <v>21.5</v>
      </c>
      <c r="J1095" s="390">
        <v>23.3</v>
      </c>
      <c r="K1095" s="39"/>
      <c r="L1095" s="390"/>
      <c r="M1095" s="390"/>
      <c r="N1095" s="150"/>
      <c r="O1095" s="1198"/>
      <c r="P1095" s="390"/>
      <c r="Q1095" s="390"/>
      <c r="R1095" s="390"/>
    </row>
    <row r="1096" spans="1:18" s="12" customFormat="1">
      <c r="A1096" s="387"/>
      <c r="B1096" s="322">
        <v>0</v>
      </c>
      <c r="C1096" s="322">
        <v>0</v>
      </c>
      <c r="D1096" s="322">
        <v>0</v>
      </c>
      <c r="E1096" s="132"/>
      <c r="F1096" s="361">
        <v>0</v>
      </c>
      <c r="G1096" s="361">
        <v>0</v>
      </c>
      <c r="H1096" s="361">
        <v>0</v>
      </c>
      <c r="I1096" s="361">
        <v>0</v>
      </c>
      <c r="J1096" s="361">
        <v>0</v>
      </c>
      <c r="K1096" s="311"/>
      <c r="L1096" s="361"/>
      <c r="M1096" s="361"/>
      <c r="N1096" s="132"/>
      <c r="O1096" s="1003"/>
      <c r="P1096" s="361"/>
      <c r="Q1096" s="361"/>
      <c r="R1096" s="361"/>
    </row>
    <row r="1097" spans="1:18" s="12" customFormat="1">
      <c r="A1097" s="389" t="s">
        <v>310</v>
      </c>
      <c r="B1097" s="323">
        <v>2183.1</v>
      </c>
      <c r="C1097" s="323">
        <v>2549.1999999999998</v>
      </c>
      <c r="D1097" s="323">
        <v>2883.6</v>
      </c>
      <c r="E1097" s="150"/>
      <c r="F1097" s="390">
        <v>3137.4</v>
      </c>
      <c r="G1097" s="390">
        <v>3275.1</v>
      </c>
      <c r="H1097" s="390">
        <v>3544.7</v>
      </c>
      <c r="I1097" s="390">
        <v>3794.7</v>
      </c>
      <c r="J1097" s="390">
        <v>4170.1000000000004</v>
      </c>
      <c r="K1097" s="39"/>
      <c r="L1097" s="390"/>
      <c r="M1097" s="390"/>
      <c r="N1097" s="150"/>
      <c r="O1097" s="1198"/>
      <c r="P1097" s="390"/>
      <c r="Q1097" s="390"/>
      <c r="R1097" s="390"/>
    </row>
    <row r="1098" spans="1:18" s="12" customFormat="1">
      <c r="A1098" s="387" t="s">
        <v>424</v>
      </c>
      <c r="B1098" s="322">
        <v>1162.2</v>
      </c>
      <c r="C1098" s="322">
        <v>1563.4</v>
      </c>
      <c r="D1098" s="322">
        <v>1806</v>
      </c>
      <c r="E1098" s="132"/>
      <c r="F1098" s="361">
        <v>1876.7</v>
      </c>
      <c r="G1098" s="361">
        <v>1952.9</v>
      </c>
      <c r="H1098" s="361">
        <v>2124.4</v>
      </c>
      <c r="I1098" s="361">
        <v>2261.1999999999998</v>
      </c>
      <c r="J1098" s="361">
        <v>2443.1999999999998</v>
      </c>
      <c r="K1098" s="40"/>
      <c r="L1098" s="361"/>
      <c r="M1098" s="361"/>
      <c r="N1098" s="132"/>
      <c r="O1098" s="1003"/>
      <c r="P1098" s="361"/>
      <c r="Q1098" s="361"/>
      <c r="R1098" s="361"/>
    </row>
    <row r="1099" spans="1:18" s="12" customFormat="1" ht="12" customHeight="1">
      <c r="A1099" s="394" t="s">
        <v>425</v>
      </c>
      <c r="B1099" s="322">
        <v>1092.0999999999999</v>
      </c>
      <c r="C1099" s="322">
        <v>1496.1</v>
      </c>
      <c r="D1099" s="322">
        <v>1668.8</v>
      </c>
      <c r="E1099" s="132"/>
      <c r="F1099" s="361">
        <v>1759</v>
      </c>
      <c r="G1099" s="361">
        <v>1833.8</v>
      </c>
      <c r="H1099" s="361">
        <v>2003.9</v>
      </c>
      <c r="I1099" s="361">
        <v>2139.4</v>
      </c>
      <c r="J1099" s="361">
        <v>2320</v>
      </c>
      <c r="K1099" s="40"/>
      <c r="L1099" s="361"/>
      <c r="M1099" s="361"/>
      <c r="N1099" s="132"/>
      <c r="O1099" s="1003"/>
      <c r="P1099" s="361"/>
      <c r="Q1099" s="361"/>
      <c r="R1099" s="361"/>
    </row>
    <row r="1100" spans="1:18" s="12" customFormat="1">
      <c r="A1100" s="387" t="s">
        <v>440</v>
      </c>
      <c r="B1100" s="322">
        <v>70.2</v>
      </c>
      <c r="C1100" s="322">
        <v>67.3</v>
      </c>
      <c r="D1100" s="322">
        <v>137.30000000000001</v>
      </c>
      <c r="E1100" s="434"/>
      <c r="F1100" s="395">
        <v>117.8</v>
      </c>
      <c r="G1100" s="395">
        <v>119.1</v>
      </c>
      <c r="H1100" s="395">
        <v>120.5</v>
      </c>
      <c r="I1100" s="395">
        <v>121.8</v>
      </c>
      <c r="J1100" s="395">
        <v>123.2</v>
      </c>
      <c r="K1100" s="54"/>
      <c r="L1100" s="395"/>
      <c r="M1100" s="395"/>
      <c r="N1100" s="434"/>
      <c r="O1100" s="1200"/>
      <c r="P1100" s="395"/>
      <c r="Q1100" s="395"/>
      <c r="R1100" s="395"/>
    </row>
    <row r="1101" spans="1:18" s="12" customFormat="1">
      <c r="A1101" s="394" t="s">
        <v>319</v>
      </c>
      <c r="B1101" s="322">
        <v>70.2</v>
      </c>
      <c r="C1101" s="322">
        <v>67.3</v>
      </c>
      <c r="D1101" s="322">
        <v>137.30000000000001</v>
      </c>
      <c r="E1101" s="132"/>
      <c r="F1101" s="361">
        <v>117.8</v>
      </c>
      <c r="G1101" s="361">
        <v>119.1</v>
      </c>
      <c r="H1101" s="361">
        <v>120.5</v>
      </c>
      <c r="I1101" s="361">
        <v>121.8</v>
      </c>
      <c r="J1101" s="361">
        <v>123.2</v>
      </c>
      <c r="K1101" s="40"/>
      <c r="L1101" s="361"/>
      <c r="M1101" s="361"/>
      <c r="N1101" s="132"/>
      <c r="O1101" s="1003"/>
      <c r="P1101" s="361"/>
      <c r="Q1101" s="361"/>
      <c r="R1101" s="361"/>
    </row>
    <row r="1102" spans="1:18" s="12" customFormat="1">
      <c r="A1102" s="387" t="s">
        <v>320</v>
      </c>
      <c r="B1102" s="322">
        <v>855.3</v>
      </c>
      <c r="C1102" s="322">
        <v>814.4</v>
      </c>
      <c r="D1102" s="322">
        <v>889.1</v>
      </c>
      <c r="E1102" s="132"/>
      <c r="F1102" s="361">
        <v>1051.5</v>
      </c>
      <c r="G1102" s="361">
        <v>1086.9000000000001</v>
      </c>
      <c r="H1102" s="361">
        <v>1177.5</v>
      </c>
      <c r="I1102" s="361">
        <v>1271.9000000000001</v>
      </c>
      <c r="J1102" s="361">
        <v>1425</v>
      </c>
      <c r="K1102" s="40"/>
      <c r="L1102" s="361"/>
      <c r="M1102" s="361"/>
      <c r="N1102" s="132"/>
      <c r="O1102" s="1003"/>
      <c r="P1102" s="361"/>
      <c r="Q1102" s="361"/>
      <c r="R1102" s="361"/>
    </row>
    <row r="1103" spans="1:18" s="12" customFormat="1">
      <c r="A1103" s="394" t="s">
        <v>321</v>
      </c>
      <c r="B1103" s="322">
        <v>560.5</v>
      </c>
      <c r="C1103" s="322">
        <v>541.9</v>
      </c>
      <c r="D1103" s="322">
        <v>638.6</v>
      </c>
      <c r="E1103" s="434"/>
      <c r="F1103" s="395">
        <v>734.8</v>
      </c>
      <c r="G1103" s="395">
        <v>743.1</v>
      </c>
      <c r="H1103" s="395">
        <v>805.1</v>
      </c>
      <c r="I1103" s="395">
        <v>869.6</v>
      </c>
      <c r="J1103" s="395">
        <v>990.1</v>
      </c>
      <c r="K1103" s="54"/>
      <c r="L1103" s="395"/>
      <c r="M1103" s="395"/>
      <c r="N1103" s="434"/>
      <c r="O1103" s="1200"/>
      <c r="P1103" s="395"/>
      <c r="Q1103" s="395"/>
      <c r="R1103" s="395"/>
    </row>
    <row r="1104" spans="1:18" s="12" customFormat="1">
      <c r="A1104" s="394" t="s">
        <v>322</v>
      </c>
      <c r="B1104" s="322">
        <v>294.8</v>
      </c>
      <c r="C1104" s="322">
        <v>272.5</v>
      </c>
      <c r="D1104" s="322">
        <v>250.6</v>
      </c>
      <c r="E1104" s="132"/>
      <c r="F1104" s="361">
        <v>316.7</v>
      </c>
      <c r="G1104" s="361">
        <v>343.7</v>
      </c>
      <c r="H1104" s="361">
        <v>372.4</v>
      </c>
      <c r="I1104" s="361">
        <v>402.3</v>
      </c>
      <c r="J1104" s="361">
        <v>434.9</v>
      </c>
      <c r="K1104" s="40"/>
      <c r="L1104" s="361"/>
      <c r="M1104" s="361"/>
      <c r="N1104" s="132"/>
      <c r="O1104" s="1003"/>
      <c r="P1104" s="361"/>
      <c r="Q1104" s="361"/>
      <c r="R1104" s="361"/>
    </row>
    <row r="1105" spans="1:18" s="12" customFormat="1">
      <c r="A1105" s="387" t="s">
        <v>324</v>
      </c>
      <c r="B1105" s="322">
        <v>149.9</v>
      </c>
      <c r="C1105" s="322">
        <v>159.19999999999999</v>
      </c>
      <c r="D1105" s="322">
        <v>176.7</v>
      </c>
      <c r="E1105" s="132"/>
      <c r="F1105" s="361">
        <v>198.2</v>
      </c>
      <c r="G1105" s="361">
        <v>224.2</v>
      </c>
      <c r="H1105" s="361">
        <v>231.4</v>
      </c>
      <c r="I1105" s="361">
        <v>249.9</v>
      </c>
      <c r="J1105" s="361">
        <v>289.89999999999998</v>
      </c>
      <c r="K1105" s="40"/>
      <c r="L1105" s="361"/>
      <c r="M1105" s="361"/>
      <c r="N1105" s="132"/>
      <c r="O1105" s="1003"/>
      <c r="P1105" s="361"/>
      <c r="Q1105" s="361"/>
      <c r="R1105" s="361"/>
    </row>
    <row r="1106" spans="1:18" s="12" customFormat="1">
      <c r="A1106" s="394" t="s">
        <v>325</v>
      </c>
      <c r="B1106" s="322">
        <v>9.5</v>
      </c>
      <c r="C1106" s="322">
        <v>8.8000000000000007</v>
      </c>
      <c r="D1106" s="322">
        <v>12.8</v>
      </c>
      <c r="E1106" s="132"/>
      <c r="F1106" s="361">
        <v>14.9</v>
      </c>
      <c r="G1106" s="361">
        <v>16.100000000000001</v>
      </c>
      <c r="H1106" s="361">
        <v>17.5</v>
      </c>
      <c r="I1106" s="361">
        <v>18.899999999999999</v>
      </c>
      <c r="J1106" s="361">
        <v>20.399999999999999</v>
      </c>
      <c r="K1106" s="40"/>
      <c r="L1106" s="361"/>
      <c r="M1106" s="361"/>
      <c r="N1106" s="132"/>
      <c r="O1106" s="1003"/>
      <c r="P1106" s="361"/>
      <c r="Q1106" s="361"/>
      <c r="R1106" s="361"/>
    </row>
    <row r="1107" spans="1:18" s="12" customFormat="1">
      <c r="A1107" s="394" t="s">
        <v>326</v>
      </c>
      <c r="B1107" s="322">
        <v>133.9</v>
      </c>
      <c r="C1107" s="322">
        <v>144.6</v>
      </c>
      <c r="D1107" s="322">
        <v>158.1</v>
      </c>
      <c r="E1107" s="434"/>
      <c r="F1107" s="395">
        <v>176.5</v>
      </c>
      <c r="G1107" s="395">
        <v>200.7</v>
      </c>
      <c r="H1107" s="395">
        <v>205.9</v>
      </c>
      <c r="I1107" s="395">
        <v>222.4</v>
      </c>
      <c r="J1107" s="395">
        <v>260.2</v>
      </c>
      <c r="K1107" s="54"/>
      <c r="L1107" s="395"/>
      <c r="M1107" s="395"/>
      <c r="N1107" s="434"/>
      <c r="O1107" s="1200"/>
      <c r="P1107" s="395"/>
      <c r="Q1107" s="395"/>
      <c r="R1107" s="395"/>
    </row>
    <row r="1108" spans="1:18" s="12" customFormat="1">
      <c r="A1108" s="394" t="s">
        <v>327</v>
      </c>
      <c r="B1108" s="322">
        <v>6.5</v>
      </c>
      <c r="C1108" s="322">
        <v>5.9</v>
      </c>
      <c r="D1108" s="322">
        <v>5.8</v>
      </c>
      <c r="E1108" s="132"/>
      <c r="F1108" s="361">
        <v>6.8</v>
      </c>
      <c r="G1108" s="361">
        <v>7.4</v>
      </c>
      <c r="H1108" s="361">
        <v>8</v>
      </c>
      <c r="I1108" s="361">
        <v>8.6</v>
      </c>
      <c r="J1108" s="361">
        <v>9.3000000000000007</v>
      </c>
      <c r="K1108" s="40"/>
      <c r="L1108" s="361"/>
      <c r="M1108" s="361"/>
      <c r="N1108" s="132"/>
      <c r="O1108" s="1003"/>
      <c r="P1108" s="361"/>
      <c r="Q1108" s="361"/>
      <c r="R1108" s="361"/>
    </row>
    <row r="1109" spans="1:18" s="12" customFormat="1">
      <c r="A1109" s="387" t="s">
        <v>328</v>
      </c>
      <c r="B1109" s="322">
        <v>10.7</v>
      </c>
      <c r="C1109" s="322">
        <v>12.3</v>
      </c>
      <c r="D1109" s="322">
        <v>9.1999999999999993</v>
      </c>
      <c r="E1109" s="132"/>
      <c r="F1109" s="361">
        <v>8.1</v>
      </c>
      <c r="G1109" s="361">
        <v>8.1</v>
      </c>
      <c r="H1109" s="361">
        <v>8.1</v>
      </c>
      <c r="I1109" s="361">
        <v>8.1</v>
      </c>
      <c r="J1109" s="361">
        <v>8.1</v>
      </c>
      <c r="K1109" s="40"/>
      <c r="L1109" s="361"/>
      <c r="M1109" s="361"/>
      <c r="N1109" s="132"/>
      <c r="O1109" s="1003"/>
      <c r="P1109" s="361"/>
      <c r="Q1109" s="361"/>
      <c r="R1109" s="361"/>
    </row>
    <row r="1110" spans="1:18" s="12" customFormat="1">
      <c r="A1110" s="394" t="s">
        <v>329</v>
      </c>
      <c r="B1110" s="322">
        <v>6.7</v>
      </c>
      <c r="C1110" s="322">
        <v>7.3</v>
      </c>
      <c r="D1110" s="322">
        <v>8.1999999999999993</v>
      </c>
      <c r="E1110" s="132"/>
      <c r="F1110" s="361">
        <v>7.2</v>
      </c>
      <c r="G1110" s="361">
        <v>7.2</v>
      </c>
      <c r="H1110" s="361">
        <v>7.2</v>
      </c>
      <c r="I1110" s="361">
        <v>7.2</v>
      </c>
      <c r="J1110" s="361">
        <v>7.2</v>
      </c>
      <c r="K1110" s="40"/>
      <c r="L1110" s="361"/>
      <c r="M1110" s="361"/>
      <c r="N1110" s="132"/>
      <c r="O1110" s="1003"/>
      <c r="P1110" s="361"/>
      <c r="Q1110" s="361"/>
      <c r="R1110" s="361"/>
    </row>
    <row r="1111" spans="1:18" s="12" customFormat="1">
      <c r="A1111" s="394" t="s">
        <v>330</v>
      </c>
      <c r="B1111" s="322">
        <v>3.9</v>
      </c>
      <c r="C1111" s="322">
        <v>5</v>
      </c>
      <c r="D1111" s="322">
        <v>1</v>
      </c>
      <c r="E1111" s="132"/>
      <c r="F1111" s="361">
        <v>0.9</v>
      </c>
      <c r="G1111" s="361">
        <v>0.9</v>
      </c>
      <c r="H1111" s="361">
        <v>0.9</v>
      </c>
      <c r="I1111" s="361">
        <v>0.9</v>
      </c>
      <c r="J1111" s="361">
        <v>0.9</v>
      </c>
      <c r="K1111" s="40"/>
      <c r="L1111" s="361"/>
      <c r="M1111" s="361"/>
      <c r="N1111" s="132"/>
      <c r="O1111" s="1003"/>
      <c r="P1111" s="361"/>
      <c r="Q1111" s="361"/>
      <c r="R1111" s="361"/>
    </row>
    <row r="1112" spans="1:18" s="12" customFormat="1">
      <c r="A1112" s="387" t="s">
        <v>341</v>
      </c>
      <c r="B1112" s="322">
        <v>5</v>
      </c>
      <c r="C1112" s="322">
        <v>0</v>
      </c>
      <c r="D1112" s="322">
        <v>2.5</v>
      </c>
      <c r="E1112" s="434"/>
      <c r="F1112" s="395">
        <v>2.9</v>
      </c>
      <c r="G1112" s="395">
        <v>3.1</v>
      </c>
      <c r="H1112" s="395">
        <v>3.4</v>
      </c>
      <c r="I1112" s="395">
        <v>3.7</v>
      </c>
      <c r="J1112" s="395">
        <v>3.9</v>
      </c>
      <c r="K1112" s="54"/>
      <c r="L1112" s="395"/>
      <c r="M1112" s="395"/>
      <c r="N1112" s="434"/>
      <c r="O1112" s="1200"/>
      <c r="P1112" s="395"/>
      <c r="Q1112" s="395"/>
      <c r="R1112" s="395"/>
    </row>
    <row r="1113" spans="1:18" s="12" customFormat="1">
      <c r="A1113" s="394" t="s">
        <v>342</v>
      </c>
      <c r="B1113" s="322">
        <v>5</v>
      </c>
      <c r="C1113" s="322">
        <v>0</v>
      </c>
      <c r="D1113" s="322">
        <v>2.5</v>
      </c>
      <c r="E1113" s="132"/>
      <c r="F1113" s="361">
        <v>2.9</v>
      </c>
      <c r="G1113" s="361">
        <v>3.1</v>
      </c>
      <c r="H1113" s="361">
        <v>3.4</v>
      </c>
      <c r="I1113" s="361">
        <v>3.7</v>
      </c>
      <c r="J1113" s="361">
        <v>3.9</v>
      </c>
      <c r="K1113" s="40"/>
      <c r="L1113" s="361"/>
      <c r="M1113" s="361"/>
      <c r="N1113" s="132"/>
      <c r="O1113" s="1003"/>
      <c r="P1113" s="361"/>
      <c r="Q1113" s="361"/>
      <c r="R1113" s="361"/>
    </row>
    <row r="1114" spans="1:18" s="12" customFormat="1">
      <c r="A1114" s="387"/>
      <c r="B1114" s="322"/>
      <c r="C1114" s="322"/>
      <c r="D1114" s="322"/>
      <c r="E1114" s="132"/>
      <c r="F1114" s="361"/>
      <c r="G1114" s="361"/>
      <c r="H1114" s="361"/>
      <c r="I1114" s="361"/>
      <c r="J1114" s="361"/>
      <c r="K1114" s="673"/>
      <c r="L1114" s="361"/>
      <c r="M1114" s="361"/>
      <c r="N1114" s="132"/>
      <c r="O1114" s="1003"/>
      <c r="P1114" s="361"/>
      <c r="Q1114" s="361"/>
      <c r="R1114" s="361"/>
    </row>
    <row r="1115" spans="1:18" s="12" customFormat="1">
      <c r="A1115" s="389" t="s">
        <v>448</v>
      </c>
      <c r="B1115" s="323">
        <v>402.9</v>
      </c>
      <c r="C1115" s="323">
        <v>475.5</v>
      </c>
      <c r="D1115" s="323">
        <v>555</v>
      </c>
      <c r="E1115" s="150"/>
      <c r="F1115" s="390">
        <v>606.79999999999995</v>
      </c>
      <c r="G1115" s="390">
        <v>636.6</v>
      </c>
      <c r="H1115" s="390">
        <v>666.9</v>
      </c>
      <c r="I1115" s="390">
        <v>698.5</v>
      </c>
      <c r="J1115" s="390">
        <v>733</v>
      </c>
      <c r="K1115" s="39"/>
      <c r="L1115" s="390"/>
      <c r="M1115" s="390"/>
      <c r="N1115" s="150"/>
      <c r="O1115" s="1198"/>
      <c r="P1115" s="390"/>
      <c r="Q1115" s="390"/>
      <c r="R1115" s="390"/>
    </row>
    <row r="1116" spans="1:18" s="12" customFormat="1">
      <c r="A1116" s="387" t="s">
        <v>426</v>
      </c>
      <c r="B1116" s="322">
        <v>223</v>
      </c>
      <c r="C1116" s="322">
        <v>263.89999999999998</v>
      </c>
      <c r="D1116" s="322">
        <v>280.5</v>
      </c>
      <c r="E1116" s="434"/>
      <c r="F1116" s="395">
        <v>332.3</v>
      </c>
      <c r="G1116" s="395">
        <v>362.1</v>
      </c>
      <c r="H1116" s="395">
        <v>392.4</v>
      </c>
      <c r="I1116" s="395">
        <v>424</v>
      </c>
      <c r="J1116" s="395">
        <v>458.5</v>
      </c>
      <c r="K1116" s="54"/>
      <c r="L1116" s="395"/>
      <c r="M1116" s="395"/>
      <c r="N1116" s="434"/>
      <c r="O1116" s="1200"/>
      <c r="P1116" s="395"/>
      <c r="Q1116" s="395"/>
      <c r="R1116" s="395"/>
    </row>
    <row r="1117" spans="1:18" s="12" customFormat="1">
      <c r="A1117" s="394" t="s">
        <v>345</v>
      </c>
      <c r="B1117" s="322">
        <v>223</v>
      </c>
      <c r="C1117" s="322">
        <v>257.2</v>
      </c>
      <c r="D1117" s="322">
        <v>273.2</v>
      </c>
      <c r="E1117" s="132"/>
      <c r="F1117" s="361">
        <v>328.3</v>
      </c>
      <c r="G1117" s="361">
        <v>357.2</v>
      </c>
      <c r="H1117" s="361">
        <v>386.8</v>
      </c>
      <c r="I1117" s="361">
        <v>417.6</v>
      </c>
      <c r="J1117" s="361">
        <v>451.2</v>
      </c>
      <c r="K1117" s="40"/>
      <c r="L1117" s="361"/>
      <c r="M1117" s="361"/>
      <c r="N1117" s="132"/>
      <c r="O1117" s="1003"/>
      <c r="P1117" s="361"/>
      <c r="Q1117" s="361"/>
      <c r="R1117" s="361"/>
    </row>
    <row r="1118" spans="1:18" s="12" customFormat="1">
      <c r="A1118" s="394" t="s">
        <v>346</v>
      </c>
      <c r="B1118" s="322" t="s">
        <v>302</v>
      </c>
      <c r="C1118" s="322">
        <v>6.7</v>
      </c>
      <c r="D1118" s="322">
        <v>7.3</v>
      </c>
      <c r="E1118" s="132"/>
      <c r="F1118" s="361">
        <v>4.0999999999999996</v>
      </c>
      <c r="G1118" s="361">
        <v>4.8</v>
      </c>
      <c r="H1118" s="361">
        <v>5.6</v>
      </c>
      <c r="I1118" s="361">
        <v>6.4</v>
      </c>
      <c r="J1118" s="361">
        <v>7.3</v>
      </c>
      <c r="K1118" s="40"/>
      <c r="L1118" s="361"/>
      <c r="M1118" s="361"/>
      <c r="N1118" s="132"/>
      <c r="O1118" s="1003"/>
      <c r="P1118" s="361"/>
      <c r="Q1118" s="361"/>
      <c r="R1118" s="361"/>
    </row>
    <row r="1119" spans="1:18" s="12" customFormat="1">
      <c r="A1119" s="387" t="s">
        <v>427</v>
      </c>
      <c r="B1119" s="322">
        <v>179.9</v>
      </c>
      <c r="C1119" s="322">
        <v>211.7</v>
      </c>
      <c r="D1119" s="322">
        <v>274.5</v>
      </c>
      <c r="E1119" s="132"/>
      <c r="F1119" s="361">
        <v>274.5</v>
      </c>
      <c r="G1119" s="361">
        <v>274.5</v>
      </c>
      <c r="H1119" s="361">
        <v>274.5</v>
      </c>
      <c r="I1119" s="361">
        <v>274.5</v>
      </c>
      <c r="J1119" s="361">
        <v>274.5</v>
      </c>
      <c r="K1119" s="40"/>
      <c r="L1119" s="361"/>
      <c r="M1119" s="361"/>
      <c r="N1119" s="132"/>
      <c r="O1119" s="1003"/>
      <c r="P1119" s="361"/>
      <c r="Q1119" s="361"/>
      <c r="R1119" s="361"/>
    </row>
    <row r="1120" spans="1:18" s="12" customFormat="1">
      <c r="A1120" s="394" t="s">
        <v>349</v>
      </c>
      <c r="B1120" s="322">
        <v>179.9</v>
      </c>
      <c r="C1120" s="322">
        <v>211.7</v>
      </c>
      <c r="D1120" s="322">
        <v>274.5</v>
      </c>
      <c r="E1120" s="132"/>
      <c r="F1120" s="361">
        <v>274.5</v>
      </c>
      <c r="G1120" s="361">
        <v>274.5</v>
      </c>
      <c r="H1120" s="361">
        <v>274.5</v>
      </c>
      <c r="I1120" s="361">
        <v>274.5</v>
      </c>
      <c r="J1120" s="361">
        <v>274.5</v>
      </c>
      <c r="K1120" s="40"/>
      <c r="L1120" s="361"/>
      <c r="M1120" s="361"/>
      <c r="N1120" s="132"/>
      <c r="O1120" s="1003"/>
      <c r="P1120" s="361"/>
      <c r="Q1120" s="361"/>
      <c r="R1120" s="361"/>
    </row>
    <row r="1121" spans="1:18" s="12" customFormat="1">
      <c r="A1121" s="387" t="s">
        <v>350</v>
      </c>
      <c r="B1121" s="322">
        <v>0</v>
      </c>
      <c r="C1121" s="322">
        <v>0</v>
      </c>
      <c r="D1121" s="322">
        <v>0</v>
      </c>
      <c r="E1121" s="132"/>
      <c r="F1121" s="361">
        <v>0</v>
      </c>
      <c r="G1121" s="361">
        <v>0</v>
      </c>
      <c r="H1121" s="361">
        <v>0</v>
      </c>
      <c r="I1121" s="361">
        <v>0</v>
      </c>
      <c r="J1121" s="361">
        <v>0</v>
      </c>
      <c r="K1121" s="673"/>
      <c r="L1121" s="361"/>
      <c r="M1121" s="361"/>
      <c r="N1121" s="132"/>
      <c r="O1121" s="1003"/>
      <c r="P1121" s="361"/>
      <c r="Q1121" s="361"/>
      <c r="R1121" s="361"/>
    </row>
    <row r="1122" spans="1:18" s="12" customFormat="1">
      <c r="A1122" s="389" t="s">
        <v>351</v>
      </c>
      <c r="B1122" s="323">
        <v>930.8</v>
      </c>
      <c r="C1122" s="323">
        <v>877.5</v>
      </c>
      <c r="D1122" s="323">
        <v>867.5</v>
      </c>
      <c r="E1122" s="150"/>
      <c r="F1122" s="390">
        <v>1513.2</v>
      </c>
      <c r="G1122" s="390">
        <v>1476.1</v>
      </c>
      <c r="H1122" s="390">
        <v>1473.3</v>
      </c>
      <c r="I1122" s="390">
        <v>1661.3</v>
      </c>
      <c r="J1122" s="390">
        <v>1484.6</v>
      </c>
      <c r="K1122" s="39"/>
      <c r="L1122" s="390"/>
      <c r="M1122" s="390"/>
      <c r="N1122" s="150"/>
      <c r="O1122" s="1198"/>
      <c r="P1122" s="390"/>
      <c r="Q1122" s="390"/>
      <c r="R1122" s="390"/>
    </row>
    <row r="1123" spans="1:18" s="12" customFormat="1">
      <c r="A1123" s="387" t="s">
        <v>428</v>
      </c>
      <c r="B1123" s="322">
        <v>823.3</v>
      </c>
      <c r="C1123" s="322">
        <v>776.2</v>
      </c>
      <c r="D1123" s="322">
        <v>767.3</v>
      </c>
      <c r="E1123" s="132"/>
      <c r="F1123" s="361">
        <v>998.8</v>
      </c>
      <c r="G1123" s="361">
        <v>991.9</v>
      </c>
      <c r="H1123" s="361">
        <v>961.1</v>
      </c>
      <c r="I1123" s="361">
        <v>928</v>
      </c>
      <c r="J1123" s="361">
        <v>922.6</v>
      </c>
      <c r="K1123" s="40"/>
      <c r="L1123" s="361"/>
      <c r="M1123" s="361"/>
      <c r="N1123" s="132"/>
      <c r="O1123" s="1003"/>
      <c r="P1123" s="361"/>
      <c r="Q1123" s="361"/>
      <c r="R1123" s="361"/>
    </row>
    <row r="1124" spans="1:18" s="12" customFormat="1">
      <c r="A1124" s="394" t="s">
        <v>415</v>
      </c>
      <c r="B1124" s="322">
        <v>453.2</v>
      </c>
      <c r="C1124" s="322">
        <v>427.2</v>
      </c>
      <c r="D1124" s="322">
        <v>422.3</v>
      </c>
      <c r="E1124" s="132"/>
      <c r="F1124" s="361">
        <v>549.79999999999995</v>
      </c>
      <c r="G1124" s="361">
        <v>540.6</v>
      </c>
      <c r="H1124" s="361">
        <v>530</v>
      </c>
      <c r="I1124" s="361">
        <v>504.1</v>
      </c>
      <c r="J1124" s="361">
        <v>498.6</v>
      </c>
      <c r="K1124" s="40"/>
      <c r="L1124" s="361"/>
      <c r="M1124" s="361"/>
      <c r="N1124" s="132"/>
      <c r="O1124" s="1003"/>
      <c r="P1124" s="361"/>
      <c r="Q1124" s="361"/>
      <c r="R1124" s="361"/>
    </row>
    <row r="1125" spans="1:18" s="12" customFormat="1">
      <c r="A1125" s="394" t="s">
        <v>416</v>
      </c>
      <c r="B1125" s="322">
        <v>10.199999999999999</v>
      </c>
      <c r="C1125" s="322">
        <v>9.6</v>
      </c>
      <c r="D1125" s="322">
        <v>9.5</v>
      </c>
      <c r="E1125" s="132"/>
      <c r="F1125" s="361">
        <v>12.4</v>
      </c>
      <c r="G1125" s="361">
        <v>12.9</v>
      </c>
      <c r="H1125" s="361">
        <v>14.1</v>
      </c>
      <c r="I1125" s="361" t="s">
        <v>302</v>
      </c>
      <c r="J1125" s="361" t="s">
        <v>302</v>
      </c>
      <c r="K1125" s="40"/>
      <c r="L1125" s="361"/>
      <c r="M1125" s="361"/>
      <c r="N1125" s="132"/>
      <c r="O1125" s="1003"/>
      <c r="P1125" s="361"/>
      <c r="Q1125" s="361"/>
      <c r="R1125" s="361"/>
    </row>
    <row r="1126" spans="1:18" s="12" customFormat="1">
      <c r="A1126" s="394" t="s">
        <v>417</v>
      </c>
      <c r="B1126" s="322">
        <v>442.9</v>
      </c>
      <c r="C1126" s="322">
        <v>417.6</v>
      </c>
      <c r="D1126" s="322">
        <v>412.8</v>
      </c>
      <c r="E1126" s="132"/>
      <c r="F1126" s="361">
        <v>537.29999999999995</v>
      </c>
      <c r="G1126" s="361">
        <v>527.79999999999995</v>
      </c>
      <c r="H1126" s="361">
        <v>515.9</v>
      </c>
      <c r="I1126" s="361">
        <v>504.1</v>
      </c>
      <c r="J1126" s="361">
        <v>498.6</v>
      </c>
      <c r="K1126" s="40"/>
      <c r="L1126" s="361"/>
      <c r="M1126" s="361"/>
      <c r="N1126" s="132"/>
      <c r="O1126" s="1003"/>
      <c r="P1126" s="361"/>
      <c r="Q1126" s="361"/>
      <c r="R1126" s="361"/>
    </row>
    <row r="1127" spans="1:18" s="12" customFormat="1">
      <c r="A1127" s="394" t="s">
        <v>418</v>
      </c>
      <c r="B1127" s="322">
        <v>370.2</v>
      </c>
      <c r="C1127" s="322">
        <v>349</v>
      </c>
      <c r="D1127" s="322">
        <v>345</v>
      </c>
      <c r="E1127" s="132"/>
      <c r="F1127" s="361">
        <v>449</v>
      </c>
      <c r="G1127" s="361">
        <v>451.3</v>
      </c>
      <c r="H1127" s="361">
        <v>431.1</v>
      </c>
      <c r="I1127" s="361">
        <v>423.9</v>
      </c>
      <c r="J1127" s="361">
        <v>423.9</v>
      </c>
      <c r="K1127" s="40"/>
      <c r="L1127" s="361"/>
      <c r="M1127" s="361"/>
      <c r="N1127" s="132"/>
      <c r="O1127" s="1003"/>
      <c r="P1127" s="361"/>
      <c r="Q1127" s="361"/>
      <c r="R1127" s="361"/>
    </row>
    <row r="1128" spans="1:18" s="12" customFormat="1">
      <c r="A1128" s="394" t="s">
        <v>416</v>
      </c>
      <c r="B1128" s="322">
        <v>20.7</v>
      </c>
      <c r="C1128" s="322">
        <v>19.5</v>
      </c>
      <c r="D1128" s="322">
        <v>19.3</v>
      </c>
      <c r="E1128" s="132"/>
      <c r="F1128" s="361">
        <v>25.1</v>
      </c>
      <c r="G1128" s="361">
        <v>27.3</v>
      </c>
      <c r="H1128" s="361">
        <v>7.2</v>
      </c>
      <c r="I1128" s="361" t="s">
        <v>302</v>
      </c>
      <c r="J1128" s="361" t="s">
        <v>302</v>
      </c>
      <c r="K1128" s="40"/>
      <c r="L1128" s="361"/>
      <c r="M1128" s="361"/>
      <c r="N1128" s="132"/>
      <c r="O1128" s="1003"/>
      <c r="P1128" s="361"/>
      <c r="Q1128" s="361"/>
      <c r="R1128" s="361"/>
    </row>
    <row r="1129" spans="1:18" s="12" customFormat="1">
      <c r="A1129" s="394" t="s">
        <v>417</v>
      </c>
      <c r="B1129" s="322">
        <v>349.5</v>
      </c>
      <c r="C1129" s="322">
        <v>329.5</v>
      </c>
      <c r="D1129" s="322">
        <v>325.7</v>
      </c>
      <c r="E1129" s="132"/>
      <c r="F1129" s="361">
        <v>423.9</v>
      </c>
      <c r="G1129" s="361">
        <v>423.9</v>
      </c>
      <c r="H1129" s="361">
        <v>423.9</v>
      </c>
      <c r="I1129" s="361">
        <v>423.9</v>
      </c>
      <c r="J1129" s="361">
        <v>423.9</v>
      </c>
      <c r="K1129" s="40"/>
      <c r="L1129" s="361"/>
      <c r="M1129" s="361"/>
      <c r="N1129" s="132"/>
      <c r="O1129" s="1003"/>
      <c r="P1129" s="361"/>
      <c r="Q1129" s="361"/>
      <c r="R1129" s="361"/>
    </row>
    <row r="1130" spans="1:18" s="12" customFormat="1">
      <c r="A1130" s="387" t="s">
        <v>429</v>
      </c>
      <c r="B1130" s="322">
        <v>107.5</v>
      </c>
      <c r="C1130" s="322">
        <v>101.3</v>
      </c>
      <c r="D1130" s="322">
        <v>100.2</v>
      </c>
      <c r="E1130" s="132"/>
      <c r="F1130" s="361">
        <v>135.30000000000001</v>
      </c>
      <c r="G1130" s="361">
        <v>134</v>
      </c>
      <c r="H1130" s="361">
        <v>63.5</v>
      </c>
      <c r="I1130" s="361">
        <v>15.1</v>
      </c>
      <c r="J1130" s="361">
        <v>9.5</v>
      </c>
      <c r="K1130" s="40"/>
      <c r="L1130" s="361"/>
      <c r="M1130" s="361"/>
      <c r="N1130" s="132"/>
      <c r="O1130" s="1003"/>
      <c r="P1130" s="361"/>
      <c r="Q1130" s="361"/>
      <c r="R1130" s="361"/>
    </row>
    <row r="1131" spans="1:18" s="12" customFormat="1">
      <c r="A1131" s="394" t="s">
        <v>415</v>
      </c>
      <c r="B1131" s="322">
        <v>98.6</v>
      </c>
      <c r="C1131" s="322">
        <v>92.9</v>
      </c>
      <c r="D1131" s="322">
        <v>91.9</v>
      </c>
      <c r="E1131" s="132"/>
      <c r="F1131" s="361">
        <v>124.5</v>
      </c>
      <c r="G1131" s="361">
        <v>127</v>
      </c>
      <c r="H1131" s="361">
        <v>62.7</v>
      </c>
      <c r="I1131" s="361">
        <v>15.1</v>
      </c>
      <c r="J1131" s="361">
        <v>9.5</v>
      </c>
      <c r="K1131" s="40"/>
      <c r="L1131" s="361"/>
      <c r="M1131" s="361"/>
      <c r="N1131" s="132"/>
      <c r="O1131" s="1003"/>
      <c r="P1131" s="361"/>
      <c r="Q1131" s="361"/>
      <c r="R1131" s="361"/>
    </row>
    <row r="1132" spans="1:18" s="12" customFormat="1">
      <c r="A1132" s="394" t="s">
        <v>416</v>
      </c>
      <c r="B1132" s="322">
        <v>43.5</v>
      </c>
      <c r="C1132" s="322">
        <v>41</v>
      </c>
      <c r="D1132" s="322">
        <v>40.6</v>
      </c>
      <c r="E1132" s="132"/>
      <c r="F1132" s="361">
        <v>53.1</v>
      </c>
      <c r="G1132" s="361">
        <v>49.3</v>
      </c>
      <c r="H1132" s="361">
        <v>26.9</v>
      </c>
      <c r="I1132" s="361">
        <v>8.6</v>
      </c>
      <c r="J1132" s="361">
        <v>9.1</v>
      </c>
      <c r="K1132" s="40"/>
      <c r="L1132" s="361"/>
      <c r="M1132" s="361"/>
      <c r="N1132" s="132"/>
      <c r="O1132" s="1003"/>
      <c r="P1132" s="361"/>
      <c r="Q1132" s="361"/>
      <c r="R1132" s="361"/>
    </row>
    <row r="1133" spans="1:18" s="12" customFormat="1">
      <c r="A1133" s="394" t="s">
        <v>417</v>
      </c>
      <c r="B1133" s="322">
        <v>55</v>
      </c>
      <c r="C1133" s="322">
        <v>51.9</v>
      </c>
      <c r="D1133" s="322">
        <v>51.3</v>
      </c>
      <c r="E1133" s="132"/>
      <c r="F1133" s="361">
        <v>71.5</v>
      </c>
      <c r="G1133" s="361">
        <v>77.7</v>
      </c>
      <c r="H1133" s="361">
        <v>35.799999999999997</v>
      </c>
      <c r="I1133" s="361">
        <v>6.5</v>
      </c>
      <c r="J1133" s="361">
        <v>0.4</v>
      </c>
      <c r="K1133" s="40"/>
      <c r="L1133" s="361"/>
      <c r="M1133" s="361"/>
      <c r="N1133" s="132"/>
      <c r="O1133" s="1003"/>
      <c r="P1133" s="361"/>
      <c r="Q1133" s="361"/>
      <c r="R1133" s="361"/>
    </row>
    <row r="1134" spans="1:18" s="12" customFormat="1">
      <c r="A1134" s="394" t="s">
        <v>418</v>
      </c>
      <c r="B1134" s="322">
        <v>8.9</v>
      </c>
      <c r="C1134" s="322">
        <v>8.4</v>
      </c>
      <c r="D1134" s="322">
        <v>8.3000000000000007</v>
      </c>
      <c r="E1134" s="132"/>
      <c r="F1134" s="361">
        <v>10.8</v>
      </c>
      <c r="G1134" s="361">
        <v>7</v>
      </c>
      <c r="H1134" s="361">
        <v>0.8</v>
      </c>
      <c r="I1134" s="361" t="s">
        <v>302</v>
      </c>
      <c r="J1134" s="361" t="s">
        <v>302</v>
      </c>
      <c r="K1134" s="40"/>
      <c r="L1134" s="361"/>
      <c r="M1134" s="361"/>
      <c r="N1134" s="132"/>
      <c r="O1134" s="1003"/>
      <c r="P1134" s="361"/>
      <c r="Q1134" s="361"/>
      <c r="R1134" s="361"/>
    </row>
    <row r="1135" spans="1:18" s="12" customFormat="1">
      <c r="A1135" s="394" t="s">
        <v>416</v>
      </c>
      <c r="B1135" s="322" t="s">
        <v>302</v>
      </c>
      <c r="C1135" s="322" t="s">
        <v>302</v>
      </c>
      <c r="D1135" s="322" t="s">
        <v>302</v>
      </c>
      <c r="E1135" s="132"/>
      <c r="F1135" s="361" t="s">
        <v>302</v>
      </c>
      <c r="G1135" s="361" t="s">
        <v>302</v>
      </c>
      <c r="H1135" s="361" t="s">
        <v>302</v>
      </c>
      <c r="I1135" s="361" t="s">
        <v>302</v>
      </c>
      <c r="J1135" s="361" t="s">
        <v>302</v>
      </c>
      <c r="K1135" s="40"/>
      <c r="L1135" s="361"/>
      <c r="M1135" s="361"/>
      <c r="N1135" s="132"/>
      <c r="O1135" s="1003"/>
      <c r="P1135" s="361"/>
      <c r="Q1135" s="361"/>
      <c r="R1135" s="361"/>
    </row>
    <row r="1136" spans="1:18" s="12" customFormat="1">
      <c r="A1136" s="394" t="s">
        <v>417</v>
      </c>
      <c r="B1136" s="322">
        <v>8.9</v>
      </c>
      <c r="C1136" s="322">
        <v>8.4</v>
      </c>
      <c r="D1136" s="322">
        <v>8.3000000000000007</v>
      </c>
      <c r="E1136" s="132"/>
      <c r="F1136" s="361">
        <v>10.8</v>
      </c>
      <c r="G1136" s="361">
        <v>7</v>
      </c>
      <c r="H1136" s="361">
        <v>0.8</v>
      </c>
      <c r="I1136" s="361" t="s">
        <v>302</v>
      </c>
      <c r="J1136" s="361" t="s">
        <v>302</v>
      </c>
      <c r="K1136" s="40"/>
      <c r="L1136" s="361"/>
      <c r="M1136" s="361"/>
      <c r="N1136" s="132"/>
      <c r="O1136" s="1003"/>
      <c r="P1136" s="361"/>
      <c r="Q1136" s="361"/>
      <c r="R1136" s="361"/>
    </row>
    <row r="1137" spans="1:18" s="12" customFormat="1">
      <c r="A1137" s="387" t="s">
        <v>444</v>
      </c>
      <c r="B1137" s="322" t="s">
        <v>302</v>
      </c>
      <c r="C1137" s="322" t="s">
        <v>302</v>
      </c>
      <c r="D1137" s="322" t="s">
        <v>302</v>
      </c>
      <c r="E1137" s="434"/>
      <c r="F1137" s="395">
        <v>379.1</v>
      </c>
      <c r="G1137" s="395">
        <v>350.2</v>
      </c>
      <c r="H1137" s="395">
        <v>448.7</v>
      </c>
      <c r="I1137" s="395">
        <v>718.2</v>
      </c>
      <c r="J1137" s="395">
        <v>552.6</v>
      </c>
      <c r="K1137" s="54"/>
      <c r="L1137" s="395"/>
      <c r="M1137" s="395"/>
      <c r="N1137" s="434"/>
      <c r="O1137" s="1200"/>
      <c r="P1137" s="395"/>
      <c r="Q1137" s="395"/>
      <c r="R1137" s="395"/>
    </row>
    <row r="1138" spans="1:18" s="12" customFormat="1">
      <c r="A1138" s="394" t="s">
        <v>415</v>
      </c>
      <c r="B1138" s="322" t="s">
        <v>302</v>
      </c>
      <c r="C1138" s="322" t="s">
        <v>302</v>
      </c>
      <c r="D1138" s="322" t="s">
        <v>302</v>
      </c>
      <c r="E1138" s="132"/>
      <c r="F1138" s="361">
        <v>379.1</v>
      </c>
      <c r="G1138" s="361">
        <v>350.2</v>
      </c>
      <c r="H1138" s="361">
        <v>448.7</v>
      </c>
      <c r="I1138" s="361">
        <v>718.2</v>
      </c>
      <c r="J1138" s="361">
        <v>552.6</v>
      </c>
      <c r="K1138" s="40"/>
      <c r="L1138" s="361"/>
      <c r="M1138" s="361"/>
      <c r="N1138" s="132"/>
      <c r="O1138" s="1003"/>
      <c r="P1138" s="361"/>
      <c r="Q1138" s="361"/>
      <c r="R1138" s="361"/>
    </row>
    <row r="1139" spans="1:18" s="12" customFormat="1">
      <c r="A1139" s="394" t="s">
        <v>416</v>
      </c>
      <c r="B1139" s="322" t="s">
        <v>302</v>
      </c>
      <c r="C1139" s="322" t="s">
        <v>302</v>
      </c>
      <c r="D1139" s="322" t="s">
        <v>302</v>
      </c>
      <c r="E1139" s="132"/>
      <c r="F1139" s="361">
        <v>379.1</v>
      </c>
      <c r="G1139" s="361">
        <v>350.2</v>
      </c>
      <c r="H1139" s="361">
        <v>448.7</v>
      </c>
      <c r="I1139" s="361">
        <v>718.2</v>
      </c>
      <c r="J1139" s="361">
        <v>552.6</v>
      </c>
      <c r="K1139" s="40"/>
      <c r="L1139" s="361"/>
      <c r="M1139" s="361"/>
      <c r="N1139" s="132"/>
      <c r="O1139" s="1003"/>
      <c r="P1139" s="361"/>
      <c r="Q1139" s="361"/>
      <c r="R1139" s="361"/>
    </row>
    <row r="1140" spans="1:18" s="12" customFormat="1">
      <c r="A1140" s="394" t="s">
        <v>417</v>
      </c>
      <c r="B1140" s="322" t="s">
        <v>302</v>
      </c>
      <c r="C1140" s="322" t="s">
        <v>302</v>
      </c>
      <c r="D1140" s="322" t="s">
        <v>302</v>
      </c>
      <c r="E1140" s="132"/>
      <c r="F1140" s="361" t="s">
        <v>302</v>
      </c>
      <c r="G1140" s="361" t="s">
        <v>302</v>
      </c>
      <c r="H1140" s="361" t="s">
        <v>302</v>
      </c>
      <c r="I1140" s="361" t="s">
        <v>302</v>
      </c>
      <c r="J1140" s="361" t="s">
        <v>302</v>
      </c>
      <c r="K1140" s="40"/>
      <c r="L1140" s="361"/>
      <c r="M1140" s="361"/>
      <c r="N1140" s="132"/>
      <c r="O1140" s="1003"/>
      <c r="P1140" s="361"/>
      <c r="Q1140" s="361"/>
      <c r="R1140" s="361"/>
    </row>
    <row r="1141" spans="1:18" s="12" customFormat="1">
      <c r="A1141" s="394" t="s">
        <v>418</v>
      </c>
      <c r="B1141" s="322" t="s">
        <v>302</v>
      </c>
      <c r="C1141" s="322" t="s">
        <v>302</v>
      </c>
      <c r="D1141" s="322" t="s">
        <v>302</v>
      </c>
      <c r="E1141" s="434"/>
      <c r="F1141" s="395" t="s">
        <v>302</v>
      </c>
      <c r="G1141" s="395" t="s">
        <v>302</v>
      </c>
      <c r="H1141" s="395" t="s">
        <v>302</v>
      </c>
      <c r="I1141" s="395" t="s">
        <v>302</v>
      </c>
      <c r="J1141" s="395" t="s">
        <v>302</v>
      </c>
      <c r="K1141" s="54"/>
      <c r="L1141" s="395"/>
      <c r="M1141" s="395"/>
      <c r="N1141" s="434"/>
      <c r="O1141" s="1200"/>
      <c r="P1141" s="395"/>
      <c r="Q1141" s="395"/>
      <c r="R1141" s="395"/>
    </row>
    <row r="1142" spans="1:18" s="12" customFormat="1">
      <c r="A1142" s="394" t="s">
        <v>416</v>
      </c>
      <c r="B1142" s="322" t="s">
        <v>302</v>
      </c>
      <c r="C1142" s="322" t="s">
        <v>302</v>
      </c>
      <c r="D1142" s="322" t="s">
        <v>302</v>
      </c>
      <c r="E1142" s="132"/>
      <c r="F1142" s="361" t="s">
        <v>302</v>
      </c>
      <c r="G1142" s="361" t="s">
        <v>302</v>
      </c>
      <c r="H1142" s="361" t="s">
        <v>302</v>
      </c>
      <c r="I1142" s="361" t="s">
        <v>302</v>
      </c>
      <c r="J1142" s="361" t="s">
        <v>302</v>
      </c>
      <c r="K1142" s="40"/>
      <c r="L1142" s="361"/>
      <c r="M1142" s="361"/>
      <c r="N1142" s="132"/>
      <c r="O1142" s="1003"/>
      <c r="P1142" s="361"/>
      <c r="Q1142" s="361"/>
      <c r="R1142" s="361"/>
    </row>
    <row r="1143" spans="1:18" s="12" customFormat="1">
      <c r="A1143" s="394" t="s">
        <v>417</v>
      </c>
      <c r="B1143" s="322" t="s">
        <v>302</v>
      </c>
      <c r="C1143" s="322" t="s">
        <v>302</v>
      </c>
      <c r="D1143" s="322" t="s">
        <v>302</v>
      </c>
      <c r="E1143" s="132"/>
      <c r="F1143" s="361" t="s">
        <v>302</v>
      </c>
      <c r="G1143" s="361" t="s">
        <v>302</v>
      </c>
      <c r="H1143" s="361" t="s">
        <v>302</v>
      </c>
      <c r="I1143" s="361" t="s">
        <v>302</v>
      </c>
      <c r="J1143" s="361" t="s">
        <v>302</v>
      </c>
      <c r="K1143" s="40"/>
      <c r="L1143" s="361"/>
      <c r="M1143" s="361"/>
      <c r="N1143" s="132"/>
      <c r="O1143" s="1003"/>
      <c r="P1143" s="361"/>
      <c r="Q1143" s="361"/>
      <c r="R1143" s="361"/>
    </row>
    <row r="1144" spans="1:18" s="12" customFormat="1">
      <c r="A1144" s="387" t="s">
        <v>350</v>
      </c>
      <c r="B1144" s="322">
        <v>0</v>
      </c>
      <c r="C1144" s="322">
        <v>0</v>
      </c>
      <c r="D1144" s="322">
        <v>0</v>
      </c>
      <c r="E1144" s="132"/>
      <c r="F1144" s="361">
        <v>0</v>
      </c>
      <c r="G1144" s="361">
        <v>0</v>
      </c>
      <c r="H1144" s="361">
        <v>0</v>
      </c>
      <c r="I1144" s="361">
        <v>0</v>
      </c>
      <c r="J1144" s="361">
        <v>0</v>
      </c>
      <c r="K1144" s="673"/>
      <c r="L1144" s="361"/>
      <c r="M1144" s="361"/>
      <c r="N1144" s="132"/>
      <c r="O1144" s="1003"/>
      <c r="P1144" s="361"/>
      <c r="Q1144" s="361"/>
      <c r="R1144" s="361"/>
    </row>
    <row r="1145" spans="1:18" s="12" customFormat="1">
      <c r="A1145" s="389" t="s">
        <v>364</v>
      </c>
      <c r="B1145" s="323">
        <v>269.10000000000002</v>
      </c>
      <c r="C1145" s="323">
        <v>140.30000000000001</v>
      </c>
      <c r="D1145" s="323">
        <v>775.3</v>
      </c>
      <c r="E1145" s="150"/>
      <c r="F1145" s="390">
        <v>611.29999999999995</v>
      </c>
      <c r="G1145" s="390">
        <v>211.3</v>
      </c>
      <c r="H1145" s="390">
        <v>211.3</v>
      </c>
      <c r="I1145" s="390">
        <v>211.3</v>
      </c>
      <c r="J1145" s="390">
        <v>211.3</v>
      </c>
      <c r="K1145" s="39"/>
      <c r="L1145" s="390"/>
      <c r="M1145" s="390"/>
      <c r="N1145" s="150"/>
      <c r="O1145" s="1198"/>
      <c r="P1145" s="390"/>
      <c r="Q1145" s="390"/>
      <c r="R1145" s="390"/>
    </row>
    <row r="1146" spans="1:18" s="12" customFormat="1">
      <c r="A1146" s="387" t="s">
        <v>365</v>
      </c>
      <c r="B1146" s="322">
        <v>196</v>
      </c>
      <c r="C1146" s="322">
        <v>75.400000000000006</v>
      </c>
      <c r="D1146" s="322">
        <v>696</v>
      </c>
      <c r="E1146" s="434"/>
      <c r="F1146" s="395">
        <v>516.9</v>
      </c>
      <c r="G1146" s="395">
        <v>116.9</v>
      </c>
      <c r="H1146" s="395">
        <v>116.9</v>
      </c>
      <c r="I1146" s="395">
        <v>116.9</v>
      </c>
      <c r="J1146" s="395">
        <v>116.9</v>
      </c>
      <c r="K1146" s="54"/>
      <c r="L1146" s="395"/>
      <c r="M1146" s="395"/>
      <c r="N1146" s="434"/>
      <c r="O1146" s="1200"/>
      <c r="P1146" s="395"/>
      <c r="Q1146" s="395"/>
      <c r="R1146" s="395"/>
    </row>
    <row r="1147" spans="1:18" s="12" customFormat="1">
      <c r="A1147" s="387" t="s">
        <v>219</v>
      </c>
      <c r="B1147" s="322">
        <v>0.1</v>
      </c>
      <c r="C1147" s="322" t="s">
        <v>302</v>
      </c>
      <c r="D1147" s="322" t="s">
        <v>302</v>
      </c>
      <c r="E1147" s="434"/>
      <c r="F1147" s="395">
        <v>4</v>
      </c>
      <c r="G1147" s="395">
        <v>4</v>
      </c>
      <c r="H1147" s="395">
        <v>4</v>
      </c>
      <c r="I1147" s="395">
        <v>4</v>
      </c>
      <c r="J1147" s="395">
        <v>4</v>
      </c>
      <c r="K1147" s="54"/>
      <c r="L1147" s="395"/>
      <c r="M1147" s="395"/>
      <c r="N1147" s="434"/>
      <c r="O1147" s="1200"/>
      <c r="P1147" s="395"/>
      <c r="Q1147" s="395"/>
      <c r="R1147" s="395"/>
    </row>
    <row r="1148" spans="1:18" s="12" customFormat="1">
      <c r="A1148" s="387" t="s">
        <v>430</v>
      </c>
      <c r="B1148" s="322">
        <v>0.1</v>
      </c>
      <c r="C1148" s="322" t="s">
        <v>302</v>
      </c>
      <c r="D1148" s="322" t="s">
        <v>302</v>
      </c>
      <c r="E1148" s="434"/>
      <c r="F1148" s="395">
        <v>4</v>
      </c>
      <c r="G1148" s="395">
        <v>4</v>
      </c>
      <c r="H1148" s="395">
        <v>4</v>
      </c>
      <c r="I1148" s="395">
        <v>4</v>
      </c>
      <c r="J1148" s="395">
        <v>4</v>
      </c>
      <c r="K1148" s="54"/>
      <c r="L1148" s="395"/>
      <c r="M1148" s="395"/>
      <c r="N1148" s="434"/>
      <c r="O1148" s="1200"/>
      <c r="P1148" s="395"/>
      <c r="Q1148" s="395"/>
      <c r="R1148" s="395"/>
    </row>
    <row r="1149" spans="1:18" s="12" customFormat="1">
      <c r="A1149" s="394" t="s">
        <v>409</v>
      </c>
      <c r="B1149" s="322">
        <v>172.3</v>
      </c>
      <c r="C1149" s="322">
        <v>55</v>
      </c>
      <c r="D1149" s="322">
        <v>665.8</v>
      </c>
      <c r="E1149" s="434"/>
      <c r="F1149" s="395">
        <v>480</v>
      </c>
      <c r="G1149" s="395">
        <v>80</v>
      </c>
      <c r="H1149" s="395">
        <v>80</v>
      </c>
      <c r="I1149" s="395">
        <v>80</v>
      </c>
      <c r="J1149" s="395">
        <v>80</v>
      </c>
      <c r="K1149" s="54"/>
      <c r="L1149" s="395"/>
      <c r="M1149" s="395"/>
      <c r="N1149" s="434"/>
      <c r="O1149" s="1200"/>
      <c r="P1149" s="395"/>
      <c r="Q1149" s="395"/>
      <c r="R1149" s="395"/>
    </row>
    <row r="1150" spans="1:18" s="12" customFormat="1">
      <c r="A1150" s="394" t="s">
        <v>369</v>
      </c>
      <c r="B1150" s="322">
        <v>122.3</v>
      </c>
      <c r="C1150" s="322" t="s">
        <v>302</v>
      </c>
      <c r="D1150" s="322">
        <v>507.2</v>
      </c>
      <c r="E1150" s="132"/>
      <c r="F1150" s="361" t="s">
        <v>302</v>
      </c>
      <c r="G1150" s="361" t="s">
        <v>302</v>
      </c>
      <c r="H1150" s="361" t="s">
        <v>302</v>
      </c>
      <c r="I1150" s="361" t="s">
        <v>302</v>
      </c>
      <c r="J1150" s="361" t="s">
        <v>302</v>
      </c>
      <c r="K1150" s="40"/>
      <c r="L1150" s="361"/>
      <c r="M1150" s="361"/>
      <c r="N1150" s="132"/>
      <c r="O1150" s="1003"/>
      <c r="P1150" s="361"/>
      <c r="Q1150" s="361"/>
      <c r="R1150" s="361"/>
    </row>
    <row r="1151" spans="1:18" s="12" customFormat="1">
      <c r="A1151" s="394" t="s">
        <v>370</v>
      </c>
      <c r="B1151" s="322">
        <v>50</v>
      </c>
      <c r="C1151" s="322">
        <v>55</v>
      </c>
      <c r="D1151" s="322">
        <v>152</v>
      </c>
      <c r="E1151" s="132"/>
      <c r="F1151" s="361">
        <v>70</v>
      </c>
      <c r="G1151" s="361">
        <v>70</v>
      </c>
      <c r="H1151" s="361">
        <v>70</v>
      </c>
      <c r="I1151" s="361">
        <v>70</v>
      </c>
      <c r="J1151" s="361">
        <v>70</v>
      </c>
      <c r="K1151" s="40"/>
      <c r="L1151" s="361"/>
      <c r="M1151" s="361"/>
      <c r="N1151" s="132"/>
      <c r="O1151" s="1003"/>
      <c r="P1151" s="361"/>
      <c r="Q1151" s="361"/>
      <c r="R1151" s="361"/>
    </row>
    <row r="1152" spans="1:18" s="12" customFormat="1">
      <c r="A1152" s="394" t="s">
        <v>371</v>
      </c>
      <c r="B1152" s="322" t="s">
        <v>302</v>
      </c>
      <c r="C1152" s="322" t="s">
        <v>302</v>
      </c>
      <c r="D1152" s="322" t="s">
        <v>302</v>
      </c>
      <c r="E1152" s="132"/>
      <c r="F1152" s="361">
        <v>110</v>
      </c>
      <c r="G1152" s="361">
        <v>10</v>
      </c>
      <c r="H1152" s="361">
        <v>10</v>
      </c>
      <c r="I1152" s="361">
        <v>10</v>
      </c>
      <c r="J1152" s="361">
        <v>10</v>
      </c>
      <c r="K1152" s="40"/>
      <c r="L1152" s="361"/>
      <c r="M1152" s="361"/>
      <c r="N1152" s="132"/>
      <c r="O1152" s="1003"/>
      <c r="P1152" s="361"/>
      <c r="Q1152" s="361"/>
      <c r="R1152" s="361"/>
    </row>
    <row r="1153" spans="1:18" s="12" customFormat="1">
      <c r="A1153" s="394" t="s">
        <v>445</v>
      </c>
      <c r="B1153" s="322" t="s">
        <v>302</v>
      </c>
      <c r="C1153" s="322" t="s">
        <v>302</v>
      </c>
      <c r="D1153" s="322" t="s">
        <v>302</v>
      </c>
      <c r="E1153" s="132"/>
      <c r="F1153" s="361">
        <v>300</v>
      </c>
      <c r="G1153" s="361" t="s">
        <v>302</v>
      </c>
      <c r="H1153" s="361" t="s">
        <v>302</v>
      </c>
      <c r="I1153" s="361" t="s">
        <v>302</v>
      </c>
      <c r="J1153" s="361" t="s">
        <v>302</v>
      </c>
      <c r="K1153" s="40"/>
      <c r="L1153" s="361"/>
      <c r="M1153" s="361"/>
      <c r="N1153" s="132"/>
      <c r="O1153" s="1003"/>
      <c r="P1153" s="361"/>
      <c r="Q1153" s="361"/>
      <c r="R1153" s="361"/>
    </row>
    <row r="1154" spans="1:18" s="12" customFormat="1">
      <c r="A1154" s="387" t="s">
        <v>432</v>
      </c>
      <c r="B1154" s="322">
        <v>23.6</v>
      </c>
      <c r="C1154" s="322">
        <v>20.399999999999999</v>
      </c>
      <c r="D1154" s="322">
        <v>30.2</v>
      </c>
      <c r="E1154" s="132"/>
      <c r="F1154" s="361">
        <v>32.9</v>
      </c>
      <c r="G1154" s="361">
        <v>32.9</v>
      </c>
      <c r="H1154" s="361">
        <v>32.9</v>
      </c>
      <c r="I1154" s="361">
        <v>32.9</v>
      </c>
      <c r="J1154" s="361">
        <v>32.9</v>
      </c>
      <c r="K1154" s="40"/>
      <c r="L1154" s="361"/>
      <c r="M1154" s="361"/>
      <c r="N1154" s="132"/>
      <c r="O1154" s="1003"/>
      <c r="P1154" s="361"/>
      <c r="Q1154" s="361"/>
      <c r="R1154" s="361"/>
    </row>
    <row r="1155" spans="1:18" s="12" customFormat="1">
      <c r="A1155" s="387" t="s">
        <v>433</v>
      </c>
      <c r="B1155" s="322">
        <v>50.8</v>
      </c>
      <c r="C1155" s="322">
        <v>41.6</v>
      </c>
      <c r="D1155" s="322">
        <v>75</v>
      </c>
      <c r="E1155" s="132"/>
      <c r="F1155" s="361">
        <v>85.4</v>
      </c>
      <c r="G1155" s="361">
        <v>85.4</v>
      </c>
      <c r="H1155" s="361">
        <v>85.4</v>
      </c>
      <c r="I1155" s="361">
        <v>85.4</v>
      </c>
      <c r="J1155" s="361">
        <v>85.4</v>
      </c>
      <c r="K1155" s="40"/>
      <c r="L1155" s="361"/>
      <c r="M1155" s="361"/>
      <c r="N1155" s="132"/>
      <c r="O1155" s="1003"/>
      <c r="P1155" s="361"/>
      <c r="Q1155" s="361"/>
      <c r="R1155" s="361"/>
    </row>
    <row r="1156" spans="1:18" s="12" customFormat="1">
      <c r="A1156" s="394" t="s">
        <v>434</v>
      </c>
      <c r="B1156" s="322">
        <v>31.4</v>
      </c>
      <c r="C1156" s="322">
        <v>32.799999999999997</v>
      </c>
      <c r="D1156" s="322">
        <v>31</v>
      </c>
      <c r="E1156" s="132"/>
      <c r="F1156" s="361">
        <v>31.1</v>
      </c>
      <c r="G1156" s="361">
        <v>31.1</v>
      </c>
      <c r="H1156" s="361">
        <v>31.1</v>
      </c>
      <c r="I1156" s="361">
        <v>31.1</v>
      </c>
      <c r="J1156" s="361">
        <v>31.1</v>
      </c>
      <c r="K1156" s="40"/>
      <c r="L1156" s="361"/>
      <c r="M1156" s="361"/>
      <c r="N1156" s="132"/>
      <c r="O1156" s="1003"/>
      <c r="P1156" s="361"/>
      <c r="Q1156" s="361"/>
      <c r="R1156" s="361"/>
    </row>
    <row r="1157" spans="1:18" s="12" customFormat="1">
      <c r="A1157" s="394" t="s">
        <v>435</v>
      </c>
      <c r="B1157" s="322">
        <v>19.5</v>
      </c>
      <c r="C1157" s="322">
        <v>8.8000000000000007</v>
      </c>
      <c r="D1157" s="322">
        <v>44.1</v>
      </c>
      <c r="E1157" s="132"/>
      <c r="F1157" s="361">
        <v>54.3</v>
      </c>
      <c r="G1157" s="361">
        <v>54.3</v>
      </c>
      <c r="H1157" s="361">
        <v>54.3</v>
      </c>
      <c r="I1157" s="361">
        <v>54.3</v>
      </c>
      <c r="J1157" s="361">
        <v>54.3</v>
      </c>
      <c r="K1157" s="40"/>
      <c r="L1157" s="361"/>
      <c r="M1157" s="361"/>
      <c r="N1157" s="132"/>
      <c r="O1157" s="1003"/>
      <c r="P1157" s="361"/>
      <c r="Q1157" s="361"/>
      <c r="R1157" s="361"/>
    </row>
    <row r="1158" spans="1:18" s="12" customFormat="1">
      <c r="A1158" s="387" t="s">
        <v>436</v>
      </c>
      <c r="B1158" s="322">
        <v>0.3</v>
      </c>
      <c r="C1158" s="322">
        <v>2.4</v>
      </c>
      <c r="D1158" s="322">
        <v>1.9</v>
      </c>
      <c r="E1158" s="434"/>
      <c r="F1158" s="395">
        <v>0.8</v>
      </c>
      <c r="G1158" s="395">
        <v>0.8</v>
      </c>
      <c r="H1158" s="395">
        <v>0.8</v>
      </c>
      <c r="I1158" s="395">
        <v>0.8</v>
      </c>
      <c r="J1158" s="395">
        <v>0.8</v>
      </c>
      <c r="K1158" s="54"/>
      <c r="L1158" s="395"/>
      <c r="M1158" s="395"/>
      <c r="N1158" s="434"/>
      <c r="O1158" s="1200"/>
      <c r="P1158" s="395"/>
      <c r="Q1158" s="395"/>
      <c r="R1158" s="395"/>
    </row>
    <row r="1159" spans="1:18">
      <c r="A1159" s="396" t="s">
        <v>437</v>
      </c>
      <c r="B1159" s="326">
        <v>21.9</v>
      </c>
      <c r="C1159" s="326">
        <v>20.8</v>
      </c>
      <c r="D1159" s="326">
        <v>2.5</v>
      </c>
      <c r="E1159" s="435"/>
      <c r="F1159" s="397">
        <v>8.1999999999999993</v>
      </c>
      <c r="G1159" s="397">
        <v>8.1999999999999993</v>
      </c>
      <c r="H1159" s="397">
        <v>8.1999999999999993</v>
      </c>
      <c r="I1159" s="397">
        <v>8.1999999999999993</v>
      </c>
      <c r="J1159" s="397">
        <v>8.1999999999999993</v>
      </c>
      <c r="K1159" s="673"/>
      <c r="L1159" s="397"/>
      <c r="M1159" s="397"/>
      <c r="N1159" s="435"/>
      <c r="O1159" s="1213"/>
      <c r="P1159" s="397"/>
      <c r="Q1159" s="397"/>
      <c r="R1159" s="397"/>
    </row>
  </sheetData>
  <phoneticPr fontId="95" type="noConversion"/>
  <pageMargins left="0.7" right="0.7" top="0.75" bottom="0.75" header="0.3" footer="0.3"/>
  <pageSetup paperSize="9" orientation="portrait"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T596"/>
  <sheetViews>
    <sheetView zoomScale="85" zoomScaleNormal="85" workbookViewId="0">
      <pane xSplit="1" ySplit="3" topLeftCell="B4" activePane="bottomRight" state="frozen"/>
      <selection pane="topRight" activeCell="C1" sqref="C1"/>
      <selection pane="bottomLeft" activeCell="A4" sqref="A4"/>
      <selection pane="bottomRight" activeCell="A3" sqref="A3"/>
    </sheetView>
  </sheetViews>
  <sheetFormatPr defaultColWidth="8.85546875" defaultRowHeight="12.75"/>
  <cols>
    <col min="1" max="1" width="48" style="22" customWidth="1"/>
    <col min="2" max="2" width="8.7109375" style="47" bestFit="1" customWidth="1"/>
    <col min="3" max="10" width="11.42578125" style="47" bestFit="1" customWidth="1"/>
    <col min="11" max="24" width="8.7109375" style="47" bestFit="1" customWidth="1"/>
    <col min="25" max="27" width="11.85546875" style="42" customWidth="1"/>
    <col min="28" max="28" width="12" style="43" bestFit="1" customWidth="1"/>
    <col min="29" max="29" width="11.42578125" style="510" bestFit="1" customWidth="1"/>
    <col min="30" max="31" width="11.42578125" style="36" bestFit="1" customWidth="1"/>
    <col min="32" max="34" width="9.42578125" style="36" bestFit="1" customWidth="1"/>
    <col min="35" max="37" width="9.42578125" style="3" bestFit="1" customWidth="1"/>
    <col min="38" max="38" width="12.28515625" style="3" bestFit="1" customWidth="1"/>
    <col min="39" max="43" width="12.5703125" style="3" bestFit="1" customWidth="1"/>
    <col min="44" max="16384" width="8.85546875" style="3"/>
  </cols>
  <sheetData>
    <row r="1" spans="1:43" ht="15.75">
      <c r="A1" s="124" t="s">
        <v>449</v>
      </c>
      <c r="B1" s="1095">
        <f t="shared" ref="B1:J1" si="0">C1-1</f>
        <v>1989</v>
      </c>
      <c r="C1" s="1095">
        <f t="shared" si="0"/>
        <v>1990</v>
      </c>
      <c r="D1" s="1095">
        <f t="shared" si="0"/>
        <v>1991</v>
      </c>
      <c r="E1" s="1095">
        <f t="shared" si="0"/>
        <v>1992</v>
      </c>
      <c r="F1" s="1095">
        <f t="shared" si="0"/>
        <v>1993</v>
      </c>
      <c r="G1" s="1095">
        <f t="shared" si="0"/>
        <v>1994</v>
      </c>
      <c r="H1" s="1095">
        <f t="shared" si="0"/>
        <v>1995</v>
      </c>
      <c r="I1" s="1095">
        <f t="shared" si="0"/>
        <v>1996</v>
      </c>
      <c r="J1" s="1095">
        <f t="shared" si="0"/>
        <v>1997</v>
      </c>
      <c r="K1" s="1095">
        <f>L1-1</f>
        <v>1998</v>
      </c>
      <c r="L1" s="1095">
        <v>1999</v>
      </c>
      <c r="M1" s="1095">
        <v>2000</v>
      </c>
      <c r="N1" s="1095">
        <v>2001</v>
      </c>
      <c r="O1" s="1095">
        <v>2002</v>
      </c>
      <c r="P1" s="1095">
        <v>2003</v>
      </c>
      <c r="Q1" s="1095">
        <v>2004</v>
      </c>
      <c r="R1" s="1095">
        <v>2005</v>
      </c>
      <c r="S1" s="1095">
        <f>R1+1</f>
        <v>2006</v>
      </c>
      <c r="T1" s="1095">
        <f>S1+1</f>
        <v>2007</v>
      </c>
      <c r="U1" s="1095">
        <f>T1+1</f>
        <v>2008</v>
      </c>
      <c r="V1" s="1095">
        <v>2009</v>
      </c>
      <c r="W1" s="1095">
        <v>2010</v>
      </c>
      <c r="X1" s="1095">
        <v>2011</v>
      </c>
      <c r="Y1" s="1096">
        <v>2012</v>
      </c>
      <c r="Z1" s="1096">
        <v>2013</v>
      </c>
      <c r="AA1" s="1096">
        <v>2014</v>
      </c>
      <c r="AB1" s="1096">
        <v>2015</v>
      </c>
      <c r="AC1" s="1096">
        <v>2016</v>
      </c>
      <c r="AD1" s="1096">
        <f>'Rev (Tb12)'!G1</f>
        <v>2017</v>
      </c>
      <c r="AE1" s="1096">
        <f>'Rev (Tb12)'!H1</f>
        <v>2018</v>
      </c>
      <c r="AF1" s="1096">
        <f>'Rev (Tb12)'!I1</f>
        <v>2019</v>
      </c>
      <c r="AG1" s="1096">
        <f>'Rev (Tb12)'!J1</f>
        <v>2020</v>
      </c>
      <c r="AH1" s="1096">
        <f>'Rev (Tb12)'!K1</f>
        <v>2021</v>
      </c>
      <c r="AI1" s="1096">
        <f>'Rev (Tb12)'!L1</f>
        <v>2022</v>
      </c>
      <c r="AJ1" s="1096">
        <f>'Rev (Tb12)'!M1</f>
        <v>2023</v>
      </c>
      <c r="AK1" s="1096">
        <f>'Rev (Tb12)'!N1</f>
        <v>2024</v>
      </c>
      <c r="AL1" s="1096">
        <f>'Rev (Tb12)'!O1</f>
        <v>2025</v>
      </c>
      <c r="AM1" s="1097" t="str">
        <f>'Rev (Tb12)'!P1</f>
        <v>2026 Budget</v>
      </c>
      <c r="AN1" s="1097">
        <f>'Rev (Tb12)'!Q1</f>
        <v>2027</v>
      </c>
      <c r="AO1" s="1097">
        <f>'Rev (Tb12)'!R1</f>
        <v>2028</v>
      </c>
      <c r="AP1" s="1097">
        <f>'Rev (Tb12)'!S1</f>
        <v>2029</v>
      </c>
      <c r="AQ1" s="1097">
        <f>'Rev (Tb12)'!T1</f>
        <v>2030</v>
      </c>
    </row>
    <row r="2" spans="1:43" ht="15.75" customHeight="1">
      <c r="A2" s="124" t="s">
        <v>450</v>
      </c>
      <c r="B2" s="125" t="s">
        <v>451</v>
      </c>
      <c r="C2" s="125" t="s">
        <v>451</v>
      </c>
      <c r="D2" s="125" t="s">
        <v>451</v>
      </c>
      <c r="E2" s="125" t="s">
        <v>451</v>
      </c>
      <c r="F2" s="125" t="s">
        <v>451</v>
      </c>
      <c r="G2" s="125" t="s">
        <v>451</v>
      </c>
      <c r="H2" s="125" t="s">
        <v>451</v>
      </c>
      <c r="I2" s="125" t="s">
        <v>451</v>
      </c>
      <c r="J2" s="125" t="s">
        <v>451</v>
      </c>
      <c r="K2" s="125" t="s">
        <v>451</v>
      </c>
      <c r="L2" s="125" t="s">
        <v>451</v>
      </c>
      <c r="M2" s="125" t="s">
        <v>451</v>
      </c>
      <c r="N2" s="125" t="s">
        <v>451</v>
      </c>
      <c r="O2" s="125" t="s">
        <v>451</v>
      </c>
      <c r="P2" s="125" t="s">
        <v>451</v>
      </c>
      <c r="Q2" s="125" t="s">
        <v>451</v>
      </c>
      <c r="R2" s="125" t="s">
        <v>451</v>
      </c>
      <c r="S2" s="125" t="s">
        <v>451</v>
      </c>
      <c r="T2" s="125" t="s">
        <v>451</v>
      </c>
      <c r="U2" s="125" t="s">
        <v>451</v>
      </c>
      <c r="V2" s="125" t="s">
        <v>451</v>
      </c>
      <c r="W2" s="125" t="s">
        <v>451</v>
      </c>
      <c r="X2" s="125" t="s">
        <v>451</v>
      </c>
      <c r="Y2" s="64" t="s">
        <v>231</v>
      </c>
      <c r="Z2" s="64" t="s">
        <v>231</v>
      </c>
      <c r="AA2" s="64" t="s">
        <v>231</v>
      </c>
      <c r="AB2" s="64" t="s">
        <v>231</v>
      </c>
      <c r="AC2" s="64" t="s">
        <v>231</v>
      </c>
      <c r="AD2" s="64" t="s">
        <v>231</v>
      </c>
      <c r="AE2" s="64" t="str">
        <f>'Rev (Tb12)'!H2</f>
        <v>ACTUAL</v>
      </c>
      <c r="AF2" s="64" t="str">
        <f>'Rev (Tb12)'!I2</f>
        <v>ACTUAL</v>
      </c>
      <c r="AG2" s="64" t="str">
        <f>'Rev (Tb12)'!J2</f>
        <v>ACTUAL</v>
      </c>
      <c r="AH2" s="64" t="str">
        <f>'Rev (Tb12)'!K2</f>
        <v>ACTUAL</v>
      </c>
      <c r="AI2" s="64" t="str">
        <f>'Rev (Tb12)'!L2</f>
        <v>ACTUAL</v>
      </c>
      <c r="AJ2" s="64" t="str">
        <f>'Rev (Tb12)'!M2</f>
        <v>ACTUAL</v>
      </c>
      <c r="AK2" s="64" t="str">
        <f>'Rev (Tb12)'!N2</f>
        <v>ACTUAL</v>
      </c>
      <c r="AL2" s="64" t="str">
        <f>'Rev (Tb12)'!O2</f>
        <v>ACTUAL</v>
      </c>
      <c r="AM2" s="195" t="str">
        <f>'Rev (Tb12)'!P2</f>
        <v>PROJECTION</v>
      </c>
      <c r="AN2" s="195" t="str">
        <f>'Rev (Tb12)'!Q2</f>
        <v>PROJECTION</v>
      </c>
      <c r="AO2" s="195" t="str">
        <f>'Rev (Tb12)'!R2</f>
        <v>PROJECTION</v>
      </c>
      <c r="AP2" s="195" t="str">
        <f>'Rev (Tb12)'!S2</f>
        <v>PROJECTION</v>
      </c>
      <c r="AQ2" s="195" t="str">
        <f>'Rev (Tb12)'!T2</f>
        <v>PROJECTION</v>
      </c>
    </row>
    <row r="3" spans="1:43" ht="38.25">
      <c r="A3" s="126" t="s">
        <v>452</v>
      </c>
      <c r="B3" s="125"/>
      <c r="C3" s="125" t="s">
        <v>453</v>
      </c>
      <c r="D3" s="125" t="s">
        <v>453</v>
      </c>
      <c r="E3" s="125" t="s">
        <v>453</v>
      </c>
      <c r="F3" s="125" t="s">
        <v>453</v>
      </c>
      <c r="G3" s="125" t="s">
        <v>454</v>
      </c>
      <c r="H3" s="125" t="s">
        <v>455</v>
      </c>
      <c r="I3" s="125" t="s">
        <v>455</v>
      </c>
      <c r="J3" s="125" t="s">
        <v>455</v>
      </c>
      <c r="K3" s="125"/>
      <c r="L3" s="125"/>
      <c r="M3" s="125"/>
      <c r="N3" s="125"/>
      <c r="O3" s="125"/>
      <c r="P3" s="125"/>
      <c r="Q3" s="125"/>
      <c r="R3" s="125"/>
      <c r="S3" s="125"/>
      <c r="T3" s="125"/>
      <c r="U3" s="125"/>
      <c r="V3" s="125"/>
      <c r="W3" s="125"/>
      <c r="X3" s="125"/>
      <c r="Y3" s="240" t="s">
        <v>456</v>
      </c>
      <c r="Z3" s="33" t="s">
        <v>457</v>
      </c>
      <c r="AA3" s="240" t="s">
        <v>458</v>
      </c>
      <c r="AB3" s="240" t="s">
        <v>459</v>
      </c>
      <c r="AC3" s="40" t="s">
        <v>170</v>
      </c>
      <c r="AD3" s="40" t="str">
        <f>'Rev (Tb12)'!G3</f>
        <v>2019 Budget</v>
      </c>
      <c r="AE3" s="40" t="str">
        <f>'Rev (Tb12)'!H3</f>
        <v>2020 Budget</v>
      </c>
      <c r="AF3" s="40" t="str">
        <f>'Rev (Tb12)'!I3</f>
        <v>2019 FBO</v>
      </c>
      <c r="AG3" s="40" t="str">
        <f>'Rev (Tb12)'!J3</f>
        <v>2020 FBO</v>
      </c>
      <c r="AH3" s="40" t="str">
        <f>'Rev (Tb12)'!K3</f>
        <v>2021 FBO</v>
      </c>
      <c r="AI3" s="40" t="str">
        <f>'Rev (Tb12)'!L3</f>
        <v>2022 FBO</v>
      </c>
      <c r="AJ3" s="40" t="str">
        <f>'Rev (Tb12)'!M3</f>
        <v>2023 FBO</v>
      </c>
      <c r="AK3" s="40" t="str">
        <f>'Rev (Tb12)'!N3</f>
        <v>2024 FBO</v>
      </c>
      <c r="AL3" s="40" t="str">
        <f>'Rev (Tb12)'!O3</f>
        <v>2025 FBO</v>
      </c>
      <c r="AM3" s="37" t="str">
        <f>'Rev (Tb12)'!P3</f>
        <v>2026 Budget</v>
      </c>
      <c r="AN3" s="37" t="str">
        <f>'Rev (Tb12)'!Q3</f>
        <v>2026 Budget</v>
      </c>
      <c r="AO3" s="37" t="str">
        <f>'Rev (Tb12)'!R3</f>
        <v>2026 Budget</v>
      </c>
      <c r="AP3" s="37" t="str">
        <f>'Rev (Tb12)'!S3</f>
        <v>2026 Budget</v>
      </c>
      <c r="AQ3" s="37" t="str">
        <f>'Rev (Tb12)'!T3</f>
        <v>2026 Budget</v>
      </c>
    </row>
    <row r="4" spans="1:43">
      <c r="A4" s="126"/>
      <c r="B4" s="127"/>
      <c r="C4" s="127"/>
      <c r="D4" s="127"/>
      <c r="E4" s="127"/>
      <c r="F4" s="127"/>
      <c r="G4" s="127"/>
      <c r="H4" s="127"/>
      <c r="I4" s="127"/>
      <c r="J4" s="127"/>
      <c r="K4" s="127"/>
      <c r="L4" s="127"/>
      <c r="M4" s="127"/>
      <c r="N4" s="127"/>
      <c r="O4" s="127"/>
      <c r="P4" s="127"/>
      <c r="Q4" s="127"/>
      <c r="R4" s="127"/>
      <c r="S4" s="127"/>
      <c r="T4" s="127"/>
      <c r="U4" s="127"/>
      <c r="V4" s="127"/>
      <c r="W4" s="127"/>
      <c r="X4" s="127"/>
      <c r="Y4" s="64"/>
      <c r="Z4" s="64"/>
      <c r="AA4" s="64"/>
      <c r="AB4" s="64"/>
      <c r="AC4" s="40"/>
      <c r="AD4" s="40"/>
      <c r="AE4" s="40"/>
      <c r="AF4" s="40"/>
      <c r="AG4" s="40"/>
      <c r="AH4" s="40"/>
      <c r="AI4" s="40"/>
      <c r="AJ4" s="40"/>
      <c r="AK4" s="40"/>
      <c r="AL4" s="40"/>
      <c r="AM4" s="37"/>
      <c r="AN4" s="37"/>
      <c r="AO4" s="37"/>
      <c r="AP4" s="37"/>
      <c r="AQ4" s="37"/>
    </row>
    <row r="5" spans="1:43">
      <c r="A5" s="301" t="s">
        <v>460</v>
      </c>
      <c r="B5" s="128"/>
      <c r="C5" s="128"/>
      <c r="D5" s="128"/>
      <c r="E5" s="128"/>
      <c r="F5" s="128"/>
      <c r="G5" s="128"/>
      <c r="H5" s="128"/>
      <c r="I5" s="128"/>
      <c r="J5" s="128"/>
      <c r="K5" s="128"/>
      <c r="L5" s="128"/>
      <c r="M5" s="128"/>
      <c r="N5" s="128"/>
      <c r="O5" s="128"/>
      <c r="P5" s="128"/>
      <c r="Q5" s="128"/>
      <c r="R5" s="128"/>
      <c r="S5" s="128"/>
      <c r="T5" s="128"/>
      <c r="U5" s="128"/>
      <c r="V5" s="128"/>
      <c r="W5" s="128"/>
      <c r="X5" s="128"/>
      <c r="Y5" s="129">
        <f>'Rev (Tb12)'!B5</f>
        <v>9418.9</v>
      </c>
      <c r="Z5" s="129">
        <f>'Rev (Tb12)'!C5</f>
        <v>9897.5</v>
      </c>
      <c r="AA5" s="129">
        <f>'Rev (Tb12)'!D5</f>
        <v>11874.9</v>
      </c>
      <c r="AB5" s="543">
        <f>'Rev (Tb12)'!E5</f>
        <v>11003.1</v>
      </c>
      <c r="AC5" s="543">
        <f>'Rev (Tb12)'!F5</f>
        <v>10485.5</v>
      </c>
      <c r="AD5" s="543">
        <f>'Rev (Tb12)'!G5</f>
        <v>11525.1</v>
      </c>
      <c r="AE5" s="543">
        <f>'Rev (Tb12)'!H5</f>
        <v>14085.1</v>
      </c>
      <c r="AF5" s="543">
        <f>'Rev (Tb12)'!I5</f>
        <v>13680.5</v>
      </c>
      <c r="AG5" s="543">
        <f>'Rev (Tb12)'!J5</f>
        <v>12093.3</v>
      </c>
      <c r="AH5" s="543">
        <f>'Rev (Tb12)'!K5</f>
        <v>13860.4</v>
      </c>
      <c r="AI5" s="543">
        <f>'Rev (Tb12)'!L5</f>
        <v>18538.2</v>
      </c>
      <c r="AJ5" s="543">
        <f>'Rev (Tb12)'!M5</f>
        <v>19810.099999999999</v>
      </c>
      <c r="AK5" s="543">
        <f>'Rev (Tb12)'!N5</f>
        <v>20826.2</v>
      </c>
      <c r="AL5" s="543">
        <f>'Rev (Tb12)'!O5</f>
        <v>23234.6</v>
      </c>
      <c r="AM5" s="549">
        <f>'Rev (Tb12)'!P5</f>
        <v>28657.1</v>
      </c>
      <c r="AN5" s="549">
        <f>'Rev (Tb12)'!Q5</f>
        <v>31463.5</v>
      </c>
      <c r="AO5" s="549">
        <f>'Rev (Tb12)'!R5</f>
        <v>34347.9</v>
      </c>
      <c r="AP5" s="549">
        <f>'Rev (Tb12)'!S5</f>
        <v>39240.1</v>
      </c>
      <c r="AQ5" s="549">
        <f>'Rev (Tb12)'!T5</f>
        <v>43080.9</v>
      </c>
    </row>
    <row r="6" spans="1:43" s="24" customFormat="1">
      <c r="A6" s="130" t="s">
        <v>461</v>
      </c>
      <c r="B6" s="131">
        <v>1013.9</v>
      </c>
      <c r="C6" s="131">
        <v>988.9</v>
      </c>
      <c r="D6" s="131">
        <v>1026.2</v>
      </c>
      <c r="E6" s="131">
        <v>1125.5</v>
      </c>
      <c r="F6" s="131">
        <v>1308.7</v>
      </c>
      <c r="G6" s="131">
        <v>1451.7</v>
      </c>
      <c r="H6" s="131">
        <v>1721.6</v>
      </c>
      <c r="I6" s="131">
        <v>1897.7</v>
      </c>
      <c r="J6" s="131">
        <v>2201.8000000000002</v>
      </c>
      <c r="K6" s="131">
        <v>2352.9</v>
      </c>
      <c r="L6" s="131">
        <v>2569</v>
      </c>
      <c r="M6" s="131">
        <v>2975.8</v>
      </c>
      <c r="N6" s="131">
        <v>3184.8</v>
      </c>
      <c r="O6" s="131">
        <v>3286.4</v>
      </c>
      <c r="P6" s="131">
        <v>3650.1</v>
      </c>
      <c r="Q6" s="131">
        <v>4349.6000000000004</v>
      </c>
      <c r="R6" s="131">
        <v>5326.8</v>
      </c>
      <c r="S6" s="131">
        <v>6311.6</v>
      </c>
      <c r="T6" s="131">
        <v>7028.6</v>
      </c>
      <c r="U6" s="131">
        <v>7073.3</v>
      </c>
      <c r="V6" s="131">
        <v>6651.3</v>
      </c>
      <c r="W6" s="131">
        <v>8278.9</v>
      </c>
      <c r="X6" s="131">
        <v>9304.9</v>
      </c>
      <c r="Y6" s="131">
        <v>9566</v>
      </c>
      <c r="Z6" s="131">
        <v>9832.7000000000007</v>
      </c>
      <c r="AA6" s="131">
        <v>11497.6</v>
      </c>
      <c r="AB6" s="131">
        <v>10963.5</v>
      </c>
      <c r="AC6" s="131"/>
      <c r="AD6" s="131"/>
      <c r="AE6" s="131"/>
      <c r="AF6" s="131"/>
      <c r="AG6" s="131"/>
      <c r="AH6" s="131"/>
      <c r="AI6" s="131"/>
      <c r="AJ6" s="131"/>
      <c r="AK6" s="131"/>
      <c r="AL6" s="131"/>
      <c r="AM6" s="550"/>
      <c r="AN6" s="550"/>
      <c r="AO6" s="550"/>
      <c r="AP6" s="550"/>
      <c r="AQ6" s="550"/>
    </row>
    <row r="7" spans="1:43">
      <c r="A7" s="126"/>
      <c r="B7" s="132"/>
      <c r="C7" s="132"/>
      <c r="D7" s="132"/>
      <c r="E7" s="132"/>
      <c r="F7" s="132"/>
      <c r="G7" s="132"/>
      <c r="H7" s="132"/>
      <c r="I7" s="132"/>
      <c r="J7" s="132"/>
      <c r="K7" s="132"/>
      <c r="L7" s="132"/>
      <c r="M7" s="132"/>
      <c r="N7" s="132"/>
      <c r="O7" s="132"/>
      <c r="P7" s="132"/>
      <c r="Q7" s="132"/>
      <c r="R7" s="132"/>
      <c r="S7" s="132"/>
      <c r="T7" s="132"/>
      <c r="U7" s="132"/>
      <c r="V7" s="132"/>
      <c r="W7" s="132"/>
      <c r="X7" s="132"/>
      <c r="Y7" s="133"/>
      <c r="Z7" s="133"/>
      <c r="AA7" s="133"/>
      <c r="AB7" s="133"/>
      <c r="AC7" s="133"/>
      <c r="AD7" s="133"/>
      <c r="AE7" s="133"/>
      <c r="AF7" s="133"/>
      <c r="AG7" s="133"/>
      <c r="AH7" s="133"/>
      <c r="AI7" s="133"/>
      <c r="AJ7" s="133"/>
      <c r="AK7" s="133"/>
      <c r="AL7" s="133"/>
      <c r="AM7" s="551"/>
      <c r="AN7" s="551"/>
      <c r="AO7" s="551"/>
      <c r="AP7" s="551"/>
      <c r="AQ7" s="551"/>
    </row>
    <row r="8" spans="1:43">
      <c r="A8" s="134" t="s">
        <v>291</v>
      </c>
      <c r="B8" s="135"/>
      <c r="C8" s="135"/>
      <c r="D8" s="135"/>
      <c r="E8" s="135"/>
      <c r="F8" s="135"/>
      <c r="G8" s="135"/>
      <c r="H8" s="135"/>
      <c r="I8" s="135"/>
      <c r="J8" s="135"/>
      <c r="K8" s="135"/>
      <c r="L8" s="135"/>
      <c r="M8" s="135"/>
      <c r="N8" s="135"/>
      <c r="O8" s="135"/>
      <c r="P8" s="135"/>
      <c r="Q8" s="135"/>
      <c r="R8" s="135"/>
      <c r="S8" s="135"/>
      <c r="T8" s="135"/>
      <c r="U8" s="135"/>
      <c r="V8" s="135"/>
      <c r="W8" s="135"/>
      <c r="X8" s="135"/>
      <c r="Y8" s="39">
        <f>'Rev (Tb12)'!B7</f>
        <v>8219</v>
      </c>
      <c r="Z8" s="39">
        <f>'Rev (Tb12)'!C7</f>
        <v>8879.6</v>
      </c>
      <c r="AA8" s="39">
        <f>'Rev (Tb12)'!D7</f>
        <v>10232.1</v>
      </c>
      <c r="AB8" s="547">
        <f>'Rev (Tb12)'!E7</f>
        <v>9157.6</v>
      </c>
      <c r="AC8" s="547">
        <f>'Rev (Tb12)'!F7</f>
        <v>8421.6</v>
      </c>
      <c r="AD8" s="39">
        <f>'Rev (Tb12)'!G7</f>
        <v>9141.4</v>
      </c>
      <c r="AE8" s="39">
        <f>'Rev (Tb12)'!H7</f>
        <v>10475.9</v>
      </c>
      <c r="AF8" s="39">
        <f>'Rev (Tb12)'!I7</f>
        <v>10918.1</v>
      </c>
      <c r="AG8" s="39">
        <f>'Rev (Tb12)'!J7</f>
        <v>9802.1</v>
      </c>
      <c r="AH8" s="39">
        <f>'Rev (Tb12)'!K7</f>
        <v>11129.4</v>
      </c>
      <c r="AI8" s="39">
        <f>'Rev (Tb12)'!L7</f>
        <v>16453.599999999999</v>
      </c>
      <c r="AJ8" s="39">
        <f>'Rev (Tb12)'!M7</f>
        <v>17627</v>
      </c>
      <c r="AK8" s="39">
        <f>'Rev (Tb12)'!N7</f>
        <v>18447</v>
      </c>
      <c r="AL8" s="39">
        <f>'Rev (Tb12)'!O7</f>
        <v>19901.3</v>
      </c>
      <c r="AM8" s="38">
        <f>'Rev (Tb12)'!P7</f>
        <v>22140.5</v>
      </c>
      <c r="AN8" s="38">
        <f>'Rev (Tb12)'!Q7</f>
        <v>24715.3</v>
      </c>
      <c r="AO8" s="38">
        <f>'Rev (Tb12)'!R7</f>
        <v>27341.7</v>
      </c>
      <c r="AP8" s="38">
        <f>'Rev (Tb12)'!S7</f>
        <v>31766.2</v>
      </c>
      <c r="AQ8" s="38">
        <f>'Rev (Tb12)'!T7</f>
        <v>35098.800000000003</v>
      </c>
    </row>
    <row r="9" spans="1:43">
      <c r="A9" s="136" t="s">
        <v>291</v>
      </c>
      <c r="B9" s="137">
        <v>689.2</v>
      </c>
      <c r="C9" s="137">
        <v>591.6</v>
      </c>
      <c r="D9" s="137">
        <v>624.20000000000005</v>
      </c>
      <c r="E9" s="137">
        <v>762.4</v>
      </c>
      <c r="F9" s="137">
        <v>977.9</v>
      </c>
      <c r="G9" s="137">
        <v>1124.2</v>
      </c>
      <c r="H9" s="137">
        <v>1207.2</v>
      </c>
      <c r="I9" s="137">
        <v>1526.3</v>
      </c>
      <c r="J9" s="137">
        <v>1674.6</v>
      </c>
      <c r="K9" s="137">
        <v>1603</v>
      </c>
      <c r="L9" s="137">
        <v>1920.7</v>
      </c>
      <c r="M9" s="137">
        <v>2314.9</v>
      </c>
      <c r="N9" s="137">
        <v>2294.3000000000002</v>
      </c>
      <c r="O9" s="137">
        <v>2369.9</v>
      </c>
      <c r="P9" s="137">
        <v>2677.9</v>
      </c>
      <c r="Q9" s="137">
        <v>3220.1</v>
      </c>
      <c r="R9" s="137">
        <v>3744</v>
      </c>
      <c r="S9" s="137">
        <v>4944.8</v>
      </c>
      <c r="T9" s="137">
        <v>5854</v>
      </c>
      <c r="U9" s="137">
        <v>5756.1</v>
      </c>
      <c r="V9" s="137">
        <v>4974.5</v>
      </c>
      <c r="W9" s="137">
        <v>6434.7</v>
      </c>
      <c r="X9" s="137">
        <v>7904.2</v>
      </c>
      <c r="Y9" s="138">
        <v>8148.3</v>
      </c>
      <c r="Z9" s="138">
        <v>8588.5</v>
      </c>
      <c r="AA9" s="138">
        <v>9596</v>
      </c>
      <c r="AB9" s="477">
        <v>8797.6</v>
      </c>
      <c r="AC9" s="477"/>
      <c r="AD9" s="477"/>
      <c r="AE9" s="477"/>
      <c r="AF9" s="477"/>
      <c r="AG9" s="477"/>
      <c r="AH9" s="477"/>
      <c r="AI9" s="477"/>
      <c r="AJ9" s="477"/>
      <c r="AK9" s="477"/>
      <c r="AL9" s="477"/>
      <c r="AM9" s="552"/>
      <c r="AN9" s="552"/>
      <c r="AO9" s="552"/>
      <c r="AP9" s="552"/>
      <c r="AQ9" s="552"/>
    </row>
    <row r="10" spans="1:43">
      <c r="A10" s="139" t="s">
        <v>462</v>
      </c>
      <c r="B10" s="132"/>
      <c r="C10" s="132"/>
      <c r="D10" s="132"/>
      <c r="E10" s="132"/>
      <c r="F10" s="132"/>
      <c r="G10" s="132"/>
      <c r="H10" s="132"/>
      <c r="I10" s="132"/>
      <c r="J10" s="132"/>
      <c r="K10" s="132"/>
      <c r="L10" s="132"/>
      <c r="M10" s="132"/>
      <c r="N10" s="132"/>
      <c r="O10" s="132"/>
      <c r="P10" s="132"/>
      <c r="Q10" s="132"/>
      <c r="R10" s="132"/>
      <c r="S10" s="132"/>
      <c r="T10" s="132"/>
      <c r="U10" s="132"/>
      <c r="V10" s="132"/>
      <c r="W10" s="132"/>
      <c r="X10" s="132"/>
      <c r="Y10" s="40">
        <f>'Rev (Tb12)'!B11</f>
        <v>2645.1</v>
      </c>
      <c r="Z10" s="40">
        <f>'Rev (Tb12)'!C11</f>
        <v>2808.4</v>
      </c>
      <c r="AA10" s="40">
        <f>'Rev (Tb12)'!D11</f>
        <v>3195.1</v>
      </c>
      <c r="AB10" s="40">
        <f>'Rev (Tb12)'!E11</f>
        <v>3037.1</v>
      </c>
      <c r="AC10" s="40">
        <f>'Rev (Tb12)'!F11</f>
        <v>2844.3</v>
      </c>
      <c r="AD10" s="40">
        <f>'Rev (Tb12)'!G11</f>
        <v>3093.8</v>
      </c>
      <c r="AE10" s="40">
        <f>'Rev (Tb12)'!H11</f>
        <v>3101.9</v>
      </c>
      <c r="AF10" s="40">
        <f>'Rev (Tb12)'!I11</f>
        <v>3211.6</v>
      </c>
      <c r="AG10" s="40">
        <f>'Rev (Tb12)'!J11</f>
        <v>3517.3</v>
      </c>
      <c r="AH10" s="40">
        <f>'Rev (Tb12)'!K11</f>
        <v>3467.9</v>
      </c>
      <c r="AI10" s="40">
        <f>'Rev (Tb12)'!L11</f>
        <v>3652.1</v>
      </c>
      <c r="AJ10" s="40">
        <f>'Rev (Tb12)'!M11</f>
        <v>4149.8</v>
      </c>
      <c r="AK10" s="40">
        <f>'Rev (Tb12)'!N11</f>
        <v>4396.6000000000004</v>
      </c>
      <c r="AL10" s="40">
        <f>'Rev (Tb12)'!O11</f>
        <v>4750.3999999999996</v>
      </c>
      <c r="AM10" s="37">
        <f>'Rev (Tb12)'!P11</f>
        <v>4955</v>
      </c>
      <c r="AN10" s="37">
        <f>'Rev (Tb12)'!Q11</f>
        <v>5452.3</v>
      </c>
      <c r="AO10" s="37">
        <f>'Rev (Tb12)'!R11</f>
        <v>5879.4</v>
      </c>
      <c r="AP10" s="37">
        <f>'Rev (Tb12)'!S11</f>
        <v>6432.2</v>
      </c>
      <c r="AQ10" s="37">
        <f>'Rev (Tb12)'!T11</f>
        <v>7018.1</v>
      </c>
    </row>
    <row r="11" spans="1:43">
      <c r="A11" s="140" t="s">
        <v>462</v>
      </c>
      <c r="B11" s="141">
        <v>172.7</v>
      </c>
      <c r="C11" s="141">
        <v>186.2</v>
      </c>
      <c r="D11" s="141">
        <v>206.2</v>
      </c>
      <c r="E11" s="141">
        <v>235.5</v>
      </c>
      <c r="F11" s="141">
        <v>188.9</v>
      </c>
      <c r="G11" s="141">
        <v>193.7</v>
      </c>
      <c r="H11" s="141">
        <v>257.8</v>
      </c>
      <c r="I11" s="141">
        <v>317.3</v>
      </c>
      <c r="J11" s="141">
        <v>367.7</v>
      </c>
      <c r="K11" s="141">
        <v>448.7</v>
      </c>
      <c r="L11" s="141">
        <v>524.4</v>
      </c>
      <c r="M11" s="141">
        <v>544</v>
      </c>
      <c r="N11" s="141">
        <v>598.79999999999995</v>
      </c>
      <c r="O11" s="141">
        <v>694.3</v>
      </c>
      <c r="P11" s="141">
        <v>758.4</v>
      </c>
      <c r="Q11" s="141">
        <v>826.5</v>
      </c>
      <c r="R11" s="141">
        <v>841</v>
      </c>
      <c r="S11" s="141">
        <v>907</v>
      </c>
      <c r="T11" s="141">
        <v>1006.9</v>
      </c>
      <c r="U11" s="141">
        <v>1108.8</v>
      </c>
      <c r="V11" s="141">
        <v>1241.8</v>
      </c>
      <c r="W11" s="141">
        <v>1494</v>
      </c>
      <c r="X11" s="141">
        <v>2158.8000000000002</v>
      </c>
      <c r="Y11" s="142">
        <v>2648.7</v>
      </c>
      <c r="Z11" s="142">
        <v>2808.4</v>
      </c>
      <c r="AA11" s="142">
        <v>3195.1</v>
      </c>
      <c r="AB11" s="143">
        <v>3037.1</v>
      </c>
      <c r="AC11" s="143"/>
      <c r="AD11" s="143"/>
      <c r="AE11" s="143"/>
      <c r="AF11" s="143"/>
      <c r="AG11" s="143"/>
      <c r="AH11" s="143"/>
      <c r="AI11" s="143"/>
      <c r="AJ11" s="143"/>
      <c r="AK11" s="143"/>
      <c r="AL11" s="143"/>
      <c r="AM11" s="553"/>
      <c r="AN11" s="553"/>
      <c r="AO11" s="553"/>
      <c r="AP11" s="553"/>
      <c r="AQ11" s="553"/>
    </row>
    <row r="12" spans="1:43">
      <c r="A12" s="144" t="s">
        <v>463</v>
      </c>
      <c r="B12" s="141"/>
      <c r="C12" s="141"/>
      <c r="D12" s="141"/>
      <c r="E12" s="141"/>
      <c r="F12" s="141"/>
      <c r="G12" s="141"/>
      <c r="H12" s="141"/>
      <c r="I12" s="141"/>
      <c r="J12" s="141"/>
      <c r="K12" s="141"/>
      <c r="L12" s="132"/>
      <c r="M12" s="132"/>
      <c r="N12" s="132"/>
      <c r="O12" s="132"/>
      <c r="P12" s="132"/>
      <c r="Q12" s="132"/>
      <c r="R12" s="132"/>
      <c r="S12" s="132"/>
      <c r="T12" s="132"/>
      <c r="U12" s="132"/>
      <c r="V12" s="132"/>
      <c r="W12" s="132"/>
      <c r="X12" s="132"/>
      <c r="Y12" s="40">
        <f>'Rev (Tb12)'!B13</f>
        <v>1740.5</v>
      </c>
      <c r="Z12" s="40">
        <f>'Rev (Tb12)'!C13</f>
        <v>2060.5</v>
      </c>
      <c r="AA12" s="40">
        <f>'Rev (Tb12)'!D13</f>
        <v>2522.4</v>
      </c>
      <c r="AB12" s="40">
        <f>'Rev (Tb12)'!E13</f>
        <v>2374.8000000000002</v>
      </c>
      <c r="AC12" s="40">
        <f>'Rev (Tb12)'!F13</f>
        <v>2093.8000000000002</v>
      </c>
      <c r="AD12" s="40">
        <f>'Rev (Tb12)'!G13</f>
        <v>1794.1</v>
      </c>
      <c r="AE12" s="40">
        <f>'Rev (Tb12)'!H13</f>
        <v>1933</v>
      </c>
      <c r="AF12" s="40">
        <f>'Rev (Tb12)'!I13</f>
        <v>1696.9</v>
      </c>
      <c r="AG12" s="40">
        <f>'Rev (Tb12)'!J13</f>
        <v>1554.2</v>
      </c>
      <c r="AH12" s="40">
        <f>'Rev (Tb12)'!K13</f>
        <v>1690.3</v>
      </c>
      <c r="AI12" s="40">
        <f>'Rev (Tb12)'!L13</f>
        <v>2756.9</v>
      </c>
      <c r="AJ12" s="40">
        <f>'Rev (Tb12)'!M13</f>
        <v>3031.6</v>
      </c>
      <c r="AK12" s="40">
        <f>'Rev (Tb12)'!N13</f>
        <v>3418.7</v>
      </c>
      <c r="AL12" s="40">
        <f>'Rev (Tb12)'!O13</f>
        <v>3613.3</v>
      </c>
      <c r="AM12" s="37">
        <f>'Rev (Tb12)'!P13</f>
        <v>4023.4</v>
      </c>
      <c r="AN12" s="37">
        <f>'Rev (Tb12)'!Q13</f>
        <v>4601.6000000000004</v>
      </c>
      <c r="AO12" s="37">
        <f>'Rev (Tb12)'!R13</f>
        <v>5221.6000000000004</v>
      </c>
      <c r="AP12" s="37">
        <f>'Rev (Tb12)'!S13</f>
        <v>5930.2</v>
      </c>
      <c r="AQ12" s="37">
        <f>'Rev (Tb12)'!T13</f>
        <v>6694.7</v>
      </c>
    </row>
    <row r="13" spans="1:43" s="10" customFormat="1">
      <c r="A13" s="140" t="s">
        <v>463</v>
      </c>
      <c r="B13" s="141">
        <v>85.3</v>
      </c>
      <c r="C13" s="141">
        <v>94.5</v>
      </c>
      <c r="D13" s="141">
        <v>89.9</v>
      </c>
      <c r="E13" s="141">
        <v>92</v>
      </c>
      <c r="F13" s="141">
        <v>109.6</v>
      </c>
      <c r="G13" s="141">
        <v>109.4</v>
      </c>
      <c r="H13" s="141">
        <v>99</v>
      </c>
      <c r="I13" s="141">
        <v>118</v>
      </c>
      <c r="J13" s="141">
        <v>150.1</v>
      </c>
      <c r="K13" s="141">
        <v>185.8</v>
      </c>
      <c r="L13" s="141">
        <v>246.4</v>
      </c>
      <c r="M13" s="141">
        <v>265.39999999999998</v>
      </c>
      <c r="N13" s="141">
        <v>252</v>
      </c>
      <c r="O13" s="141">
        <v>310.89999999999998</v>
      </c>
      <c r="P13" s="141">
        <v>334.5</v>
      </c>
      <c r="Q13" s="141">
        <v>436.7</v>
      </c>
      <c r="R13" s="141">
        <v>516.5</v>
      </c>
      <c r="S13" s="141">
        <v>550.6</v>
      </c>
      <c r="T13" s="141">
        <v>723.7</v>
      </c>
      <c r="U13" s="141">
        <v>888.1</v>
      </c>
      <c r="V13" s="141">
        <v>1121.4000000000001</v>
      </c>
      <c r="W13" s="141">
        <v>1192.0999999999999</v>
      </c>
      <c r="X13" s="141">
        <v>1543.4</v>
      </c>
      <c r="Y13" s="142">
        <v>1744.5</v>
      </c>
      <c r="Z13" s="142">
        <v>2060.5</v>
      </c>
      <c r="AA13" s="142">
        <v>2522.6</v>
      </c>
      <c r="AB13" s="142">
        <v>2374.8000000000002</v>
      </c>
      <c r="AC13" s="142"/>
      <c r="AD13" s="142"/>
      <c r="AE13" s="142"/>
      <c r="AF13" s="142"/>
      <c r="AG13" s="142"/>
      <c r="AH13" s="142"/>
      <c r="AI13" s="142"/>
      <c r="AJ13" s="142"/>
      <c r="AK13" s="142"/>
      <c r="AL13" s="142"/>
      <c r="AM13" s="554"/>
      <c r="AN13" s="554"/>
      <c r="AO13" s="554"/>
      <c r="AP13" s="554"/>
      <c r="AQ13" s="554"/>
    </row>
    <row r="14" spans="1:43">
      <c r="A14" s="145" t="s">
        <v>464</v>
      </c>
      <c r="B14" s="141"/>
      <c r="C14" s="141"/>
      <c r="D14" s="141"/>
      <c r="E14" s="141"/>
      <c r="F14" s="141"/>
      <c r="G14" s="141"/>
      <c r="H14" s="141"/>
      <c r="I14" s="141"/>
      <c r="J14" s="141"/>
      <c r="K14" s="141"/>
      <c r="L14" s="132"/>
      <c r="M14" s="132"/>
      <c r="N14" s="132"/>
      <c r="O14" s="132"/>
      <c r="P14" s="132"/>
      <c r="Q14" s="132"/>
      <c r="R14" s="132"/>
      <c r="S14" s="132"/>
      <c r="T14" s="132"/>
      <c r="U14" s="132"/>
      <c r="V14" s="132"/>
      <c r="W14" s="132"/>
      <c r="X14" s="132"/>
      <c r="Y14" s="40">
        <f>'Rev (Tb12)'!B14</f>
        <v>981.1</v>
      </c>
      <c r="Z14" s="40">
        <f>'Rev (Tb12)'!C14</f>
        <v>666.7</v>
      </c>
      <c r="AA14" s="40">
        <f>'Rev (Tb12)'!D14</f>
        <v>794.2</v>
      </c>
      <c r="AB14" s="40">
        <f>'Rev (Tb12)'!E14</f>
        <v>195.4</v>
      </c>
      <c r="AC14" s="40">
        <f>'Rev (Tb12)'!F14</f>
        <v>92</v>
      </c>
      <c r="AD14" s="40">
        <f>'Rev (Tb12)'!G14</f>
        <v>113.6</v>
      </c>
      <c r="AE14" s="40">
        <f>'Rev (Tb12)'!H14</f>
        <v>775</v>
      </c>
      <c r="AF14" s="40">
        <f>'Rev (Tb12)'!I14</f>
        <v>760.7</v>
      </c>
      <c r="AG14" s="40">
        <f>'Rev (Tb12)'!J14</f>
        <v>183.4</v>
      </c>
      <c r="AH14" s="40">
        <f>'Rev (Tb12)'!K14</f>
        <v>635.4</v>
      </c>
      <c r="AI14" s="40">
        <f>'Rev (Tb12)'!L14</f>
        <v>4036.1</v>
      </c>
      <c r="AJ14" s="40">
        <f>'Rev (Tb12)'!M14</f>
        <v>3906.5</v>
      </c>
      <c r="AK14" s="40">
        <f>'Rev (Tb12)'!N14</f>
        <v>3707.1</v>
      </c>
      <c r="AL14" s="40">
        <f>'Rev (Tb12)'!O14</f>
        <v>3883</v>
      </c>
      <c r="AM14" s="37">
        <f>'Rev (Tb12)'!P14</f>
        <v>4850</v>
      </c>
      <c r="AN14" s="37">
        <f>'Rev (Tb12)'!Q14</f>
        <v>4850</v>
      </c>
      <c r="AO14" s="37">
        <f>'Rev (Tb12)'!R14</f>
        <v>5092.5</v>
      </c>
      <c r="AP14" s="37">
        <f>'Rev (Tb12)'!S14</f>
        <v>6847.1</v>
      </c>
      <c r="AQ14" s="37">
        <f>'Rev (Tb12)'!T14</f>
        <v>7189.4</v>
      </c>
    </row>
    <row r="15" spans="1:43" s="10" customFormat="1">
      <c r="A15" s="146" t="s">
        <v>464</v>
      </c>
      <c r="B15" s="141">
        <v>102.9</v>
      </c>
      <c r="C15" s="153"/>
      <c r="D15" s="153"/>
      <c r="E15" s="141">
        <v>66.900000000000006</v>
      </c>
      <c r="F15" s="141">
        <v>260</v>
      </c>
      <c r="G15" s="141">
        <v>272.39999999999998</v>
      </c>
      <c r="H15" s="141">
        <v>256.7</v>
      </c>
      <c r="I15" s="141">
        <v>405.4</v>
      </c>
      <c r="J15" s="141">
        <v>390</v>
      </c>
      <c r="K15" s="141">
        <v>245.1</v>
      </c>
      <c r="L15" s="141">
        <v>258.7</v>
      </c>
      <c r="M15" s="141">
        <v>426.9</v>
      </c>
      <c r="N15" s="141">
        <v>434.9</v>
      </c>
      <c r="O15" s="141">
        <v>258.89999999999998</v>
      </c>
      <c r="P15" s="141">
        <v>396.5</v>
      </c>
      <c r="Q15" s="141">
        <v>634.29999999999995</v>
      </c>
      <c r="R15" s="141">
        <v>1076.8</v>
      </c>
      <c r="S15" s="141">
        <v>1946.5</v>
      </c>
      <c r="T15" s="141">
        <v>2333.9</v>
      </c>
      <c r="U15" s="141">
        <v>1961.8</v>
      </c>
      <c r="V15" s="141">
        <v>693.1</v>
      </c>
      <c r="W15" s="141">
        <v>1476.3</v>
      </c>
      <c r="X15" s="141">
        <v>1903.2</v>
      </c>
      <c r="Y15" s="142">
        <v>981.1</v>
      </c>
      <c r="Z15" s="142">
        <v>666.7</v>
      </c>
      <c r="AA15" s="142">
        <v>794.2</v>
      </c>
      <c r="AB15" s="143">
        <v>195.4</v>
      </c>
      <c r="AC15" s="143"/>
      <c r="AD15" s="143"/>
      <c r="AE15" s="143"/>
      <c r="AF15" s="143"/>
      <c r="AG15" s="143"/>
      <c r="AH15" s="143"/>
      <c r="AI15" s="143"/>
      <c r="AJ15" s="143"/>
      <c r="AK15" s="143"/>
      <c r="AL15" s="143"/>
      <c r="AM15" s="553"/>
      <c r="AN15" s="553"/>
      <c r="AO15" s="553"/>
      <c r="AP15" s="553"/>
      <c r="AQ15" s="553"/>
    </row>
    <row r="16" spans="1:43">
      <c r="A16" s="139" t="s">
        <v>465</v>
      </c>
      <c r="B16" s="141"/>
      <c r="C16" s="141"/>
      <c r="D16" s="141"/>
      <c r="E16" s="141"/>
      <c r="F16" s="141"/>
      <c r="G16" s="141"/>
      <c r="H16" s="141"/>
      <c r="I16" s="141"/>
      <c r="J16" s="141"/>
      <c r="K16" s="141"/>
      <c r="L16" s="132"/>
      <c r="M16" s="132"/>
      <c r="N16" s="132"/>
      <c r="O16" s="132"/>
      <c r="P16" s="132"/>
      <c r="Q16" s="132"/>
      <c r="R16" s="132"/>
      <c r="S16" s="132"/>
      <c r="T16" s="132"/>
      <c r="U16" s="132"/>
      <c r="V16" s="132"/>
      <c r="W16" s="132"/>
      <c r="X16" s="132"/>
      <c r="Y16" s="40">
        <f>'Rev (Tb12)'!B15</f>
        <v>11.4</v>
      </c>
      <c r="Z16" s="40">
        <f>'Rev (Tb12)'!C15</f>
        <v>18.600000000000001</v>
      </c>
      <c r="AA16" s="40">
        <f>'Rev (Tb12)'!D15</f>
        <v>22.4</v>
      </c>
      <c r="AB16" s="40">
        <f>'Rev (Tb12)'!E15</f>
        <v>30.8</v>
      </c>
      <c r="AC16" s="40">
        <f>'Rev (Tb12)'!F15</f>
        <v>26.6</v>
      </c>
      <c r="AD16" s="40">
        <f>'Rev (Tb12)'!G15</f>
        <v>25.6</v>
      </c>
      <c r="AE16" s="40">
        <f>'Rev (Tb12)'!H15</f>
        <v>26.3</v>
      </c>
      <c r="AF16" s="40">
        <f>'Rev (Tb12)'!I15</f>
        <v>25.8</v>
      </c>
      <c r="AG16" s="40">
        <f>'Rev (Tb12)'!J15</f>
        <v>30.1</v>
      </c>
      <c r="AH16" s="40">
        <f>'Rev (Tb12)'!K15</f>
        <v>29.6</v>
      </c>
      <c r="AI16" s="40">
        <f>'Rev (Tb12)'!L15</f>
        <v>30.6</v>
      </c>
      <c r="AJ16" s="40">
        <f>'Rev (Tb12)'!M15</f>
        <v>38.4</v>
      </c>
      <c r="AK16" s="40">
        <f>'Rev (Tb12)'!N15</f>
        <v>52.1</v>
      </c>
      <c r="AL16" s="40">
        <f>'Rev (Tb12)'!O15</f>
        <v>52.7</v>
      </c>
      <c r="AM16" s="37">
        <f>'Rev (Tb12)'!P15</f>
        <v>83.6</v>
      </c>
      <c r="AN16" s="37">
        <f>'Rev (Tb12)'!Q15</f>
        <v>91.4</v>
      </c>
      <c r="AO16" s="37">
        <f>'Rev (Tb12)'!R15</f>
        <v>101.8</v>
      </c>
      <c r="AP16" s="37">
        <f>'Rev (Tb12)'!S15</f>
        <v>111.7</v>
      </c>
      <c r="AQ16" s="37">
        <f>'Rev (Tb12)'!T15</f>
        <v>122.3</v>
      </c>
    </row>
    <row r="17" spans="1:43" s="10" customFormat="1">
      <c r="A17" s="146" t="s">
        <v>466</v>
      </c>
      <c r="B17" s="153"/>
      <c r="C17" s="153"/>
      <c r="D17" s="153"/>
      <c r="E17" s="153"/>
      <c r="F17" s="153"/>
      <c r="G17" s="153"/>
      <c r="H17" s="153"/>
      <c r="I17" s="153"/>
      <c r="J17" s="153"/>
      <c r="K17" s="153"/>
      <c r="L17" s="141">
        <v>7.1</v>
      </c>
      <c r="M17" s="141">
        <v>108.5</v>
      </c>
      <c r="N17" s="141">
        <v>120.2</v>
      </c>
      <c r="O17" s="141">
        <v>105.9</v>
      </c>
      <c r="P17" s="141">
        <v>101.8</v>
      </c>
      <c r="Q17" s="141">
        <v>101.3</v>
      </c>
      <c r="R17" s="141">
        <v>73.099999999999994</v>
      </c>
      <c r="S17" s="141">
        <v>56.1</v>
      </c>
      <c r="T17" s="141">
        <v>56.6</v>
      </c>
      <c r="U17" s="141">
        <v>11.4</v>
      </c>
      <c r="V17" s="141"/>
      <c r="W17" s="141"/>
      <c r="X17" s="141"/>
      <c r="Y17" s="147"/>
      <c r="Z17" s="147"/>
      <c r="AA17" s="147"/>
      <c r="AB17" s="147"/>
      <c r="AC17" s="147"/>
      <c r="AD17" s="147"/>
      <c r="AE17" s="147"/>
      <c r="AF17" s="147"/>
      <c r="AG17" s="147"/>
      <c r="AH17" s="147"/>
      <c r="AI17" s="147"/>
      <c r="AJ17" s="147"/>
      <c r="AK17" s="147"/>
      <c r="AL17" s="147"/>
      <c r="AM17" s="555"/>
      <c r="AN17" s="555"/>
      <c r="AO17" s="555"/>
      <c r="AP17" s="555"/>
      <c r="AQ17" s="555"/>
    </row>
    <row r="18" spans="1:43">
      <c r="A18" s="139" t="s">
        <v>467</v>
      </c>
      <c r="B18" s="141"/>
      <c r="C18" s="141"/>
      <c r="D18" s="141"/>
      <c r="E18" s="141"/>
      <c r="F18" s="141"/>
      <c r="G18" s="141"/>
      <c r="H18" s="141"/>
      <c r="I18" s="141"/>
      <c r="J18" s="141"/>
      <c r="K18" s="141"/>
      <c r="L18" s="132"/>
      <c r="M18" s="132"/>
      <c r="N18" s="132"/>
      <c r="O18" s="132"/>
      <c r="P18" s="132"/>
      <c r="Q18" s="132"/>
      <c r="R18" s="132"/>
      <c r="S18" s="132"/>
      <c r="T18" s="132"/>
      <c r="U18" s="132"/>
      <c r="V18" s="132"/>
      <c r="W18" s="132"/>
      <c r="X18" s="132"/>
      <c r="Y18" s="40">
        <f>'Rev (Tb12)'!B16</f>
        <v>6.3</v>
      </c>
      <c r="Z18" s="40">
        <f>'Rev (Tb12)'!C16</f>
        <v>9.1999999999999993</v>
      </c>
      <c r="AA18" s="40">
        <f>'Rev (Tb12)'!D16</f>
        <v>14.9</v>
      </c>
      <c r="AB18" s="40">
        <f>'Rev (Tb12)'!E16</f>
        <v>20.5</v>
      </c>
      <c r="AC18" s="40">
        <f>'Rev (Tb12)'!F16</f>
        <v>17.7</v>
      </c>
      <c r="AD18" s="40">
        <f>'Rev (Tb12)'!G16</f>
        <v>17.100000000000001</v>
      </c>
      <c r="AE18" s="40">
        <f>'Rev (Tb12)'!H16</f>
        <v>17.600000000000001</v>
      </c>
      <c r="AF18" s="40">
        <f>'Rev (Tb12)'!I16</f>
        <v>17.2</v>
      </c>
      <c r="AG18" s="40">
        <f>'Rev (Tb12)'!J16</f>
        <v>20.100000000000001</v>
      </c>
      <c r="AH18" s="40">
        <f>'Rev (Tb12)'!K16</f>
        <v>19.7</v>
      </c>
      <c r="AI18" s="40">
        <f>'Rev (Tb12)'!L16</f>
        <v>20.399999999999999</v>
      </c>
      <c r="AJ18" s="40">
        <f>'Rev (Tb12)'!M16</f>
        <v>25.6</v>
      </c>
      <c r="AK18" s="40">
        <f>'Rev (Tb12)'!N16</f>
        <v>34.700000000000003</v>
      </c>
      <c r="AL18" s="40">
        <f>'Rev (Tb12)'!O16</f>
        <v>35.200000000000003</v>
      </c>
      <c r="AM18" s="37">
        <f>'Rev (Tb12)'!P16</f>
        <v>57.3</v>
      </c>
      <c r="AN18" s="37">
        <f>'Rev (Tb12)'!Q16</f>
        <v>62.7</v>
      </c>
      <c r="AO18" s="37">
        <f>'Rev (Tb12)'!R16</f>
        <v>69.8</v>
      </c>
      <c r="AP18" s="37">
        <f>'Rev (Tb12)'!S16</f>
        <v>76.599999999999994</v>
      </c>
      <c r="AQ18" s="37">
        <f>'Rev (Tb12)'!T16</f>
        <v>83.9</v>
      </c>
    </row>
    <row r="19" spans="1:43">
      <c r="A19" s="139" t="s">
        <v>468</v>
      </c>
      <c r="B19" s="141"/>
      <c r="C19" s="141"/>
      <c r="D19" s="141"/>
      <c r="E19" s="141"/>
      <c r="F19" s="141"/>
      <c r="G19" s="141"/>
      <c r="H19" s="141"/>
      <c r="I19" s="141"/>
      <c r="J19" s="141"/>
      <c r="K19" s="141"/>
      <c r="L19" s="132"/>
      <c r="M19" s="132"/>
      <c r="N19" s="132"/>
      <c r="O19" s="132"/>
      <c r="P19" s="132"/>
      <c r="Q19" s="132"/>
      <c r="R19" s="132"/>
      <c r="S19" s="132"/>
      <c r="T19" s="132"/>
      <c r="U19" s="132"/>
      <c r="V19" s="132"/>
      <c r="W19" s="132"/>
      <c r="X19" s="132"/>
      <c r="Y19" s="40">
        <f>'Rev (Tb12)'!B18</f>
        <v>13.3</v>
      </c>
      <c r="Z19" s="40">
        <f>'Rev (Tb12)'!C18</f>
        <v>0</v>
      </c>
      <c r="AA19" s="40">
        <f>'Rev (Tb12)'!D18</f>
        <v>0</v>
      </c>
      <c r="AB19" s="54">
        <v>0</v>
      </c>
      <c r="AC19" s="54">
        <f>'Rev (Tb12)'!F18</f>
        <v>0</v>
      </c>
      <c r="AD19" s="54">
        <f>'Rev (Tb12)'!G18</f>
        <v>0</v>
      </c>
      <c r="AE19" s="54">
        <f>'Rev (Tb12)'!H18</f>
        <v>0</v>
      </c>
      <c r="AF19" s="54">
        <f>'Rev (Tb12)'!I18</f>
        <v>0</v>
      </c>
      <c r="AG19" s="54">
        <f>'Rev (Tb12)'!J18</f>
        <v>0</v>
      </c>
      <c r="AH19" s="54">
        <f>'Rev (Tb12)'!K18</f>
        <v>0</v>
      </c>
      <c r="AI19" s="54">
        <f>'Rev (Tb12)'!L18</f>
        <v>0</v>
      </c>
      <c r="AJ19" s="54">
        <f>'Rev (Tb12)'!M18</f>
        <v>0</v>
      </c>
      <c r="AK19" s="54">
        <f>'Rev (Tb12)'!N18</f>
        <v>0</v>
      </c>
      <c r="AL19" s="54">
        <f>'Rev (Tb12)'!O18</f>
        <v>0</v>
      </c>
      <c r="AM19" s="556">
        <f>'Rev (Tb12)'!P18</f>
        <v>0</v>
      </c>
      <c r="AN19" s="556">
        <f>'Rev (Tb12)'!Q18</f>
        <v>0</v>
      </c>
      <c r="AO19" s="556">
        <f>'Rev (Tb12)'!R18</f>
        <v>0</v>
      </c>
      <c r="AP19" s="556">
        <f>'Rev (Tb12)'!S18</f>
        <v>0</v>
      </c>
      <c r="AQ19" s="556">
        <f>'Rev (Tb12)'!T18</f>
        <v>0</v>
      </c>
    </row>
    <row r="20" spans="1:43">
      <c r="A20" s="139" t="s">
        <v>469</v>
      </c>
      <c r="B20" s="141"/>
      <c r="C20" s="141"/>
      <c r="D20" s="141"/>
      <c r="E20" s="141"/>
      <c r="F20" s="141"/>
      <c r="G20" s="141"/>
      <c r="H20" s="141"/>
      <c r="I20" s="141"/>
      <c r="J20" s="141"/>
      <c r="K20" s="141"/>
      <c r="L20" s="132"/>
      <c r="M20" s="132"/>
      <c r="N20" s="132"/>
      <c r="O20" s="132"/>
      <c r="P20" s="132"/>
      <c r="Q20" s="132"/>
      <c r="R20" s="132"/>
      <c r="S20" s="132"/>
      <c r="T20" s="132"/>
      <c r="U20" s="132"/>
      <c r="V20" s="132"/>
      <c r="W20" s="132"/>
      <c r="X20" s="132"/>
      <c r="Y20" s="40">
        <f>'Rev (Tb12)'!B19</f>
        <v>163.19999999999999</v>
      </c>
      <c r="Z20" s="40">
        <f>'Rev (Tb12)'!C19</f>
        <v>244.5</v>
      </c>
      <c r="AA20" s="40">
        <f>'Rev (Tb12)'!D19</f>
        <v>186.1</v>
      </c>
      <c r="AB20" s="40">
        <f>'Rev (Tb12)'!E19</f>
        <v>168.9</v>
      </c>
      <c r="AC20" s="40">
        <f>'Rev (Tb12)'!F19</f>
        <v>132.6</v>
      </c>
      <c r="AD20" s="40">
        <f>'Rev (Tb12)'!G19</f>
        <v>181.7</v>
      </c>
      <c r="AE20" s="40">
        <f>'Rev (Tb12)'!H19</f>
        <v>154.6</v>
      </c>
      <c r="AF20" s="40">
        <f>'Rev (Tb12)'!I19</f>
        <v>215</v>
      </c>
      <c r="AG20" s="40">
        <f>'Rev (Tb12)'!J19</f>
        <v>215.9</v>
      </c>
      <c r="AH20" s="40">
        <f>'Rev (Tb12)'!K19</f>
        <v>366</v>
      </c>
      <c r="AI20" s="40">
        <f>'Rev (Tb12)'!L19</f>
        <v>680.6</v>
      </c>
      <c r="AJ20" s="40">
        <f>'Rev (Tb12)'!M19</f>
        <v>375.2</v>
      </c>
      <c r="AK20" s="40">
        <f>'Rev (Tb12)'!N19</f>
        <v>535.79999999999995</v>
      </c>
      <c r="AL20" s="40">
        <f>'Rev (Tb12)'!O19</f>
        <v>548.5</v>
      </c>
      <c r="AM20" s="37">
        <f>'Rev (Tb12)'!P19</f>
        <v>633.70000000000005</v>
      </c>
      <c r="AN20" s="37">
        <f>'Rev (Tb12)'!Q19</f>
        <v>693.3</v>
      </c>
      <c r="AO20" s="37">
        <f>'Rev (Tb12)'!R19</f>
        <v>771.6</v>
      </c>
      <c r="AP20" s="37">
        <f>'Rev (Tb12)'!S19</f>
        <v>846.8</v>
      </c>
      <c r="AQ20" s="37">
        <f>'Rev (Tb12)'!T19</f>
        <v>927.4</v>
      </c>
    </row>
    <row r="21" spans="1:43" s="10" customFormat="1">
      <c r="A21" s="146" t="s">
        <v>470</v>
      </c>
      <c r="B21" s="141">
        <v>9.3000000000000007</v>
      </c>
      <c r="C21" s="141">
        <v>0</v>
      </c>
      <c r="D21" s="141">
        <v>15.9</v>
      </c>
      <c r="E21" s="141">
        <v>24.3</v>
      </c>
      <c r="F21" s="141">
        <v>24.1</v>
      </c>
      <c r="G21" s="141">
        <v>26.9</v>
      </c>
      <c r="H21" s="141">
        <v>27.9</v>
      </c>
      <c r="I21" s="141">
        <v>33.6</v>
      </c>
      <c r="J21" s="141">
        <v>34.1</v>
      </c>
      <c r="K21" s="141">
        <v>42.5</v>
      </c>
      <c r="L21" s="141">
        <v>47</v>
      </c>
      <c r="M21" s="141">
        <v>53.8</v>
      </c>
      <c r="N21" s="141">
        <v>57.9</v>
      </c>
      <c r="O21" s="141">
        <v>62.1</v>
      </c>
      <c r="P21" s="141">
        <v>117.2</v>
      </c>
      <c r="Q21" s="141">
        <v>123.2</v>
      </c>
      <c r="R21" s="141">
        <v>154.69999999999999</v>
      </c>
      <c r="S21" s="141">
        <v>200.9</v>
      </c>
      <c r="T21" s="141">
        <v>199.3</v>
      </c>
      <c r="U21" s="141">
        <v>189.9</v>
      </c>
      <c r="V21" s="141">
        <v>244.4</v>
      </c>
      <c r="W21" s="141">
        <v>278.8</v>
      </c>
      <c r="X21" s="141">
        <v>290.7</v>
      </c>
      <c r="Y21" s="142">
        <v>190.7</v>
      </c>
      <c r="Z21" s="142">
        <v>244.5</v>
      </c>
      <c r="AA21" s="142">
        <v>186.1</v>
      </c>
      <c r="AB21" s="143">
        <v>168.9</v>
      </c>
      <c r="AC21" s="143"/>
      <c r="AD21" s="143"/>
      <c r="AE21" s="143"/>
      <c r="AF21" s="143"/>
      <c r="AG21" s="143"/>
      <c r="AH21" s="54"/>
      <c r="AI21" s="54"/>
      <c r="AJ21" s="54"/>
      <c r="AK21" s="54"/>
      <c r="AL21" s="54"/>
      <c r="AM21" s="556"/>
      <c r="AN21" s="556"/>
      <c r="AO21" s="556"/>
      <c r="AP21" s="556"/>
      <c r="AQ21" s="556"/>
    </row>
    <row r="22" spans="1:43">
      <c r="A22" s="139" t="s">
        <v>471</v>
      </c>
      <c r="B22" s="141"/>
      <c r="C22" s="141"/>
      <c r="D22" s="141"/>
      <c r="E22" s="141"/>
      <c r="F22" s="141"/>
      <c r="G22" s="141"/>
      <c r="H22" s="141"/>
      <c r="I22" s="141"/>
      <c r="J22" s="141"/>
      <c r="K22" s="141"/>
      <c r="L22" s="132"/>
      <c r="M22" s="132"/>
      <c r="N22" s="132"/>
      <c r="O22" s="132"/>
      <c r="P22" s="132"/>
      <c r="Q22" s="132"/>
      <c r="R22" s="132"/>
      <c r="S22" s="132"/>
      <c r="T22" s="132"/>
      <c r="U22" s="132"/>
      <c r="V22" s="132"/>
      <c r="W22" s="132"/>
      <c r="X22" s="132"/>
      <c r="Y22" s="40">
        <f>'Rev (Tb12)'!B21</f>
        <v>67.400000000000006</v>
      </c>
      <c r="Z22" s="40">
        <f>'Rev (Tb12)'!C21</f>
        <v>38.5</v>
      </c>
      <c r="AA22" s="40">
        <f>'Rev (Tb12)'!D21</f>
        <v>43.1</v>
      </c>
      <c r="AB22" s="40">
        <f>'Rev (Tb12)'!E21</f>
        <v>66</v>
      </c>
      <c r="AC22" s="40">
        <f>'Rev (Tb12)'!F21</f>
        <v>78.7</v>
      </c>
      <c r="AD22" s="40">
        <f>'Rev (Tb12)'!G21</f>
        <v>91.4</v>
      </c>
      <c r="AE22" s="40">
        <f>'Rev (Tb12)'!H21</f>
        <v>110.8</v>
      </c>
      <c r="AF22" s="40">
        <f>'Rev (Tb12)'!I21</f>
        <v>128</v>
      </c>
      <c r="AG22" s="40">
        <f>'Rev (Tb12)'!J21</f>
        <v>134.9</v>
      </c>
      <c r="AH22" s="40">
        <f>'Rev (Tb12)'!K21</f>
        <v>127</v>
      </c>
      <c r="AI22" s="40">
        <f>'Rev (Tb12)'!L21</f>
        <v>55.3</v>
      </c>
      <c r="AJ22" s="40">
        <f>'Rev (Tb12)'!M21</f>
        <v>189.3</v>
      </c>
      <c r="AK22" s="40">
        <f>'Rev (Tb12)'!N21</f>
        <v>204.7</v>
      </c>
      <c r="AL22" s="40">
        <f>'Rev (Tb12)'!O21</f>
        <v>221.9</v>
      </c>
      <c r="AM22" s="37">
        <f>'Rev (Tb12)'!P21</f>
        <v>260.5</v>
      </c>
      <c r="AN22" s="37">
        <f>'Rev (Tb12)'!Q21</f>
        <v>285</v>
      </c>
      <c r="AO22" s="37">
        <f>'Rev (Tb12)'!R21</f>
        <v>317.2</v>
      </c>
      <c r="AP22" s="37">
        <f>'Rev (Tb12)'!S21</f>
        <v>348.1</v>
      </c>
      <c r="AQ22" s="37">
        <f>'Rev (Tb12)'!T21</f>
        <v>381.2</v>
      </c>
    </row>
    <row r="23" spans="1:43" s="10" customFormat="1">
      <c r="A23" s="146" t="s">
        <v>471</v>
      </c>
      <c r="B23" s="153"/>
      <c r="C23" s="153"/>
      <c r="D23" s="153"/>
      <c r="E23" s="153"/>
      <c r="F23" s="153"/>
      <c r="G23" s="153"/>
      <c r="H23" s="153"/>
      <c r="I23" s="153"/>
      <c r="J23" s="153"/>
      <c r="K23" s="153"/>
      <c r="L23" s="141">
        <v>37</v>
      </c>
      <c r="M23" s="141">
        <v>64.2</v>
      </c>
      <c r="N23" s="141">
        <v>51.3</v>
      </c>
      <c r="O23" s="141">
        <v>21.9</v>
      </c>
      <c r="P23" s="141">
        <v>41.4</v>
      </c>
      <c r="Q23" s="141">
        <v>33.299999999999997</v>
      </c>
      <c r="R23" s="141">
        <v>17.899999999999999</v>
      </c>
      <c r="S23" s="141">
        <v>22.1</v>
      </c>
      <c r="T23" s="141">
        <v>19.3</v>
      </c>
      <c r="U23" s="141">
        <v>22</v>
      </c>
      <c r="V23" s="141">
        <v>32</v>
      </c>
      <c r="W23" s="141">
        <v>42.3</v>
      </c>
      <c r="X23" s="141">
        <v>40.4</v>
      </c>
      <c r="Y23" s="142">
        <v>67.400000000000006</v>
      </c>
      <c r="Z23" s="142">
        <v>38.5</v>
      </c>
      <c r="AA23" s="142">
        <v>42.9</v>
      </c>
      <c r="AB23" s="143">
        <v>66</v>
      </c>
      <c r="AC23" s="143"/>
      <c r="AD23" s="143"/>
      <c r="AE23" s="143"/>
      <c r="AF23" s="143"/>
      <c r="AG23" s="143"/>
      <c r="AH23" s="54"/>
      <c r="AI23" s="54"/>
      <c r="AJ23" s="54"/>
      <c r="AK23" s="54"/>
      <c r="AL23" s="54"/>
      <c r="AM23" s="556"/>
      <c r="AN23" s="556"/>
      <c r="AO23" s="556"/>
      <c r="AP23" s="556"/>
      <c r="AQ23" s="556"/>
    </row>
    <row r="24" spans="1:43" s="10" customFormat="1">
      <c r="A24" s="146" t="s">
        <v>472</v>
      </c>
      <c r="B24" s="153"/>
      <c r="C24" s="153"/>
      <c r="D24" s="153"/>
      <c r="E24" s="153"/>
      <c r="F24" s="153"/>
      <c r="G24" s="153"/>
      <c r="H24" s="153"/>
      <c r="I24" s="153"/>
      <c r="J24" s="153"/>
      <c r="K24" s="141">
        <v>22.7</v>
      </c>
      <c r="L24" s="141">
        <v>49.6</v>
      </c>
      <c r="M24" s="141">
        <v>56.8</v>
      </c>
      <c r="N24" s="141">
        <v>51.7</v>
      </c>
      <c r="O24" s="141">
        <v>69</v>
      </c>
      <c r="P24" s="141">
        <v>55.3</v>
      </c>
      <c r="Q24" s="141">
        <v>78.599999999999994</v>
      </c>
      <c r="R24" s="141">
        <v>72.099999999999994</v>
      </c>
      <c r="S24" s="141">
        <v>92.4</v>
      </c>
      <c r="T24" s="141">
        <v>111.2</v>
      </c>
      <c r="U24" s="141">
        <v>99</v>
      </c>
      <c r="V24" s="141">
        <v>83.1</v>
      </c>
      <c r="W24" s="141">
        <v>91.7</v>
      </c>
      <c r="X24" s="141">
        <v>96.3</v>
      </c>
      <c r="Y24" s="142">
        <v>108.8</v>
      </c>
      <c r="Z24" s="142">
        <v>144.6</v>
      </c>
      <c r="AA24" s="142">
        <v>158.1</v>
      </c>
      <c r="AB24" s="143">
        <v>162.1</v>
      </c>
      <c r="AC24" s="143"/>
      <c r="AD24" s="143"/>
      <c r="AE24" s="143"/>
      <c r="AF24" s="143"/>
      <c r="AG24" s="143"/>
      <c r="AH24" s="54"/>
      <c r="AI24" s="54"/>
      <c r="AJ24" s="54"/>
      <c r="AK24" s="54"/>
      <c r="AL24" s="54"/>
      <c r="AM24" s="556"/>
      <c r="AN24" s="556"/>
      <c r="AO24" s="556"/>
      <c r="AP24" s="556"/>
      <c r="AQ24" s="556"/>
    </row>
    <row r="25" spans="1:43" s="10" customFormat="1">
      <c r="A25" s="146" t="s">
        <v>473</v>
      </c>
      <c r="B25" s="141">
        <v>20</v>
      </c>
      <c r="C25" s="141">
        <v>27.1</v>
      </c>
      <c r="D25" s="141">
        <v>25</v>
      </c>
      <c r="E25" s="141">
        <v>26.5</v>
      </c>
      <c r="F25" s="141">
        <v>29.7</v>
      </c>
      <c r="G25" s="141">
        <v>33.6</v>
      </c>
      <c r="H25" s="141">
        <v>35.799999999999997</v>
      </c>
      <c r="I25" s="141">
        <v>37.299999999999997</v>
      </c>
      <c r="J25" s="141">
        <v>62.5</v>
      </c>
      <c r="K25" s="141">
        <v>67.8</v>
      </c>
      <c r="L25" s="141">
        <v>34.9</v>
      </c>
      <c r="M25" s="141">
        <v>58.8</v>
      </c>
      <c r="N25" s="141">
        <v>62.4</v>
      </c>
      <c r="O25" s="141">
        <v>73.900000000000006</v>
      </c>
      <c r="P25" s="141">
        <v>83.3</v>
      </c>
      <c r="Q25" s="141">
        <v>90.7</v>
      </c>
      <c r="R25" s="141">
        <v>91.9</v>
      </c>
      <c r="S25" s="141">
        <v>104</v>
      </c>
      <c r="T25" s="141">
        <v>97</v>
      </c>
      <c r="U25" s="141">
        <v>82.3</v>
      </c>
      <c r="V25" s="141">
        <v>103.9</v>
      </c>
      <c r="W25" s="141">
        <v>92.9</v>
      </c>
      <c r="X25" s="141">
        <v>111.3</v>
      </c>
      <c r="Y25" s="142">
        <v>133.9</v>
      </c>
      <c r="Z25" s="142">
        <v>118.1</v>
      </c>
      <c r="AA25" s="142">
        <v>208.5</v>
      </c>
      <c r="AB25" s="143">
        <v>211.7</v>
      </c>
      <c r="AC25" s="143"/>
      <c r="AD25" s="143"/>
      <c r="AE25" s="143"/>
      <c r="AF25" s="143"/>
      <c r="AG25" s="143"/>
      <c r="AH25" s="54"/>
      <c r="AI25" s="54"/>
      <c r="AJ25" s="54"/>
      <c r="AK25" s="54"/>
      <c r="AL25" s="54"/>
      <c r="AM25" s="556"/>
      <c r="AN25" s="556"/>
      <c r="AO25" s="556"/>
      <c r="AP25" s="556"/>
      <c r="AQ25" s="556"/>
    </row>
    <row r="26" spans="1:43">
      <c r="A26" s="139" t="s">
        <v>474</v>
      </c>
      <c r="B26" s="141"/>
      <c r="C26" s="141"/>
      <c r="D26" s="141"/>
      <c r="E26" s="141"/>
      <c r="F26" s="141"/>
      <c r="G26" s="141"/>
      <c r="H26" s="141"/>
      <c r="I26" s="141"/>
      <c r="J26" s="141"/>
      <c r="K26" s="141"/>
      <c r="L26" s="132"/>
      <c r="M26" s="132"/>
      <c r="N26" s="132"/>
      <c r="O26" s="132"/>
      <c r="P26" s="132"/>
      <c r="Q26" s="132"/>
      <c r="R26" s="132"/>
      <c r="S26" s="132"/>
      <c r="T26" s="132"/>
      <c r="U26" s="132"/>
      <c r="V26" s="132"/>
      <c r="W26" s="132"/>
      <c r="X26" s="132"/>
      <c r="Y26" s="40">
        <f>'Rev (Tb12)'!B23</f>
        <v>0.9</v>
      </c>
      <c r="Z26" s="40">
        <f>'Rev (Tb12)'!C23</f>
        <v>2</v>
      </c>
      <c r="AA26" s="40">
        <f>'Rev (Tb12)'!D23</f>
        <v>0.7</v>
      </c>
      <c r="AB26" s="40">
        <f>'Rev (Tb12)'!E23</f>
        <v>0.6</v>
      </c>
      <c r="AC26" s="40">
        <f>'Rev (Tb12)'!F23</f>
        <v>0.5</v>
      </c>
      <c r="AD26" s="40">
        <f>'Rev (Tb12)'!G23</f>
        <v>0.02</v>
      </c>
      <c r="AE26" s="40">
        <f>'Rev (Tb12)'!H23</f>
        <v>0</v>
      </c>
      <c r="AF26" s="40">
        <f>'Rev (Tb12)'!I23</f>
        <v>0</v>
      </c>
      <c r="AG26" s="40">
        <f>'Rev (Tb12)'!J23</f>
        <v>0</v>
      </c>
      <c r="AH26" s="40">
        <f>'Rev (Tb12)'!K23</f>
        <v>0</v>
      </c>
      <c r="AI26" s="40">
        <f>'Rev (Tb12)'!L23</f>
        <v>0.3</v>
      </c>
      <c r="AJ26" s="40">
        <f>'Rev (Tb12)'!M23</f>
        <v>2.2000000000000002</v>
      </c>
      <c r="AK26" s="40">
        <f>'Rev (Tb12)'!N23</f>
        <v>0.9</v>
      </c>
      <c r="AL26" s="40">
        <f>'Rev (Tb12)'!O23</f>
        <v>4.7</v>
      </c>
      <c r="AM26" s="37">
        <f>'Rev (Tb12)'!P23</f>
        <v>0.7</v>
      </c>
      <c r="AN26" s="37">
        <f>'Rev (Tb12)'!Q23</f>
        <v>0.7</v>
      </c>
      <c r="AO26" s="37">
        <f>'Rev (Tb12)'!R23</f>
        <v>0.7</v>
      </c>
      <c r="AP26" s="37">
        <f>'Rev (Tb12)'!S23</f>
        <v>0.7</v>
      </c>
      <c r="AQ26" s="37">
        <f>'Rev (Tb12)'!T23</f>
        <v>0.7</v>
      </c>
    </row>
    <row r="27" spans="1:43">
      <c r="A27" s="139" t="s">
        <v>475</v>
      </c>
      <c r="B27" s="141"/>
      <c r="C27" s="141"/>
      <c r="D27" s="141"/>
      <c r="E27" s="141"/>
      <c r="F27" s="141"/>
      <c r="G27" s="141"/>
      <c r="H27" s="141"/>
      <c r="I27" s="141"/>
      <c r="J27" s="141"/>
      <c r="K27" s="141"/>
      <c r="L27" s="132"/>
      <c r="M27" s="132"/>
      <c r="N27" s="132"/>
      <c r="O27" s="132"/>
      <c r="P27" s="132"/>
      <c r="Q27" s="132"/>
      <c r="R27" s="132"/>
      <c r="S27" s="132"/>
      <c r="T27" s="132"/>
      <c r="U27" s="132"/>
      <c r="V27" s="132"/>
      <c r="W27" s="132"/>
      <c r="X27" s="132"/>
      <c r="Y27" s="40"/>
      <c r="Z27" s="40"/>
      <c r="AA27" s="40"/>
      <c r="AB27" s="40"/>
      <c r="AC27" s="40"/>
      <c r="AD27" s="40"/>
      <c r="AE27" s="40"/>
      <c r="AF27" s="40">
        <f>'Rev (Tb12)'!I22</f>
        <v>14.6</v>
      </c>
      <c r="AG27" s="40">
        <f>'Rev (Tb12)'!J22</f>
        <v>12.6</v>
      </c>
      <c r="AH27" s="40">
        <f>'Rev (Tb12)'!K22</f>
        <v>0</v>
      </c>
      <c r="AI27" s="40">
        <f>'Rev (Tb12)'!L22</f>
        <v>0</v>
      </c>
      <c r="AJ27" s="40">
        <f>'Rev (Tb12)'!M22</f>
        <v>0</v>
      </c>
      <c r="AK27" s="40">
        <f>'Rev (Tb12)'!N22</f>
        <v>0</v>
      </c>
      <c r="AL27" s="40">
        <f>'Rev (Tb12)'!O22</f>
        <v>0</v>
      </c>
      <c r="AM27" s="37">
        <f>'Rev (Tb12)'!P22</f>
        <v>0</v>
      </c>
      <c r="AN27" s="37">
        <f>'Rev (Tb12)'!Q22</f>
        <v>0</v>
      </c>
      <c r="AO27" s="37">
        <f>'Rev (Tb12)'!R22</f>
        <v>0</v>
      </c>
      <c r="AP27" s="37">
        <f>'Rev (Tb12)'!S22</f>
        <v>0</v>
      </c>
      <c r="AQ27" s="37">
        <f>'Rev (Tb12)'!T22</f>
        <v>0</v>
      </c>
    </row>
    <row r="28" spans="1:43">
      <c r="A28" s="139" t="s">
        <v>308</v>
      </c>
      <c r="B28" s="141"/>
      <c r="C28" s="141"/>
      <c r="D28" s="141"/>
      <c r="E28" s="141"/>
      <c r="F28" s="141"/>
      <c r="G28" s="141"/>
      <c r="H28" s="141"/>
      <c r="I28" s="141"/>
      <c r="J28" s="141"/>
      <c r="K28" s="141"/>
      <c r="L28" s="132"/>
      <c r="M28" s="132"/>
      <c r="N28" s="132"/>
      <c r="O28" s="132"/>
      <c r="P28" s="132"/>
      <c r="Q28" s="132"/>
      <c r="R28" s="132"/>
      <c r="S28" s="132"/>
      <c r="T28" s="132"/>
      <c r="U28" s="132"/>
      <c r="V28" s="132"/>
      <c r="W28" s="132"/>
      <c r="X28" s="132"/>
      <c r="Y28" s="40">
        <f>'Rev (Tb12)'!B25</f>
        <v>3.7</v>
      </c>
      <c r="Z28" s="40">
        <f>'Rev (Tb12)'!C25</f>
        <v>6.4</v>
      </c>
      <c r="AA28" s="40">
        <f>'Rev (Tb12)'!D25</f>
        <v>14.6</v>
      </c>
      <c r="AB28" s="40">
        <f>'Rev (Tb12)'!E25</f>
        <v>18</v>
      </c>
      <c r="AC28" s="40">
        <f>'Rev (Tb12)'!F25</f>
        <v>14.4</v>
      </c>
      <c r="AD28" s="40">
        <f>'Rev (Tb12)'!G25</f>
        <v>11.2</v>
      </c>
      <c r="AE28" s="40">
        <f>'Rev (Tb12)'!H25</f>
        <v>8.6</v>
      </c>
      <c r="AF28" s="40">
        <f>'Rev (Tb12)'!I25</f>
        <v>1.9</v>
      </c>
      <c r="AG28" s="40">
        <f>'Rev (Tb12)'!J25</f>
        <v>0.4</v>
      </c>
      <c r="AH28" s="40">
        <f>'Rev (Tb12)'!K25</f>
        <v>0.8</v>
      </c>
      <c r="AI28" s="40">
        <f>'Rev (Tb12)'!L25</f>
        <v>1.4</v>
      </c>
      <c r="AJ28" s="40">
        <f>'Rev (Tb12)'!M25</f>
        <v>2</v>
      </c>
      <c r="AK28" s="40">
        <f>'Rev (Tb12)'!N25</f>
        <v>0.3</v>
      </c>
      <c r="AL28" s="40">
        <f>'Rev (Tb12)'!O25</f>
        <v>2.1</v>
      </c>
      <c r="AM28" s="37">
        <f>'Rev (Tb12)'!P25</f>
        <v>2.2999999999999998</v>
      </c>
      <c r="AN28" s="37">
        <f>'Rev (Tb12)'!Q25</f>
        <v>2.5</v>
      </c>
      <c r="AO28" s="37">
        <f>'Rev (Tb12)'!R25</f>
        <v>2.8</v>
      </c>
      <c r="AP28" s="37">
        <f>'Rev (Tb12)'!S25</f>
        <v>3.1</v>
      </c>
      <c r="AQ28" s="37">
        <f>'Rev (Tb12)'!T25</f>
        <v>3.3</v>
      </c>
    </row>
    <row r="29" spans="1:43">
      <c r="A29" s="139" t="s">
        <v>476</v>
      </c>
      <c r="B29" s="141"/>
      <c r="C29" s="141"/>
      <c r="D29" s="141"/>
      <c r="E29" s="141"/>
      <c r="F29" s="141"/>
      <c r="G29" s="141"/>
      <c r="H29" s="141"/>
      <c r="I29" s="141"/>
      <c r="J29" s="141"/>
      <c r="K29" s="141"/>
      <c r="L29" s="132"/>
      <c r="M29" s="132"/>
      <c r="N29" s="132"/>
      <c r="O29" s="132"/>
      <c r="P29" s="132"/>
      <c r="Q29" s="132"/>
      <c r="R29" s="132"/>
      <c r="S29" s="132"/>
      <c r="T29" s="132"/>
      <c r="U29" s="132"/>
      <c r="V29" s="132"/>
      <c r="W29" s="132"/>
      <c r="X29" s="132"/>
      <c r="Y29" s="297"/>
      <c r="Z29" s="297"/>
      <c r="AA29" s="297"/>
      <c r="AB29" s="40"/>
      <c r="AC29" s="40"/>
      <c r="AD29" s="40"/>
      <c r="AE29" s="40"/>
      <c r="AF29" s="40"/>
      <c r="AG29" s="40"/>
      <c r="AH29" s="40"/>
      <c r="AI29" s="40"/>
      <c r="AJ29" s="40"/>
      <c r="AK29" s="40"/>
      <c r="AL29" s="40"/>
      <c r="AM29" s="37"/>
      <c r="AN29" s="37"/>
      <c r="AO29" s="37"/>
      <c r="AP29" s="37"/>
      <c r="AQ29" s="37"/>
    </row>
    <row r="30" spans="1:43">
      <c r="A30" s="139" t="s">
        <v>477</v>
      </c>
      <c r="B30" s="141"/>
      <c r="C30" s="141"/>
      <c r="D30" s="141"/>
      <c r="E30" s="141"/>
      <c r="F30" s="141"/>
      <c r="G30" s="141"/>
      <c r="H30" s="141"/>
      <c r="I30" s="141"/>
      <c r="J30" s="141"/>
      <c r="K30" s="141"/>
      <c r="L30" s="132"/>
      <c r="M30" s="132"/>
      <c r="N30" s="132"/>
      <c r="O30" s="132"/>
      <c r="P30" s="132"/>
      <c r="Q30" s="132"/>
      <c r="R30" s="132"/>
      <c r="S30" s="132"/>
      <c r="T30" s="132"/>
      <c r="U30" s="132"/>
      <c r="V30" s="132"/>
      <c r="W30" s="132"/>
      <c r="X30" s="132"/>
      <c r="Y30" s="40">
        <f>'Rev (Tb12)'!B31</f>
        <v>1092.0999999999999</v>
      </c>
      <c r="Z30" s="40">
        <f>'Rev (Tb12)'!C31</f>
        <v>1496.1</v>
      </c>
      <c r="AA30" s="40">
        <f>'Rev (Tb12)'!D31</f>
        <v>1668.8</v>
      </c>
      <c r="AB30" s="548">
        <f>'Rev (Tb12)'!E31</f>
        <v>1567</v>
      </c>
      <c r="AC30" s="548">
        <f>'Rev (Tb12)'!F31</f>
        <v>1442.6</v>
      </c>
      <c r="AD30" s="40">
        <f>'Rev (Tb12)'!G31</f>
        <v>1868.8</v>
      </c>
      <c r="AE30" s="40">
        <f>'Rev (Tb12)'!H31</f>
        <v>2067.1</v>
      </c>
      <c r="AF30" s="40">
        <f>'Rev (Tb12)'!I31</f>
        <v>2252.5</v>
      </c>
      <c r="AG30" s="40">
        <f>'Rev (Tb12)'!J31</f>
        <v>2079.1999999999998</v>
      </c>
      <c r="AH30" s="40">
        <f>'Rev (Tb12)'!K31</f>
        <v>2457.1999999999998</v>
      </c>
      <c r="AI30" s="40">
        <f>'Rev (Tb12)'!L31</f>
        <v>2475.1</v>
      </c>
      <c r="AJ30" s="40">
        <f>'Rev (Tb12)'!M31</f>
        <v>3598.6</v>
      </c>
      <c r="AK30" s="40">
        <f>'Rev (Tb12)'!N31</f>
        <v>3077.6</v>
      </c>
      <c r="AL30" s="40">
        <f>'Rev (Tb12)'!O31</f>
        <v>3557.8</v>
      </c>
      <c r="AM30" s="37">
        <f>'Rev (Tb12)'!P31</f>
        <v>3767.1</v>
      </c>
      <c r="AN30" s="37">
        <f>'Rev (Tb12)'!Q31</f>
        <v>4508.7</v>
      </c>
      <c r="AO30" s="37">
        <f>'Rev (Tb12)'!R31</f>
        <v>5042.7</v>
      </c>
      <c r="AP30" s="37">
        <f>'Rev (Tb12)'!S31</f>
        <v>5594.3</v>
      </c>
      <c r="AQ30" s="37">
        <f>'Rev (Tb12)'!T31</f>
        <v>6184.8</v>
      </c>
    </row>
    <row r="31" spans="1:43" s="10" customFormat="1">
      <c r="A31" s="146" t="s">
        <v>477</v>
      </c>
      <c r="B31" s="153"/>
      <c r="C31" s="153"/>
      <c r="D31" s="153"/>
      <c r="E31" s="153"/>
      <c r="F31" s="153"/>
      <c r="G31" s="153"/>
      <c r="H31" s="153"/>
      <c r="I31" s="153"/>
      <c r="J31" s="153"/>
      <c r="K31" s="153"/>
      <c r="L31" s="141">
        <v>146</v>
      </c>
      <c r="M31" s="141">
        <v>218.2</v>
      </c>
      <c r="N31" s="141">
        <v>198.3</v>
      </c>
      <c r="O31" s="141">
        <v>289.60000000000002</v>
      </c>
      <c r="P31" s="141">
        <v>311.8</v>
      </c>
      <c r="Q31" s="141">
        <v>315.7</v>
      </c>
      <c r="R31" s="141">
        <v>326.2</v>
      </c>
      <c r="S31" s="141">
        <v>401.1</v>
      </c>
      <c r="T31" s="141">
        <v>557.5</v>
      </c>
      <c r="U31" s="141">
        <v>610.9</v>
      </c>
      <c r="V31" s="141">
        <v>703</v>
      </c>
      <c r="W31" s="141">
        <v>778.1</v>
      </c>
      <c r="X31" s="141">
        <v>525.5</v>
      </c>
      <c r="Y31" s="142">
        <v>1010</v>
      </c>
      <c r="Z31" s="142">
        <v>1217.2</v>
      </c>
      <c r="AA31" s="142">
        <v>1042</v>
      </c>
      <c r="AB31" s="143">
        <v>1214</v>
      </c>
      <c r="AC31" s="143"/>
      <c r="AD31" s="143"/>
      <c r="AE31" s="143"/>
      <c r="AF31" s="143"/>
      <c r="AG31" s="143"/>
      <c r="AH31" s="143"/>
      <c r="AI31" s="143"/>
      <c r="AJ31" s="143"/>
      <c r="AK31" s="143"/>
      <c r="AL31" s="143"/>
      <c r="AM31" s="553"/>
      <c r="AN31" s="553"/>
      <c r="AO31" s="553"/>
      <c r="AP31" s="553"/>
      <c r="AQ31" s="553"/>
    </row>
    <row r="32" spans="1:43">
      <c r="A32" s="139" t="s">
        <v>478</v>
      </c>
      <c r="B32" s="141"/>
      <c r="C32" s="141"/>
      <c r="D32" s="141"/>
      <c r="E32" s="141"/>
      <c r="F32" s="141"/>
      <c r="G32" s="141"/>
      <c r="H32" s="141"/>
      <c r="I32" s="141"/>
      <c r="J32" s="141"/>
      <c r="K32" s="141"/>
      <c r="L32" s="132"/>
      <c r="M32" s="132"/>
      <c r="N32" s="132"/>
      <c r="O32" s="132"/>
      <c r="P32" s="132"/>
      <c r="Q32" s="132"/>
      <c r="R32" s="132"/>
      <c r="S32" s="132"/>
      <c r="T32" s="132"/>
      <c r="U32" s="132"/>
      <c r="V32" s="132"/>
      <c r="W32" s="132"/>
      <c r="X32" s="132"/>
      <c r="Y32" s="40">
        <f>'Rev (Tb12)'!B37</f>
        <v>70.2</v>
      </c>
      <c r="Z32" s="40">
        <f>'Rev (Tb12)'!C37</f>
        <v>67.3</v>
      </c>
      <c r="AA32" s="40">
        <f>'Rev (Tb12)'!D37</f>
        <v>137.30000000000001</v>
      </c>
      <c r="AB32" s="40">
        <f>'Rev (Tb12)'!E37</f>
        <v>126.1</v>
      </c>
      <c r="AC32" s="40">
        <f>'Rev (Tb12)'!F37</f>
        <v>79.2</v>
      </c>
      <c r="AD32" s="40">
        <f>'Rev (Tb12)'!G37</f>
        <v>42.4</v>
      </c>
      <c r="AE32" s="40">
        <f>'Rev (Tb12)'!H37</f>
        <v>100.3</v>
      </c>
      <c r="AF32" s="40">
        <f>'Rev (Tb12)'!I37</f>
        <v>46.6</v>
      </c>
      <c r="AG32" s="40">
        <f>'Rev (Tb12)'!J37</f>
        <v>43.3</v>
      </c>
      <c r="AH32" s="40">
        <f>'Rev (Tb12)'!K37</f>
        <v>1.4</v>
      </c>
      <c r="AI32" s="40">
        <f>'Rev (Tb12)'!L37</f>
        <v>30.3</v>
      </c>
      <c r="AJ32" s="40">
        <f>'Rev (Tb12)'!M37</f>
        <v>18.899999999999999</v>
      </c>
      <c r="AK32" s="40">
        <f>'Rev (Tb12)'!N37</f>
        <v>73.900000000000006</v>
      </c>
      <c r="AL32" s="40">
        <f>'Rev (Tb12)'!O37</f>
        <v>99.5</v>
      </c>
      <c r="AM32" s="37">
        <f>'Rev (Tb12)'!P37</f>
        <v>93.4</v>
      </c>
      <c r="AN32" s="37">
        <f>'Rev (Tb12)'!Q37</f>
        <v>102.1</v>
      </c>
      <c r="AO32" s="37">
        <f>'Rev (Tb12)'!R37</f>
        <v>113.7</v>
      </c>
      <c r="AP32" s="37">
        <f>'Rev (Tb12)'!S37</f>
        <v>124.8</v>
      </c>
      <c r="AQ32" s="37">
        <f>'Rev (Tb12)'!T37</f>
        <v>136.6</v>
      </c>
    </row>
    <row r="33" spans="1:43">
      <c r="A33" s="139" t="s">
        <v>479</v>
      </c>
      <c r="B33" s="141"/>
      <c r="C33" s="141"/>
      <c r="D33" s="141"/>
      <c r="E33" s="141"/>
      <c r="F33" s="141"/>
      <c r="G33" s="141"/>
      <c r="H33" s="141"/>
      <c r="I33" s="141"/>
      <c r="J33" s="141"/>
      <c r="K33" s="141"/>
      <c r="L33" s="132"/>
      <c r="M33" s="132"/>
      <c r="N33" s="132"/>
      <c r="O33" s="132"/>
      <c r="P33" s="132"/>
      <c r="Q33" s="132"/>
      <c r="R33" s="132"/>
      <c r="S33" s="132"/>
      <c r="T33" s="132"/>
      <c r="U33" s="132"/>
      <c r="V33" s="132"/>
      <c r="W33" s="132"/>
      <c r="X33" s="132"/>
      <c r="Y33" s="40">
        <f>'Rev (Tb12)'!B39</f>
        <v>560.5</v>
      </c>
      <c r="Z33" s="40">
        <f>'Rev (Tb12)'!C39</f>
        <v>541.9</v>
      </c>
      <c r="AA33" s="40">
        <f>'Rev (Tb12)'!D39</f>
        <v>638.6</v>
      </c>
      <c r="AB33" s="40">
        <f>'Rev (Tb12)'!E39</f>
        <v>503.3</v>
      </c>
      <c r="AC33" s="40">
        <f>'Rev (Tb12)'!F39</f>
        <v>603.70000000000005</v>
      </c>
      <c r="AD33" s="40">
        <f>'Rev (Tb12)'!G39</f>
        <v>757.3</v>
      </c>
      <c r="AE33" s="40">
        <f>'Rev (Tb12)'!H39</f>
        <v>774</v>
      </c>
      <c r="AF33" s="40">
        <f>'Rev (Tb12)'!I39</f>
        <v>1061</v>
      </c>
      <c r="AG33" s="40">
        <f>'Rev (Tb12)'!J40</f>
        <v>257.60000000000002</v>
      </c>
      <c r="AH33" s="40">
        <f>'Rev (Tb12)'!K39</f>
        <v>998.3</v>
      </c>
      <c r="AI33" s="40">
        <f>'Rev (Tb12)'!L39</f>
        <v>1157.2</v>
      </c>
      <c r="AJ33" s="40">
        <f>'Rev (Tb12)'!M39</f>
        <v>896.5</v>
      </c>
      <c r="AK33" s="40">
        <f>'Rev (Tb12)'!N39</f>
        <v>1205.2</v>
      </c>
      <c r="AL33" s="40">
        <f>'Rev (Tb12)'!O39</f>
        <v>1328.7</v>
      </c>
      <c r="AM33" s="37">
        <f>'Rev (Tb12)'!P39</f>
        <v>1467.4</v>
      </c>
      <c r="AN33" s="37">
        <f>'Rev (Tb12)'!Q39</f>
        <v>1726.6</v>
      </c>
      <c r="AO33" s="37">
        <f>'Rev (Tb12)'!R39</f>
        <v>2021.7</v>
      </c>
      <c r="AP33" s="37">
        <f>'Rev (Tb12)'!S39</f>
        <v>2318.6</v>
      </c>
      <c r="AQ33" s="37">
        <f>'Rev (Tb12)'!T39</f>
        <v>2639.3</v>
      </c>
    </row>
    <row r="34" spans="1:43" s="10" customFormat="1">
      <c r="A34" s="146" t="s">
        <v>320</v>
      </c>
      <c r="B34" s="141">
        <v>82.5</v>
      </c>
      <c r="C34" s="141">
        <v>90</v>
      </c>
      <c r="D34" s="141">
        <v>79.2</v>
      </c>
      <c r="E34" s="141">
        <v>93</v>
      </c>
      <c r="F34" s="141">
        <v>92.8</v>
      </c>
      <c r="G34" s="141">
        <v>103.9</v>
      </c>
      <c r="H34" s="141">
        <v>103</v>
      </c>
      <c r="I34" s="141">
        <v>114.9</v>
      </c>
      <c r="J34" s="141">
        <v>148.6</v>
      </c>
      <c r="K34" s="141">
        <v>152.19999999999999</v>
      </c>
      <c r="L34" s="141">
        <v>141.30000000000001</v>
      </c>
      <c r="M34" s="141">
        <v>175.4</v>
      </c>
      <c r="N34" s="141">
        <v>186.5</v>
      </c>
      <c r="O34" s="141">
        <v>178.8</v>
      </c>
      <c r="P34" s="141">
        <v>174.7</v>
      </c>
      <c r="Q34" s="141">
        <v>203.1</v>
      </c>
      <c r="R34" s="141">
        <v>255.9</v>
      </c>
      <c r="S34" s="141">
        <v>324.10000000000002</v>
      </c>
      <c r="T34" s="141">
        <v>342</v>
      </c>
      <c r="U34" s="141">
        <v>365.5</v>
      </c>
      <c r="V34" s="141">
        <v>354.7</v>
      </c>
      <c r="W34" s="141">
        <v>399.2</v>
      </c>
      <c r="X34" s="141">
        <v>509.6</v>
      </c>
      <c r="Y34" s="142">
        <v>560.5</v>
      </c>
      <c r="Z34" s="142">
        <v>541.9</v>
      </c>
      <c r="AA34" s="142">
        <v>636.6</v>
      </c>
      <c r="AB34" s="143">
        <v>503.3</v>
      </c>
      <c r="AC34" s="143"/>
      <c r="AD34" s="143"/>
      <c r="AE34" s="143"/>
      <c r="AF34" s="143"/>
      <c r="AG34" s="143"/>
      <c r="AH34" s="143"/>
      <c r="AI34" s="143"/>
      <c r="AJ34" s="143"/>
      <c r="AK34" s="143"/>
      <c r="AL34" s="143"/>
      <c r="AM34" s="553"/>
      <c r="AN34" s="553"/>
      <c r="AO34" s="553"/>
      <c r="AP34" s="553"/>
      <c r="AQ34" s="553"/>
    </row>
    <row r="35" spans="1:43">
      <c r="A35" s="139" t="s">
        <v>480</v>
      </c>
      <c r="B35" s="141"/>
      <c r="C35" s="141"/>
      <c r="D35" s="141"/>
      <c r="E35" s="141"/>
      <c r="F35" s="141"/>
      <c r="G35" s="141"/>
      <c r="H35" s="141"/>
      <c r="I35" s="141"/>
      <c r="J35" s="141"/>
      <c r="K35" s="141"/>
      <c r="L35" s="132"/>
      <c r="M35" s="132"/>
      <c r="N35" s="132"/>
      <c r="O35" s="132"/>
      <c r="P35" s="132"/>
      <c r="Q35" s="132"/>
      <c r="R35" s="132"/>
      <c r="S35" s="132"/>
      <c r="T35" s="132"/>
      <c r="U35" s="132"/>
      <c r="V35" s="132"/>
      <c r="W35" s="132"/>
      <c r="X35" s="132"/>
      <c r="Y35" s="40">
        <f>'Rev (Tb12)'!B40</f>
        <v>294.8</v>
      </c>
      <c r="Z35" s="40">
        <f>'Rev (Tb12)'!C40</f>
        <v>272.5</v>
      </c>
      <c r="AA35" s="40">
        <f>'Rev (Tb12)'!D40</f>
        <v>250.6</v>
      </c>
      <c r="AB35" s="40">
        <f>'Rev (Tb12)'!E40</f>
        <v>298.7</v>
      </c>
      <c r="AC35" s="40">
        <f>'Rev (Tb12)'!F40</f>
        <v>272.2</v>
      </c>
      <c r="AD35" s="40">
        <f>'Rev (Tb12)'!G40</f>
        <v>347.8</v>
      </c>
      <c r="AE35" s="40">
        <f>'Rev (Tb12)'!H40</f>
        <v>300.8</v>
      </c>
      <c r="AF35" s="40">
        <f>'Rev (Tb12)'!I40</f>
        <v>299.7</v>
      </c>
      <c r="AG35" s="40">
        <f>'Rev (Tb12)'!J40</f>
        <v>257.60000000000002</v>
      </c>
      <c r="AH35" s="40">
        <f>'Rev (Tb12)'!K40</f>
        <v>282.8</v>
      </c>
      <c r="AI35" s="40">
        <f>'Rev (Tb12)'!L40</f>
        <v>247.2</v>
      </c>
      <c r="AJ35" s="40">
        <f>'Rev (Tb12)'!M40</f>
        <v>327.60000000000002</v>
      </c>
      <c r="AK35" s="40">
        <f>'Rev (Tb12)'!N40</f>
        <v>506.1</v>
      </c>
      <c r="AL35" s="40">
        <f>'Rev (Tb12)'!O40</f>
        <v>572.1</v>
      </c>
      <c r="AM35" s="37">
        <f>'Rev (Tb12)'!P40</f>
        <v>608.29999999999995</v>
      </c>
      <c r="AN35" s="37">
        <f>'Rev (Tb12)'!Q40</f>
        <v>765.5</v>
      </c>
      <c r="AO35" s="37">
        <f>'Rev (Tb12)'!R40</f>
        <v>852</v>
      </c>
      <c r="AP35" s="37">
        <f>'Rev (Tb12)'!S40</f>
        <v>1034.9000000000001</v>
      </c>
      <c r="AQ35" s="37">
        <f>'Rev (Tb12)'!T40</f>
        <v>1233.4000000000001</v>
      </c>
    </row>
    <row r="36" spans="1:43" s="10" customFormat="1">
      <c r="A36" s="146" t="s">
        <v>481</v>
      </c>
      <c r="B36" s="153"/>
      <c r="C36" s="153"/>
      <c r="D36" s="153"/>
      <c r="E36" s="153"/>
      <c r="F36" s="153"/>
      <c r="G36" s="153"/>
      <c r="H36" s="153"/>
      <c r="I36" s="153"/>
      <c r="J36" s="153"/>
      <c r="K36" s="153"/>
      <c r="L36" s="141">
        <v>37.200000000000003</v>
      </c>
      <c r="M36" s="141">
        <v>118.9</v>
      </c>
      <c r="N36" s="141">
        <v>108.4</v>
      </c>
      <c r="O36" s="141">
        <v>117</v>
      </c>
      <c r="P36" s="141">
        <v>109.8</v>
      </c>
      <c r="Q36" s="141">
        <v>123.3</v>
      </c>
      <c r="R36" s="141">
        <v>78.5</v>
      </c>
      <c r="S36" s="141">
        <v>84</v>
      </c>
      <c r="T36" s="141">
        <v>113.1</v>
      </c>
      <c r="U36" s="141">
        <v>126</v>
      </c>
      <c r="V36" s="141">
        <v>139.19999999999999</v>
      </c>
      <c r="W36" s="141">
        <v>211.3</v>
      </c>
      <c r="X36" s="141">
        <v>227.4</v>
      </c>
      <c r="Y36" s="142">
        <v>294.8</v>
      </c>
      <c r="Z36" s="142">
        <v>272.5</v>
      </c>
      <c r="AA36" s="142">
        <v>250.6</v>
      </c>
      <c r="AB36" s="143">
        <v>298.7</v>
      </c>
      <c r="AC36" s="143"/>
      <c r="AD36" s="143"/>
      <c r="AE36" s="143"/>
      <c r="AF36" s="143"/>
      <c r="AG36" s="143"/>
      <c r="AH36" s="143"/>
      <c r="AI36" s="143"/>
      <c r="AJ36" s="143"/>
      <c r="AK36" s="143"/>
      <c r="AL36" s="143"/>
      <c r="AM36" s="553"/>
      <c r="AN36" s="553"/>
      <c r="AO36" s="553"/>
      <c r="AP36" s="553"/>
      <c r="AQ36" s="553"/>
    </row>
    <row r="37" spans="1:43">
      <c r="A37" s="139" t="s">
        <v>482</v>
      </c>
      <c r="B37" s="141"/>
      <c r="C37" s="141"/>
      <c r="D37" s="141"/>
      <c r="E37" s="141"/>
      <c r="F37" s="141"/>
      <c r="G37" s="141"/>
      <c r="H37" s="141"/>
      <c r="I37" s="141"/>
      <c r="J37" s="141"/>
      <c r="K37" s="141"/>
      <c r="L37" s="132"/>
      <c r="M37" s="132"/>
      <c r="N37" s="132"/>
      <c r="O37" s="132"/>
      <c r="P37" s="132"/>
      <c r="Q37" s="132"/>
      <c r="R37" s="132"/>
      <c r="S37" s="132"/>
      <c r="T37" s="132"/>
      <c r="U37" s="132"/>
      <c r="V37" s="132"/>
      <c r="W37" s="132"/>
      <c r="X37" s="132"/>
      <c r="Y37" s="40">
        <f>'Rev (Tb12)'!B43</f>
        <v>9.5</v>
      </c>
      <c r="Z37" s="40">
        <f>'Rev (Tb12)'!C43</f>
        <v>8.8000000000000007</v>
      </c>
      <c r="AA37" s="40">
        <f>'Rev (Tb12)'!D43</f>
        <v>12.8</v>
      </c>
      <c r="AB37" s="40">
        <f>'Rev (Tb12)'!E43</f>
        <v>9.4</v>
      </c>
      <c r="AC37" s="40">
        <f>'Rev (Tb12)'!F43</f>
        <v>7.8</v>
      </c>
      <c r="AD37" s="40">
        <f>'Rev (Tb12)'!G43</f>
        <v>36</v>
      </c>
      <c r="AE37" s="40">
        <f>'Rev (Tb12)'!H43</f>
        <v>20.399999999999999</v>
      </c>
      <c r="AF37" s="40">
        <f>'Rev (Tb12)'!I43</f>
        <v>17.2</v>
      </c>
      <c r="AG37" s="40">
        <f>'Rev (Tb12)'!J43</f>
        <v>8.9</v>
      </c>
      <c r="AH37" s="40">
        <f>'Rev (Tb12)'!K43</f>
        <v>6.6</v>
      </c>
      <c r="AI37" s="40">
        <f>'Rev (Tb12)'!L43</f>
        <v>35.4</v>
      </c>
      <c r="AJ37" s="40">
        <f>'Rev (Tb12)'!M43</f>
        <v>15.9</v>
      </c>
      <c r="AK37" s="40">
        <f>'Rev (Tb12)'!N43</f>
        <v>50.3</v>
      </c>
      <c r="AL37" s="40">
        <f>'Rev (Tb12)'!O43</f>
        <v>62.1</v>
      </c>
      <c r="AM37" s="37">
        <f>'Rev (Tb12)'!P43</f>
        <v>56.5</v>
      </c>
      <c r="AN37" s="37">
        <f>'Rev (Tb12)'!Q43</f>
        <v>61.8</v>
      </c>
      <c r="AO37" s="37">
        <f>'Rev (Tb12)'!R43</f>
        <v>68.7</v>
      </c>
      <c r="AP37" s="37">
        <f>'Rev (Tb12)'!S43</f>
        <v>75.400000000000006</v>
      </c>
      <c r="AQ37" s="37">
        <f>'Rev (Tb12)'!T43</f>
        <v>82.6</v>
      </c>
    </row>
    <row r="38" spans="1:43">
      <c r="A38" s="139" t="s">
        <v>483</v>
      </c>
      <c r="B38" s="141"/>
      <c r="C38" s="141"/>
      <c r="D38" s="141"/>
      <c r="E38" s="141"/>
      <c r="F38" s="141"/>
      <c r="G38" s="141"/>
      <c r="H38" s="141"/>
      <c r="I38" s="141"/>
      <c r="J38" s="141"/>
      <c r="K38" s="141"/>
      <c r="L38" s="132"/>
      <c r="M38" s="132"/>
      <c r="N38" s="132"/>
      <c r="O38" s="132"/>
      <c r="P38" s="132"/>
      <c r="Q38" s="132"/>
      <c r="R38" s="132"/>
      <c r="S38" s="132"/>
      <c r="T38" s="132"/>
      <c r="U38" s="132"/>
      <c r="V38" s="132"/>
      <c r="W38" s="132"/>
      <c r="X38" s="132"/>
      <c r="Y38" s="40">
        <f>'Rev (Tb12)'!B44</f>
        <v>133.9</v>
      </c>
      <c r="Z38" s="40">
        <f>'Rev (Tb12)'!C44</f>
        <v>144.6</v>
      </c>
      <c r="AA38" s="40">
        <f>'Rev (Tb12)'!D44</f>
        <v>158.1</v>
      </c>
      <c r="AB38" s="40">
        <f>'Rev (Tb12)'!E44</f>
        <v>162.1</v>
      </c>
      <c r="AC38" s="40">
        <f>'Rev (Tb12)'!F44</f>
        <v>163.5</v>
      </c>
      <c r="AD38" s="40">
        <f>'Rev (Tb12)'!G44</f>
        <v>178.7</v>
      </c>
      <c r="AE38" s="40">
        <f>'Rev (Tb12)'!H44</f>
        <v>205.1</v>
      </c>
      <c r="AF38" s="40">
        <f>'Rev (Tb12)'!I44</f>
        <v>227.2</v>
      </c>
      <c r="AG38" s="40">
        <f>'Rev (Tb12)'!J44</f>
        <v>157.69999999999999</v>
      </c>
      <c r="AH38" s="40">
        <f>'Rev (Tb12)'!K44</f>
        <v>228.1</v>
      </c>
      <c r="AI38" s="40">
        <f>'Rev (Tb12)'!L44</f>
        <v>328.1</v>
      </c>
      <c r="AJ38" s="40">
        <f>'Rev (Tb12)'!M44</f>
        <v>341.5</v>
      </c>
      <c r="AK38" s="40">
        <f>'Rev (Tb12)'!N44</f>
        <v>348.4</v>
      </c>
      <c r="AL38" s="40">
        <f>'Rev (Tb12)'!O44</f>
        <v>349</v>
      </c>
      <c r="AM38" s="37">
        <f>'Rev (Tb12)'!P44</f>
        <v>343.9</v>
      </c>
      <c r="AN38" s="37">
        <f>'Rev (Tb12)'!Q44</f>
        <v>390</v>
      </c>
      <c r="AO38" s="37">
        <f>'Rev (Tb12)'!R44</f>
        <v>449.7</v>
      </c>
      <c r="AP38" s="37">
        <f>'Rev (Tb12)'!S44</f>
        <v>493.5</v>
      </c>
      <c r="AQ38" s="37">
        <f>'Rev (Tb12)'!T44</f>
        <v>627.5</v>
      </c>
    </row>
    <row r="39" spans="1:43">
      <c r="A39" s="139" t="s">
        <v>484</v>
      </c>
      <c r="B39" s="141"/>
      <c r="C39" s="141"/>
      <c r="D39" s="141"/>
      <c r="E39" s="141"/>
      <c r="F39" s="141"/>
      <c r="G39" s="141"/>
      <c r="H39" s="141"/>
      <c r="I39" s="141"/>
      <c r="J39" s="141"/>
      <c r="K39" s="141"/>
      <c r="L39" s="132"/>
      <c r="M39" s="132"/>
      <c r="N39" s="132"/>
      <c r="O39" s="132"/>
      <c r="P39" s="132"/>
      <c r="Q39" s="132"/>
      <c r="R39" s="132"/>
      <c r="S39" s="132"/>
      <c r="T39" s="132"/>
      <c r="U39" s="132"/>
      <c r="V39" s="132"/>
      <c r="W39" s="132"/>
      <c r="X39" s="132"/>
      <c r="Y39" s="40">
        <f>'Rev (Tb12)'!B45</f>
        <v>6.5</v>
      </c>
      <c r="Z39" s="40">
        <f>'Rev (Tb12)'!C45</f>
        <v>5.9</v>
      </c>
      <c r="AA39" s="40">
        <f>'Rev (Tb12)'!D45</f>
        <v>5.8</v>
      </c>
      <c r="AB39" s="40">
        <f>'Rev (Tb12)'!E45</f>
        <v>6.2</v>
      </c>
      <c r="AC39" s="40">
        <f>'Rev (Tb12)'!F45</f>
        <v>4.4000000000000004</v>
      </c>
      <c r="AD39" s="40">
        <f>'Rev (Tb12)'!G45</f>
        <v>14.2</v>
      </c>
      <c r="AE39" s="40">
        <f>'Rev (Tb12)'!H45</f>
        <v>22.6</v>
      </c>
      <c r="AF39" s="40">
        <f>'Rev (Tb12)'!I45</f>
        <v>28.6</v>
      </c>
      <c r="AG39" s="40">
        <f>'Rev (Tb12)'!J45</f>
        <v>5.4</v>
      </c>
      <c r="AH39" s="40">
        <f>'Rev (Tb12)'!K45</f>
        <v>1.3</v>
      </c>
      <c r="AI39" s="40">
        <f>'Rev (Tb12)'!L45</f>
        <v>8</v>
      </c>
      <c r="AJ39" s="40">
        <f>'Rev (Tb12)'!M45</f>
        <v>7.1</v>
      </c>
      <c r="AK39" s="40">
        <f>'Rev (Tb12)'!N45</f>
        <v>3.7</v>
      </c>
      <c r="AL39" s="40">
        <f>'Rev (Tb12)'!O45</f>
        <v>11.2</v>
      </c>
      <c r="AM39" s="37">
        <f>'Rev (Tb12)'!P45</f>
        <v>2.5</v>
      </c>
      <c r="AN39" s="37">
        <f>'Rev (Tb12)'!Q45</f>
        <v>2.7</v>
      </c>
      <c r="AO39" s="37">
        <f>'Rev (Tb12)'!R45</f>
        <v>3</v>
      </c>
      <c r="AP39" s="37">
        <f>'Rev (Tb12)'!S45</f>
        <v>3.3</v>
      </c>
      <c r="AQ39" s="37">
        <f>'Rev (Tb12)'!T45</f>
        <v>3.6</v>
      </c>
    </row>
    <row r="40" spans="1:43">
      <c r="A40" s="139" t="s">
        <v>485</v>
      </c>
      <c r="B40" s="141"/>
      <c r="C40" s="141"/>
      <c r="D40" s="141"/>
      <c r="E40" s="141"/>
      <c r="F40" s="141"/>
      <c r="G40" s="141"/>
      <c r="H40" s="141"/>
      <c r="I40" s="141"/>
      <c r="J40" s="141"/>
      <c r="K40" s="141"/>
      <c r="L40" s="132"/>
      <c r="M40" s="132"/>
      <c r="N40" s="132"/>
      <c r="O40" s="132"/>
      <c r="P40" s="132"/>
      <c r="Q40" s="132"/>
      <c r="R40" s="132"/>
      <c r="S40" s="132"/>
      <c r="T40" s="132"/>
      <c r="U40" s="132"/>
      <c r="V40" s="132"/>
      <c r="W40" s="132"/>
      <c r="X40" s="132"/>
      <c r="Y40" s="40">
        <f>'Rev (Tb12)'!B47</f>
        <v>6.7</v>
      </c>
      <c r="Z40" s="40">
        <f>'Rev (Tb12)'!C47</f>
        <v>7.3</v>
      </c>
      <c r="AA40" s="40">
        <f>'Rev (Tb12)'!D47</f>
        <v>8.1999999999999993</v>
      </c>
      <c r="AB40" s="40">
        <f>'Rev (Tb12)'!E47</f>
        <v>5.7</v>
      </c>
      <c r="AC40" s="40">
        <f>'Rev (Tb12)'!F47</f>
        <v>6.8</v>
      </c>
      <c r="AD40" s="40">
        <f>'Rev (Tb12)'!G47</f>
        <v>6.4</v>
      </c>
      <c r="AE40" s="40">
        <f>'Rev (Tb12)'!H47</f>
        <v>2.2000000000000002</v>
      </c>
      <c r="AF40" s="40">
        <f>'Rev (Tb12)'!I47</f>
        <v>0</v>
      </c>
      <c r="AG40" s="40">
        <f>'Rev (Tb12)'!J47</f>
        <v>0</v>
      </c>
      <c r="AH40" s="40">
        <f>'Rev (Tb12)'!K47</f>
        <v>11.4</v>
      </c>
      <c r="AI40" s="40">
        <f>'Rev (Tb12)'!L47</f>
        <v>1.7</v>
      </c>
      <c r="AJ40" s="40">
        <f>'Rev (Tb12)'!M47</f>
        <v>3.8</v>
      </c>
      <c r="AK40" s="40">
        <f>'Rev (Tb12)'!N47</f>
        <v>45.6</v>
      </c>
      <c r="AL40" s="40">
        <f>'Rev (Tb12)'!O47</f>
        <v>5.5</v>
      </c>
      <c r="AM40" s="37">
        <f>'Rev (Tb12)'!P47</f>
        <v>5.4</v>
      </c>
      <c r="AN40" s="37">
        <f>'Rev (Tb12)'!Q47</f>
        <v>7</v>
      </c>
      <c r="AO40" s="37">
        <f>'Rev (Tb12)'!R47</f>
        <v>7.6</v>
      </c>
      <c r="AP40" s="37">
        <f>'Rev (Tb12)'!S47</f>
        <v>8.1999999999999993</v>
      </c>
      <c r="AQ40" s="37">
        <f>'Rev (Tb12)'!T47</f>
        <v>8.9</v>
      </c>
    </row>
    <row r="41" spans="1:43">
      <c r="A41" s="139" t="s">
        <v>486</v>
      </c>
      <c r="B41" s="141"/>
      <c r="C41" s="141"/>
      <c r="D41" s="141"/>
      <c r="E41" s="141"/>
      <c r="F41" s="141"/>
      <c r="G41" s="141"/>
      <c r="H41" s="141"/>
      <c r="I41" s="141"/>
      <c r="J41" s="141"/>
      <c r="K41" s="141"/>
      <c r="L41" s="132"/>
      <c r="M41" s="132"/>
      <c r="N41" s="132"/>
      <c r="O41" s="132"/>
      <c r="P41" s="132"/>
      <c r="Q41" s="132"/>
      <c r="R41" s="132"/>
      <c r="S41" s="132"/>
      <c r="T41" s="132"/>
      <c r="U41" s="132"/>
      <c r="V41" s="132"/>
      <c r="W41" s="132"/>
      <c r="X41" s="132"/>
      <c r="Y41" s="40">
        <f>'Rev (Tb12)'!B48</f>
        <v>3.9</v>
      </c>
      <c r="Z41" s="40">
        <f>'Rev (Tb12)'!C48</f>
        <v>5</v>
      </c>
      <c r="AA41" s="40">
        <f>'Rev (Tb12)'!D48</f>
        <v>1</v>
      </c>
      <c r="AB41" s="40">
        <f>'Rev (Tb12)'!E48</f>
        <v>1.1000000000000001</v>
      </c>
      <c r="AC41" s="40">
        <f>'Rev (Tb12)'!F48</f>
        <v>0.8</v>
      </c>
      <c r="AD41" s="40">
        <f>'Rev (Tb12)'!G48</f>
        <v>5.8</v>
      </c>
      <c r="AE41" s="40">
        <f>'Rev (Tb12)'!H48</f>
        <v>1.8</v>
      </c>
      <c r="AF41" s="40">
        <f>'Rev (Tb12)'!I48</f>
        <v>0</v>
      </c>
      <c r="AG41" s="40">
        <f>'Rev (Tb12)'!J48</f>
        <v>0.4</v>
      </c>
      <c r="AH41" s="40">
        <f>'Rev (Tb12)'!K48</f>
        <v>0.2</v>
      </c>
      <c r="AI41" s="40">
        <f>'Rev (Tb12)'!L48</f>
        <v>0.2</v>
      </c>
      <c r="AJ41" s="40">
        <f>'Rev (Tb12)'!M48</f>
        <v>0.1</v>
      </c>
      <c r="AK41" s="40">
        <f>'Rev (Tb12)'!N48</f>
        <v>0.3</v>
      </c>
      <c r="AL41" s="40">
        <f>'Rev (Tb12)'!O48</f>
        <v>0.2</v>
      </c>
      <c r="AM41" s="37">
        <f>'Rev (Tb12)'!P48</f>
        <v>2.4</v>
      </c>
      <c r="AN41" s="37">
        <f>'Rev (Tb12)'!Q48</f>
        <v>2.7</v>
      </c>
      <c r="AO41" s="37">
        <f>'Rev (Tb12)'!R48</f>
        <v>2.7</v>
      </c>
      <c r="AP41" s="37">
        <f>'Rev (Tb12)'!S48</f>
        <v>2.1</v>
      </c>
      <c r="AQ41" s="37">
        <f>'Rev (Tb12)'!T48</f>
        <v>2.1</v>
      </c>
    </row>
    <row r="42" spans="1:43">
      <c r="A42" s="139" t="s">
        <v>341</v>
      </c>
      <c r="B42" s="141"/>
      <c r="C42" s="141"/>
      <c r="D42" s="141"/>
      <c r="E42" s="141"/>
      <c r="F42" s="141"/>
      <c r="G42" s="141"/>
      <c r="H42" s="141"/>
      <c r="I42" s="141"/>
      <c r="J42" s="141"/>
      <c r="K42" s="141"/>
      <c r="L42" s="132"/>
      <c r="M42" s="132"/>
      <c r="N42" s="132"/>
      <c r="O42" s="132"/>
      <c r="P42" s="132"/>
      <c r="Q42" s="132"/>
      <c r="R42" s="132"/>
      <c r="S42" s="132"/>
      <c r="T42" s="132"/>
      <c r="U42" s="132"/>
      <c r="V42" s="132"/>
      <c r="W42" s="132"/>
      <c r="X42" s="132"/>
      <c r="Y42" s="40">
        <f>'Rev (Tb12)'!B60</f>
        <v>5</v>
      </c>
      <c r="Z42" s="40" t="str">
        <f>'Rev (Tb12)'!C60</f>
        <v>-</v>
      </c>
      <c r="AA42" s="40">
        <f>'Rev (Tb12)'!D60</f>
        <v>2.5</v>
      </c>
      <c r="AB42" s="40">
        <f>'Rev (Tb12)'!E60</f>
        <v>0.4</v>
      </c>
      <c r="AC42" s="40">
        <f>'Rev (Tb12)'!F60</f>
        <v>3.1</v>
      </c>
      <c r="AD42" s="40">
        <f>'Rev (Tb12)'!G60</f>
        <v>2.7</v>
      </c>
      <c r="AE42" s="40">
        <f>'Rev (Tb12)'!H60</f>
        <v>44.3</v>
      </c>
      <c r="AF42" s="40">
        <f>'Rev (Tb12)'!I60</f>
        <v>1.2</v>
      </c>
      <c r="AG42" s="40">
        <f>'Rev (Tb12)'!J60</f>
        <v>3.2</v>
      </c>
      <c r="AH42" s="40">
        <f>'Rev (Tb12)'!K60</f>
        <v>6.5</v>
      </c>
      <c r="AI42" s="40">
        <f>'Rev (Tb12)'!L60</f>
        <v>10.4</v>
      </c>
      <c r="AJ42" s="40">
        <f>'Rev (Tb12)'!M60</f>
        <v>16.899999999999999</v>
      </c>
      <c r="AK42" s="40">
        <f>'Rev (Tb12)'!N60</f>
        <v>9.3000000000000007</v>
      </c>
      <c r="AL42" s="40">
        <f>'Rev (Tb12)'!O60</f>
        <v>3.6</v>
      </c>
      <c r="AM42" s="37">
        <f>'Rev (Tb12)'!P60</f>
        <v>10.9</v>
      </c>
      <c r="AN42" s="37">
        <f>'Rev (Tb12)'!Q60</f>
        <v>12</v>
      </c>
      <c r="AO42" s="37">
        <f>'Rev (Tb12)'!R60</f>
        <v>13.3</v>
      </c>
      <c r="AP42" s="37">
        <f>'Rev (Tb12)'!S60</f>
        <v>14.6</v>
      </c>
      <c r="AQ42" s="37">
        <f>'Rev (Tb12)'!T60</f>
        <v>16</v>
      </c>
    </row>
    <row r="43" spans="1:43">
      <c r="A43" s="139" t="s">
        <v>476</v>
      </c>
      <c r="B43" s="141"/>
      <c r="C43" s="141"/>
      <c r="D43" s="141"/>
      <c r="E43" s="141"/>
      <c r="F43" s="141"/>
      <c r="G43" s="141"/>
      <c r="H43" s="141"/>
      <c r="I43" s="141"/>
      <c r="J43" s="141"/>
      <c r="K43" s="141"/>
      <c r="L43" s="132"/>
      <c r="M43" s="132"/>
      <c r="N43" s="132"/>
      <c r="O43" s="132"/>
      <c r="P43" s="132"/>
      <c r="Q43" s="132"/>
      <c r="R43" s="132"/>
      <c r="S43" s="132"/>
      <c r="T43" s="132"/>
      <c r="U43" s="132"/>
      <c r="V43" s="132"/>
      <c r="W43" s="132"/>
      <c r="X43" s="132"/>
      <c r="Y43" s="40"/>
      <c r="Z43" s="40"/>
      <c r="AA43" s="40"/>
      <c r="AB43" s="40"/>
      <c r="AC43" s="40"/>
      <c r="AD43" s="40"/>
      <c r="AE43" s="40"/>
      <c r="AF43" s="40"/>
      <c r="AG43" s="40"/>
      <c r="AH43" s="40"/>
      <c r="AI43" s="40"/>
      <c r="AJ43" s="40"/>
      <c r="AK43" s="40"/>
      <c r="AL43" s="40"/>
      <c r="AM43" s="37"/>
      <c r="AN43" s="37"/>
      <c r="AO43" s="37"/>
      <c r="AP43" s="37"/>
      <c r="AQ43" s="37"/>
    </row>
    <row r="44" spans="1:43">
      <c r="A44" s="139" t="s">
        <v>487</v>
      </c>
      <c r="B44" s="141"/>
      <c r="C44" s="141"/>
      <c r="D44" s="141"/>
      <c r="E44" s="141"/>
      <c r="F44" s="141"/>
      <c r="G44" s="141"/>
      <c r="H44" s="141"/>
      <c r="I44" s="141"/>
      <c r="J44" s="141"/>
      <c r="K44" s="141"/>
      <c r="L44" s="132"/>
      <c r="M44" s="132"/>
      <c r="N44" s="132"/>
      <c r="O44" s="132"/>
      <c r="P44" s="132"/>
      <c r="Q44" s="132"/>
      <c r="R44" s="132"/>
      <c r="S44" s="132"/>
      <c r="T44" s="132"/>
      <c r="U44" s="132"/>
      <c r="V44" s="132"/>
      <c r="W44" s="132"/>
      <c r="X44" s="132"/>
      <c r="Y44" s="40">
        <f>'Rev (Tb12)'!B64</f>
        <v>223</v>
      </c>
      <c r="Z44" s="40">
        <f>'Rev (Tb12)'!C64</f>
        <v>257.2</v>
      </c>
      <c r="AA44" s="40">
        <f>'Rev (Tb12)'!D64</f>
        <v>273.2</v>
      </c>
      <c r="AB44" s="40">
        <f>'Rev (Tb12)'!E64</f>
        <v>243.4</v>
      </c>
      <c r="AC44" s="40">
        <f>'Rev (Tb12)'!F64</f>
        <v>242.9</v>
      </c>
      <c r="AD44" s="40">
        <f>'Rev (Tb12)'!G64</f>
        <v>246.4</v>
      </c>
      <c r="AE44" s="40">
        <f>'Rev (Tb12)'!H64</f>
        <v>325.3</v>
      </c>
      <c r="AF44" s="40">
        <f>'Rev (Tb12)'!I64</f>
        <v>409.4</v>
      </c>
      <c r="AG44" s="40">
        <f>'Rev (Tb12)'!J64</f>
        <v>359.5</v>
      </c>
      <c r="AH44" s="40">
        <f>'Rev (Tb12)'!K64</f>
        <v>379.7</v>
      </c>
      <c r="AI44" s="40">
        <f>'Rev (Tb12)'!L64</f>
        <v>469.9</v>
      </c>
      <c r="AJ44" s="40">
        <f>'Rev (Tb12)'!M64</f>
        <v>386.2</v>
      </c>
      <c r="AK44" s="40">
        <f>'Rev (Tb12)'!N64</f>
        <v>462</v>
      </c>
      <c r="AL44" s="40">
        <f>'Rev (Tb12)'!O64</f>
        <v>504.8</v>
      </c>
      <c r="AM44" s="37">
        <f>'Rev (Tb12)'!P64</f>
        <v>546.4</v>
      </c>
      <c r="AN44" s="37">
        <f>'Rev (Tb12)'!Q64</f>
        <v>692.3</v>
      </c>
      <c r="AO44" s="37">
        <f>'Rev (Tb12)'!R64</f>
        <v>859</v>
      </c>
      <c r="AP44" s="37">
        <f>'Rev (Tb12)'!S64</f>
        <v>1006.1</v>
      </c>
      <c r="AQ44" s="37">
        <f>'Rev (Tb12)'!T64</f>
        <v>1201.8</v>
      </c>
    </row>
    <row r="45" spans="1:43" s="10" customFormat="1">
      <c r="A45" s="146" t="s">
        <v>487</v>
      </c>
      <c r="B45" s="141">
        <v>204.1</v>
      </c>
      <c r="C45" s="141">
        <v>181</v>
      </c>
      <c r="D45" s="141">
        <v>189.5</v>
      </c>
      <c r="E45" s="141">
        <v>197.9</v>
      </c>
      <c r="F45" s="141">
        <v>197.8</v>
      </c>
      <c r="G45" s="141">
        <v>247.1</v>
      </c>
      <c r="H45" s="141">
        <v>293.8</v>
      </c>
      <c r="I45" s="141">
        <v>341.2</v>
      </c>
      <c r="J45" s="141">
        <v>372</v>
      </c>
      <c r="K45" s="141">
        <v>397.8</v>
      </c>
      <c r="L45" s="141">
        <v>281.5</v>
      </c>
      <c r="M45" s="141">
        <v>88.8</v>
      </c>
      <c r="N45" s="141">
        <v>73.2</v>
      </c>
      <c r="O45" s="141">
        <v>79.5</v>
      </c>
      <c r="P45" s="141">
        <v>73.7</v>
      </c>
      <c r="Q45" s="141">
        <v>151.1</v>
      </c>
      <c r="R45" s="141">
        <v>101.1</v>
      </c>
      <c r="S45" s="141">
        <v>90.4</v>
      </c>
      <c r="T45" s="141">
        <v>135.9</v>
      </c>
      <c r="U45" s="141">
        <v>158</v>
      </c>
      <c r="V45" s="141">
        <v>143.69999999999999</v>
      </c>
      <c r="W45" s="141">
        <v>188.6</v>
      </c>
      <c r="X45" s="141">
        <v>281.3</v>
      </c>
      <c r="Y45" s="142">
        <v>223</v>
      </c>
      <c r="Z45" s="142">
        <v>257.2</v>
      </c>
      <c r="AA45" s="142">
        <v>273.2</v>
      </c>
      <c r="AB45" s="143">
        <v>243.4</v>
      </c>
      <c r="AC45" s="143"/>
      <c r="AD45" s="143"/>
      <c r="AE45" s="143"/>
      <c r="AF45" s="143"/>
      <c r="AG45" s="143"/>
      <c r="AH45" s="143"/>
      <c r="AI45" s="143"/>
      <c r="AJ45" s="143"/>
      <c r="AK45" s="143"/>
      <c r="AL45" s="143"/>
      <c r="AM45" s="553"/>
      <c r="AN45" s="553"/>
      <c r="AO45" s="553"/>
      <c r="AP45" s="553"/>
      <c r="AQ45" s="553"/>
    </row>
    <row r="46" spans="1:43">
      <c r="A46" s="139" t="s">
        <v>488</v>
      </c>
      <c r="B46" s="141"/>
      <c r="C46" s="141"/>
      <c r="D46" s="141"/>
      <c r="E46" s="141"/>
      <c r="F46" s="141"/>
      <c r="G46" s="141"/>
      <c r="H46" s="141"/>
      <c r="I46" s="141"/>
      <c r="J46" s="141"/>
      <c r="K46" s="141"/>
      <c r="L46" s="132"/>
      <c r="M46" s="132"/>
      <c r="N46" s="132"/>
      <c r="O46" s="132"/>
      <c r="P46" s="132"/>
      <c r="Q46" s="132"/>
      <c r="R46" s="132"/>
      <c r="S46" s="132"/>
      <c r="T46" s="132"/>
      <c r="U46" s="132"/>
      <c r="V46" s="132"/>
      <c r="W46" s="132"/>
      <c r="X46" s="132"/>
      <c r="Y46" s="40" t="str">
        <f>'Rev (Tb12)'!B65</f>
        <v>-</v>
      </c>
      <c r="Z46" s="40">
        <f>'Rev (Tb12)'!C65</f>
        <v>6.7</v>
      </c>
      <c r="AA46" s="40">
        <f>'Rev (Tb12)'!D65</f>
        <v>7.3</v>
      </c>
      <c r="AB46" s="40">
        <f>'Rev (Tb12)'!E65</f>
        <v>5.7</v>
      </c>
      <c r="AC46" s="40">
        <f>'Rev (Tb12)'!F65</f>
        <v>0</v>
      </c>
      <c r="AD46" s="40">
        <f>'Rev (Tb12)'!G65</f>
        <v>14</v>
      </c>
      <c r="AE46" s="40">
        <f>'Rev (Tb12)'!H65</f>
        <v>93</v>
      </c>
      <c r="AF46" s="40">
        <f>'Rev (Tb12)'!I65</f>
        <v>101.8</v>
      </c>
      <c r="AG46" s="40">
        <f>'Rev (Tb12)'!J65</f>
        <v>0</v>
      </c>
      <c r="AH46" s="40">
        <f>'Rev (Tb12)'!K65</f>
        <v>0</v>
      </c>
      <c r="AI46" s="40">
        <f>'Rev (Tb12)'!L65</f>
        <v>0</v>
      </c>
      <c r="AJ46" s="40">
        <f>'Rev (Tb12)'!M65</f>
        <v>0</v>
      </c>
      <c r="AK46" s="40">
        <f>'Rev (Tb12)'!N65</f>
        <v>0</v>
      </c>
      <c r="AL46" s="40">
        <f>'Rev (Tb12)'!O65</f>
        <v>0</v>
      </c>
      <c r="AM46" s="37">
        <f>'Rev (Tb12)'!P65</f>
        <v>0</v>
      </c>
      <c r="AN46" s="37">
        <f>'Rev (Tb12)'!Q65</f>
        <v>0</v>
      </c>
      <c r="AO46" s="37">
        <f>'Rev (Tb12)'!R65</f>
        <v>0</v>
      </c>
      <c r="AP46" s="37">
        <f>'Rev (Tb12)'!S65</f>
        <v>0</v>
      </c>
      <c r="AQ46" s="37">
        <f>'Rev (Tb12)'!T65</f>
        <v>0</v>
      </c>
    </row>
    <row r="47" spans="1:43" s="10" customFormat="1">
      <c r="A47" s="146" t="s">
        <v>489</v>
      </c>
      <c r="B47" s="141">
        <v>0.5</v>
      </c>
      <c r="C47" s="141">
        <v>0.1</v>
      </c>
      <c r="D47" s="141">
        <v>0.1</v>
      </c>
      <c r="E47" s="141">
        <v>0.3</v>
      </c>
      <c r="F47" s="141">
        <v>1.1000000000000001</v>
      </c>
      <c r="G47" s="141">
        <v>0.4</v>
      </c>
      <c r="H47" s="141">
        <v>0.3</v>
      </c>
      <c r="I47" s="141">
        <v>1.4</v>
      </c>
      <c r="J47" s="141">
        <v>0.3</v>
      </c>
      <c r="K47" s="141">
        <v>0.3</v>
      </c>
      <c r="L47" s="141">
        <v>0.7</v>
      </c>
      <c r="M47" s="141">
        <v>1.7</v>
      </c>
      <c r="N47" s="141">
        <v>0.6</v>
      </c>
      <c r="O47" s="141">
        <v>1.4</v>
      </c>
      <c r="P47" s="141">
        <v>7.8</v>
      </c>
      <c r="Q47" s="141">
        <v>0.7</v>
      </c>
      <c r="R47" s="141">
        <v>2.1</v>
      </c>
      <c r="S47" s="141">
        <v>30</v>
      </c>
      <c r="T47" s="141">
        <v>24</v>
      </c>
      <c r="U47" s="141">
        <v>4.9000000000000004</v>
      </c>
      <c r="V47" s="141">
        <v>5.5</v>
      </c>
      <c r="W47" s="141">
        <v>15.8</v>
      </c>
      <c r="X47" s="141">
        <v>5.7</v>
      </c>
      <c r="Y47" s="142">
        <v>5</v>
      </c>
      <c r="Z47" s="142">
        <v>6.7</v>
      </c>
      <c r="AA47" s="142">
        <v>9.8000000000000007</v>
      </c>
      <c r="AB47" s="143">
        <v>6.1</v>
      </c>
      <c r="AC47" s="143"/>
      <c r="AD47" s="143"/>
      <c r="AE47" s="143"/>
      <c r="AF47" s="143"/>
      <c r="AG47" s="143"/>
      <c r="AH47" s="143"/>
      <c r="AI47" s="143"/>
      <c r="AJ47" s="143"/>
      <c r="AK47" s="143"/>
      <c r="AL47" s="143"/>
      <c r="AM47" s="553"/>
      <c r="AN47" s="553"/>
      <c r="AO47" s="553"/>
      <c r="AP47" s="553"/>
      <c r="AQ47" s="553"/>
    </row>
    <row r="48" spans="1:43">
      <c r="A48" s="139" t="s">
        <v>490</v>
      </c>
      <c r="B48" s="141"/>
      <c r="C48" s="141"/>
      <c r="D48" s="141"/>
      <c r="E48" s="141"/>
      <c r="F48" s="141"/>
      <c r="G48" s="141"/>
      <c r="H48" s="141"/>
      <c r="I48" s="141"/>
      <c r="J48" s="141"/>
      <c r="K48" s="141"/>
      <c r="L48" s="132"/>
      <c r="M48" s="132"/>
      <c r="N48" s="132"/>
      <c r="O48" s="132"/>
      <c r="P48" s="132"/>
      <c r="Q48" s="132"/>
      <c r="R48" s="132"/>
      <c r="S48" s="132"/>
      <c r="T48" s="132"/>
      <c r="U48" s="132"/>
      <c r="V48" s="132"/>
      <c r="W48" s="132"/>
      <c r="X48" s="132"/>
      <c r="Y48" s="40">
        <f>'Rev (Tb12)'!B68</f>
        <v>179.9</v>
      </c>
      <c r="Z48" s="40">
        <f>'Rev (Tb12)'!C68</f>
        <v>211.7</v>
      </c>
      <c r="AA48" s="40">
        <f>'Rev (Tb12)'!D68</f>
        <v>274.5</v>
      </c>
      <c r="AB48" s="40">
        <f>'Rev (Tb12)'!E68</f>
        <v>316.2</v>
      </c>
      <c r="AC48" s="40">
        <f>'Rev (Tb12)'!F68</f>
        <v>294</v>
      </c>
      <c r="AD48" s="40">
        <f>'Rev (Tb12)'!G68</f>
        <v>297.3</v>
      </c>
      <c r="AE48" s="40">
        <f>'Rev (Tb12)'!H68</f>
        <v>392.4</v>
      </c>
      <c r="AF48" s="40">
        <f>'Rev (Tb12)'!I68</f>
        <v>398.1</v>
      </c>
      <c r="AG48" s="40">
        <f>'Rev (Tb12)'!J68</f>
        <v>400.9</v>
      </c>
      <c r="AH48" s="40">
        <f>'Rev (Tb12)'!K68</f>
        <v>399.1</v>
      </c>
      <c r="AI48" s="40">
        <f>'Rev (Tb12)'!L68</f>
        <v>436.2</v>
      </c>
      <c r="AJ48" s="40">
        <f>'Rev (Tb12)'!M68</f>
        <v>281.39999999999998</v>
      </c>
      <c r="AK48" s="40">
        <f>'Rev (Tb12)'!N68</f>
        <v>299.8</v>
      </c>
      <c r="AL48" s="40">
        <f>'Rev (Tb12)'!O68</f>
        <v>280</v>
      </c>
      <c r="AM48" s="37">
        <f>'Rev (Tb12)'!P68</f>
        <v>354.5</v>
      </c>
      <c r="AN48" s="37">
        <f>'Rev (Tb12)'!Q68</f>
        <v>387.8</v>
      </c>
      <c r="AO48" s="37">
        <f>'Rev (Tb12)'!R68</f>
        <v>431.7</v>
      </c>
      <c r="AP48" s="37">
        <f>'Rev (Tb12)'!S68</f>
        <v>473.7</v>
      </c>
      <c r="AQ48" s="37">
        <f>'Rev (Tb12)'!T68</f>
        <v>518.79999999999995</v>
      </c>
    </row>
    <row r="49" spans="1:72" s="10" customFormat="1">
      <c r="A49" s="146" t="s">
        <v>491</v>
      </c>
      <c r="B49" s="141">
        <v>11.9</v>
      </c>
      <c r="C49" s="141">
        <v>12.7</v>
      </c>
      <c r="D49" s="141">
        <v>18.399999999999999</v>
      </c>
      <c r="E49" s="141">
        <v>26.1</v>
      </c>
      <c r="F49" s="141">
        <v>73.900000000000006</v>
      </c>
      <c r="G49" s="141">
        <v>136.80000000000001</v>
      </c>
      <c r="H49" s="141">
        <v>132.9</v>
      </c>
      <c r="I49" s="141">
        <v>157.19999999999999</v>
      </c>
      <c r="J49" s="141">
        <v>149.4</v>
      </c>
      <c r="K49" s="141">
        <v>40.1</v>
      </c>
      <c r="L49" s="141">
        <v>78.900000000000006</v>
      </c>
      <c r="M49" s="141">
        <v>133.80000000000001</v>
      </c>
      <c r="N49" s="141">
        <v>98.1</v>
      </c>
      <c r="O49" s="141">
        <v>106.7</v>
      </c>
      <c r="P49" s="141">
        <v>111.8</v>
      </c>
      <c r="Q49" s="141">
        <v>101.5</v>
      </c>
      <c r="R49" s="141">
        <v>136.30000000000001</v>
      </c>
      <c r="S49" s="141">
        <v>162.6</v>
      </c>
      <c r="T49" s="141">
        <v>155.19999999999999</v>
      </c>
      <c r="U49" s="141">
        <v>126.8</v>
      </c>
      <c r="V49" s="141">
        <v>108.7</v>
      </c>
      <c r="W49" s="141">
        <v>173.6</v>
      </c>
      <c r="X49" s="141">
        <v>210.6</v>
      </c>
      <c r="Y49" s="142">
        <v>179.9</v>
      </c>
      <c r="Z49" s="142">
        <v>211.7</v>
      </c>
      <c r="AA49" s="142">
        <v>274.5</v>
      </c>
      <c r="AB49" s="143">
        <v>316.2</v>
      </c>
      <c r="AC49" s="143"/>
      <c r="AD49" s="40"/>
      <c r="AE49" s="40"/>
      <c r="AF49" s="40"/>
      <c r="AG49" s="40"/>
      <c r="AH49" s="40"/>
      <c r="AI49" s="40"/>
      <c r="AJ49" s="40"/>
      <c r="AK49" s="40"/>
      <c r="AL49" s="40"/>
      <c r="AM49" s="37"/>
      <c r="AN49" s="37"/>
      <c r="AO49" s="37"/>
      <c r="AP49" s="37"/>
      <c r="AQ49" s="37"/>
    </row>
    <row r="50" spans="1:72">
      <c r="A50" s="139" t="s">
        <v>492</v>
      </c>
      <c r="B50" s="132"/>
      <c r="C50" s="132"/>
      <c r="D50" s="132"/>
      <c r="E50" s="132"/>
      <c r="F50" s="132"/>
      <c r="G50" s="132"/>
      <c r="H50" s="132"/>
      <c r="I50" s="132"/>
      <c r="J50" s="132"/>
      <c r="K50" s="132"/>
      <c r="L50" s="132"/>
      <c r="M50" s="132"/>
      <c r="N50" s="132"/>
      <c r="O50" s="132"/>
      <c r="P50" s="132"/>
      <c r="Q50" s="132"/>
      <c r="R50" s="132"/>
      <c r="S50" s="132"/>
      <c r="T50" s="132"/>
      <c r="U50" s="132"/>
      <c r="V50" s="132"/>
      <c r="W50" s="132"/>
      <c r="X50" s="132"/>
      <c r="Y50" s="40"/>
      <c r="Z50" s="40"/>
      <c r="AA50" s="40"/>
      <c r="AB50" s="40"/>
      <c r="AC50" s="40"/>
      <c r="AD50" s="65"/>
      <c r="AE50" s="65"/>
      <c r="AF50" s="65"/>
      <c r="AG50" s="65"/>
      <c r="AH50" s="65"/>
      <c r="AI50" s="65"/>
      <c r="AJ50" s="65"/>
      <c r="AK50" s="65"/>
      <c r="AL50" s="65"/>
      <c r="AM50" s="45"/>
      <c r="AN50" s="45"/>
      <c r="AO50" s="45"/>
      <c r="AP50" s="45"/>
      <c r="AQ50" s="45"/>
      <c r="AR50" s="10"/>
      <c r="AS50" s="10"/>
      <c r="AT50" s="10"/>
      <c r="AU50" s="10"/>
      <c r="AV50" s="10"/>
      <c r="AW50" s="10"/>
      <c r="AX50" s="10"/>
      <c r="AY50" s="10"/>
      <c r="AZ50" s="10"/>
      <c r="BA50" s="10"/>
      <c r="BB50" s="10"/>
      <c r="BC50" s="10"/>
      <c r="BD50" s="10"/>
      <c r="BE50" s="10"/>
      <c r="BF50" s="10"/>
      <c r="BG50" s="10"/>
      <c r="BH50" s="10"/>
      <c r="BI50" s="10"/>
      <c r="BJ50" s="10"/>
      <c r="BK50" s="10"/>
      <c r="BL50" s="10"/>
      <c r="BM50" s="10"/>
      <c r="BN50" s="10"/>
      <c r="BO50" s="10"/>
      <c r="BP50" s="10"/>
      <c r="BQ50" s="10"/>
      <c r="BR50" s="10"/>
      <c r="BS50" s="10"/>
      <c r="BT50" s="10"/>
    </row>
    <row r="51" spans="1:72">
      <c r="A51" s="139" t="s">
        <v>350</v>
      </c>
      <c r="B51" s="132"/>
      <c r="C51" s="132"/>
      <c r="D51" s="132"/>
      <c r="E51" s="132"/>
      <c r="F51" s="132"/>
      <c r="G51" s="132"/>
      <c r="H51" s="132"/>
      <c r="I51" s="132"/>
      <c r="J51" s="132"/>
      <c r="K51" s="132"/>
      <c r="L51" s="132"/>
      <c r="M51" s="132"/>
      <c r="N51" s="132"/>
      <c r="O51" s="132"/>
      <c r="P51" s="132"/>
      <c r="Q51" s="132"/>
      <c r="R51" s="132"/>
      <c r="S51" s="132"/>
      <c r="T51" s="132"/>
      <c r="U51" s="132"/>
      <c r="V51" s="132"/>
      <c r="W51" s="132"/>
      <c r="X51" s="132"/>
      <c r="Y51" s="40"/>
      <c r="Z51" s="40"/>
      <c r="AA51" s="40"/>
      <c r="AB51" s="40"/>
      <c r="AC51" s="40"/>
      <c r="AD51" s="65"/>
      <c r="AE51" s="65"/>
      <c r="AF51" s="65"/>
      <c r="AG51" s="65"/>
      <c r="AH51" s="65"/>
      <c r="AI51" s="65"/>
      <c r="AJ51" s="65"/>
      <c r="AK51" s="65"/>
      <c r="AL51" s="65"/>
      <c r="AM51" s="45"/>
      <c r="AN51" s="45"/>
      <c r="AO51" s="45"/>
      <c r="AP51" s="45"/>
      <c r="AQ51" s="45"/>
    </row>
    <row r="52" spans="1:72" s="5" customFormat="1">
      <c r="A52" s="134" t="s">
        <v>364</v>
      </c>
      <c r="B52" s="150"/>
      <c r="C52" s="150"/>
      <c r="D52" s="150"/>
      <c r="E52" s="150"/>
      <c r="F52" s="150"/>
      <c r="G52" s="150"/>
      <c r="H52" s="150"/>
      <c r="I52" s="150"/>
      <c r="J52" s="150"/>
      <c r="K52" s="150"/>
      <c r="L52" s="150"/>
      <c r="M52" s="150"/>
      <c r="N52" s="150"/>
      <c r="O52" s="150"/>
      <c r="P52" s="150"/>
      <c r="Q52" s="150"/>
      <c r="R52" s="150"/>
      <c r="S52" s="150"/>
      <c r="T52" s="150"/>
      <c r="U52" s="150"/>
      <c r="V52" s="150"/>
      <c r="W52" s="150"/>
      <c r="X52" s="150"/>
      <c r="Y52" s="39">
        <f>'Rev (Tb12)'!B86</f>
        <v>269.10000000000002</v>
      </c>
      <c r="Z52" s="39">
        <f>'Rev (Tb12)'!C86</f>
        <v>140.30000000000001</v>
      </c>
      <c r="AA52" s="39">
        <f>'Rev (Tb12)'!D86</f>
        <v>775.3</v>
      </c>
      <c r="AB52" s="39">
        <f>'Rev (Tb12)'!E86</f>
        <v>1026</v>
      </c>
      <c r="AC52" s="39">
        <f>'Rev (Tb12)'!F86</f>
        <v>633.9</v>
      </c>
      <c r="AD52" s="39">
        <f>'Rev (Tb12)'!G86</f>
        <v>943.8</v>
      </c>
      <c r="AE52" s="39">
        <f>'Rev (Tb12)'!H86</f>
        <v>1773.6</v>
      </c>
      <c r="AF52" s="39">
        <f>'Rev (Tb12)'!I86</f>
        <v>986.8</v>
      </c>
      <c r="AG52" s="39">
        <f>'Rev (Tb12)'!J86</f>
        <v>866.2</v>
      </c>
      <c r="AH52" s="39">
        <f>'Rev (Tb12)'!K86</f>
        <v>643</v>
      </c>
      <c r="AI52" s="39">
        <f>'Rev (Tb12)'!L86</f>
        <v>612.5</v>
      </c>
      <c r="AJ52" s="39">
        <f>'Rev (Tb12)'!M86</f>
        <v>1024.4000000000001</v>
      </c>
      <c r="AK52" s="39">
        <f>'Rev (Tb12)'!N86</f>
        <v>1198.5999999999999</v>
      </c>
      <c r="AL52" s="39">
        <f>'Rev (Tb12)'!O86</f>
        <v>1852</v>
      </c>
      <c r="AM52" s="38">
        <f>'Rev (Tb12)'!P86</f>
        <v>4573.6000000000004</v>
      </c>
      <c r="AN52" s="38">
        <f>'Rev (Tb12)'!Q86</f>
        <v>4755.2</v>
      </c>
      <c r="AO52" s="38">
        <f>'Rev (Tb12)'!R86</f>
        <v>4963.3</v>
      </c>
      <c r="AP52" s="38">
        <f>'Rev (Tb12)'!S86</f>
        <v>5380.9</v>
      </c>
      <c r="AQ52" s="38">
        <f>'Rev (Tb12)'!T86</f>
        <v>5839</v>
      </c>
      <c r="AR52" s="3"/>
      <c r="AS52" s="3"/>
      <c r="AT52" s="3"/>
      <c r="AU52" s="3"/>
      <c r="AV52" s="3"/>
      <c r="AW52" s="3"/>
      <c r="AX52" s="3"/>
      <c r="AY52" s="3"/>
      <c r="AZ52" s="3"/>
      <c r="BA52" s="3"/>
      <c r="BB52" s="3"/>
      <c r="BC52" s="3"/>
      <c r="BD52" s="3"/>
      <c r="BE52" s="3"/>
      <c r="BF52" s="3"/>
      <c r="BG52" s="3"/>
      <c r="BH52" s="3"/>
      <c r="BI52" s="3"/>
      <c r="BJ52" s="3"/>
    </row>
    <row r="53" spans="1:72" s="5" customFormat="1">
      <c r="A53" s="130" t="s">
        <v>493</v>
      </c>
      <c r="B53" s="137">
        <v>135</v>
      </c>
      <c r="C53" s="137">
        <v>158</v>
      </c>
      <c r="D53" s="137">
        <v>187.2</v>
      </c>
      <c r="E53" s="137">
        <v>166.8</v>
      </c>
      <c r="F53" s="137">
        <v>149.1</v>
      </c>
      <c r="G53" s="137">
        <v>162.69999999999999</v>
      </c>
      <c r="H53" s="137">
        <v>277.60000000000002</v>
      </c>
      <c r="I53" s="137">
        <v>201.3</v>
      </c>
      <c r="J53" s="137">
        <v>215.1</v>
      </c>
      <c r="K53" s="137">
        <v>279.60000000000002</v>
      </c>
      <c r="L53" s="137">
        <v>171.2</v>
      </c>
      <c r="M53" s="137">
        <v>144.5</v>
      </c>
      <c r="N53" s="137">
        <v>171.5</v>
      </c>
      <c r="O53" s="137">
        <v>169.9</v>
      </c>
      <c r="P53" s="137">
        <v>239.2</v>
      </c>
      <c r="Q53" s="137">
        <v>245.1</v>
      </c>
      <c r="R53" s="137">
        <v>279.39999999999998</v>
      </c>
      <c r="S53" s="137">
        <v>428.8</v>
      </c>
      <c r="T53" s="137">
        <v>433</v>
      </c>
      <c r="U53" s="137">
        <v>282.60000000000002</v>
      </c>
      <c r="V53" s="137">
        <v>765.8</v>
      </c>
      <c r="W53" s="137">
        <v>435.1</v>
      </c>
      <c r="X53" s="137">
        <v>350.3</v>
      </c>
      <c r="Y53" s="137">
        <v>423.2</v>
      </c>
      <c r="Z53" s="137">
        <v>273.89999999999998</v>
      </c>
      <c r="AA53" s="137">
        <v>900.9</v>
      </c>
      <c r="AB53" s="137">
        <v>1126.9000000000001</v>
      </c>
      <c r="AC53" s="39"/>
      <c r="AD53" s="39"/>
      <c r="AE53" s="39"/>
      <c r="AF53" s="39"/>
      <c r="AG53" s="39"/>
      <c r="AH53" s="39"/>
      <c r="AI53" s="39"/>
      <c r="AJ53" s="39"/>
      <c r="AK53" s="39"/>
      <c r="AL53" s="39"/>
      <c r="AM53" s="38"/>
      <c r="AN53" s="38"/>
      <c r="AO53" s="38"/>
      <c r="AP53" s="38"/>
      <c r="AQ53" s="38"/>
      <c r="AR53" s="3"/>
      <c r="AS53" s="3"/>
      <c r="AT53" s="3"/>
      <c r="AU53" s="3"/>
      <c r="AV53" s="3"/>
      <c r="AW53" s="3"/>
      <c r="AX53" s="3"/>
      <c r="AY53" s="3"/>
      <c r="AZ53" s="3"/>
      <c r="BA53" s="3"/>
      <c r="BB53" s="3"/>
      <c r="BC53" s="3"/>
      <c r="BD53" s="3"/>
      <c r="BE53" s="3"/>
      <c r="BF53" s="3"/>
      <c r="BG53" s="3"/>
      <c r="BH53" s="3"/>
      <c r="BI53" s="3"/>
      <c r="BJ53" s="3"/>
    </row>
    <row r="54" spans="1:72">
      <c r="A54" s="139" t="s">
        <v>365</v>
      </c>
      <c r="B54" s="132"/>
      <c r="C54" s="132"/>
      <c r="D54" s="132"/>
      <c r="E54" s="132"/>
      <c r="F54" s="132"/>
      <c r="G54" s="132"/>
      <c r="H54" s="132"/>
      <c r="I54" s="132"/>
      <c r="J54" s="132"/>
      <c r="K54" s="132"/>
      <c r="L54" s="132"/>
      <c r="M54" s="132"/>
      <c r="N54" s="132"/>
      <c r="O54" s="132"/>
      <c r="P54" s="132"/>
      <c r="Q54" s="132"/>
      <c r="R54" s="132"/>
      <c r="S54" s="132"/>
      <c r="T54" s="132"/>
      <c r="U54" s="132"/>
      <c r="V54" s="132"/>
      <c r="W54" s="132"/>
      <c r="X54" s="132"/>
      <c r="Y54" s="40">
        <f>'Rev (Tb12)'!B87</f>
        <v>196</v>
      </c>
      <c r="Z54" s="40">
        <f>'Rev (Tb12)'!C87</f>
        <v>75.400000000000006</v>
      </c>
      <c r="AA54" s="40">
        <f>'Rev (Tb12)'!D87</f>
        <v>696</v>
      </c>
      <c r="AB54" s="40">
        <f>'Rev (Tb12)'!E87</f>
        <v>943.1</v>
      </c>
      <c r="AC54" s="40">
        <f>'Rev (Tb12)'!F87</f>
        <v>551.29999999999995</v>
      </c>
      <c r="AD54" s="40">
        <f>'Rev (Tb12)'!G87</f>
        <v>860.9</v>
      </c>
      <c r="AE54" s="40">
        <f>'Rev (Tb12)'!H87</f>
        <v>1063.5999999999999</v>
      </c>
      <c r="AF54" s="40">
        <f>'Rev (Tb12)'!I87</f>
        <v>529.5</v>
      </c>
      <c r="AG54" s="40">
        <f>'Rev (Tb12)'!J87</f>
        <v>741.1</v>
      </c>
      <c r="AH54" s="40">
        <f>'Rev (Tb12)'!K87</f>
        <v>551.79999999999995</v>
      </c>
      <c r="AI54" s="40">
        <f>'Rev (Tb12)'!L87</f>
        <v>514.29999999999995</v>
      </c>
      <c r="AJ54" s="40">
        <f>'Rev (Tb12)'!M87</f>
        <v>517.79999999999995</v>
      </c>
      <c r="AK54" s="40">
        <f>'Rev (Tb12)'!N87</f>
        <v>700.3</v>
      </c>
      <c r="AL54" s="40">
        <f>'Rev (Tb12)'!O87</f>
        <v>1278</v>
      </c>
      <c r="AM54" s="37">
        <f>'Rev (Tb12)'!P87</f>
        <v>3404.2</v>
      </c>
      <c r="AN54" s="37">
        <f>'Rev (Tb12)'!Q87</f>
        <v>3437.8</v>
      </c>
      <c r="AO54" s="37">
        <f>'Rev (Tb12)'!R87</f>
        <v>3485.1</v>
      </c>
      <c r="AP54" s="37">
        <f>'Rev (Tb12)'!S87</f>
        <v>3716.5</v>
      </c>
      <c r="AQ54" s="37">
        <f>'Rev (Tb12)'!T87</f>
        <v>3964.1</v>
      </c>
    </row>
    <row r="55" spans="1:72">
      <c r="A55" s="139" t="s">
        <v>494</v>
      </c>
      <c r="B55" s="132"/>
      <c r="C55" s="132"/>
      <c r="D55" s="132"/>
      <c r="E55" s="132"/>
      <c r="F55" s="132"/>
      <c r="G55" s="132"/>
      <c r="H55" s="132"/>
      <c r="I55" s="132"/>
      <c r="J55" s="132"/>
      <c r="K55" s="132"/>
      <c r="L55" s="132"/>
      <c r="M55" s="132"/>
      <c r="N55" s="132"/>
      <c r="O55" s="132"/>
      <c r="P55" s="132"/>
      <c r="Q55" s="132"/>
      <c r="R55" s="132"/>
      <c r="S55" s="132"/>
      <c r="T55" s="132"/>
      <c r="U55" s="132"/>
      <c r="V55" s="132"/>
      <c r="W55" s="132"/>
      <c r="X55" s="132"/>
      <c r="Y55" s="40">
        <f>'Rev (Tb12)'!B89</f>
        <v>172.3</v>
      </c>
      <c r="Z55" s="40">
        <f>'Rev (Tb12)'!C89</f>
        <v>55</v>
      </c>
      <c r="AA55" s="40">
        <f>'Rev (Tb12)'!D89</f>
        <v>665.8</v>
      </c>
      <c r="AB55" s="40">
        <f>'Rev (Tb12)'!E89</f>
        <v>911.4</v>
      </c>
      <c r="AC55" s="40">
        <f>'Rev (Tb12)'!F89</f>
        <v>528.9</v>
      </c>
      <c r="AD55" s="40">
        <f>'Rev (Tb12)'!G89</f>
        <v>562.29999999999995</v>
      </c>
      <c r="AE55" s="40">
        <f>'Rev (Tb12)'!H89</f>
        <v>653.5</v>
      </c>
      <c r="AF55" s="40">
        <f>'Rev (Tb12)'!I89</f>
        <v>501.2</v>
      </c>
      <c r="AG55" s="40">
        <f>'Rev (Tb12)'!J89</f>
        <v>718.5</v>
      </c>
      <c r="AH55" s="40">
        <f>'Rev (Tb12)'!K89</f>
        <v>530.5</v>
      </c>
      <c r="AI55" s="40">
        <f>'Rev (Tb12)'!L89</f>
        <v>480</v>
      </c>
      <c r="AJ55" s="40">
        <f>'Rev (Tb12)'!M89</f>
        <v>479.7</v>
      </c>
      <c r="AK55" s="40">
        <f>'Rev (Tb12)'!N89</f>
        <v>642.29999999999995</v>
      </c>
      <c r="AL55" s="40">
        <f>'Rev (Tb12)'!O89</f>
        <v>1209.8</v>
      </c>
      <c r="AM55" s="37">
        <f>'Rev (Tb12)'!P89</f>
        <v>3100</v>
      </c>
      <c r="AN55" s="37">
        <f>'Rev (Tb12)'!Q89</f>
        <v>3105</v>
      </c>
      <c r="AO55" s="37">
        <f>'Rev (Tb12)'!R89</f>
        <v>3115.3</v>
      </c>
      <c r="AP55" s="37">
        <f>'Rev (Tb12)'!S89</f>
        <v>3311</v>
      </c>
      <c r="AQ55" s="37">
        <f>'Rev (Tb12)'!T89</f>
        <v>3520.6</v>
      </c>
    </row>
    <row r="56" spans="1:72">
      <c r="A56" s="260" t="s">
        <v>495</v>
      </c>
      <c r="B56" s="132"/>
      <c r="C56" s="132"/>
      <c r="D56" s="132"/>
      <c r="E56" s="132"/>
      <c r="F56" s="132"/>
      <c r="G56" s="132"/>
      <c r="H56" s="132"/>
      <c r="I56" s="132"/>
      <c r="J56" s="132"/>
      <c r="K56" s="132"/>
      <c r="L56" s="132"/>
      <c r="M56" s="132"/>
      <c r="N56" s="132"/>
      <c r="O56" s="132"/>
      <c r="P56" s="132"/>
      <c r="Q56" s="132"/>
      <c r="R56" s="132"/>
      <c r="S56" s="132"/>
      <c r="T56" s="132"/>
      <c r="U56" s="132"/>
      <c r="V56" s="132"/>
      <c r="W56" s="132"/>
      <c r="X56" s="132"/>
      <c r="Y56" s="40">
        <f>'Rev (Tb12)'!B90</f>
        <v>122.3</v>
      </c>
      <c r="Z56" s="40">
        <f>'Rev (Tb12)'!C90</f>
        <v>0</v>
      </c>
      <c r="AA56" s="40">
        <f>'Rev (Tb12)'!D90</f>
        <v>507.2</v>
      </c>
      <c r="AB56" s="40">
        <f>'Rev (Tb12)'!E90</f>
        <v>456.4</v>
      </c>
      <c r="AC56" s="40">
        <f>'Rev (Tb12)'!F90</f>
        <v>300.5</v>
      </c>
      <c r="AD56" s="40">
        <f>'Rev (Tb12)'!G90</f>
        <v>279.3</v>
      </c>
      <c r="AE56" s="40">
        <f>'Rev (Tb12)'!H90</f>
        <v>380</v>
      </c>
      <c r="AF56" s="40">
        <f>'Rev (Tb12)'!I90</f>
        <v>381.2</v>
      </c>
      <c r="AG56" s="40">
        <f>'Rev (Tb12)'!J90</f>
        <v>568.5</v>
      </c>
      <c r="AH56" s="40">
        <f>'Rev (Tb12)'!K90</f>
        <v>380.5</v>
      </c>
      <c r="AI56" s="40">
        <f>'Rev (Tb12)'!L90</f>
        <v>300</v>
      </c>
      <c r="AJ56" s="40">
        <f>'Rev (Tb12)'!M90</f>
        <v>402.6</v>
      </c>
      <c r="AK56" s="40">
        <f>'Rev (Tb12)'!N90</f>
        <v>560.1</v>
      </c>
      <c r="AL56" s="40">
        <f>'Rev (Tb12)'!O90</f>
        <v>1161.4000000000001</v>
      </c>
      <c r="AM56" s="37">
        <f>'Rev (Tb12)'!P90</f>
        <v>2950</v>
      </c>
      <c r="AN56" s="37">
        <f>'Rev (Tb12)'!Q90</f>
        <v>2905</v>
      </c>
      <c r="AO56" s="37">
        <f>'Rev (Tb12)'!R90</f>
        <v>2865.3</v>
      </c>
      <c r="AP56" s="37">
        <f>'Rev (Tb12)'!S90</f>
        <v>3011</v>
      </c>
      <c r="AQ56" s="37">
        <f>'Rev (Tb12)'!T90</f>
        <v>3170.6</v>
      </c>
    </row>
    <row r="57" spans="1:72">
      <c r="A57" s="260" t="s">
        <v>496</v>
      </c>
      <c r="B57" s="132"/>
      <c r="C57" s="132"/>
      <c r="D57" s="132"/>
      <c r="E57" s="132"/>
      <c r="F57" s="132"/>
      <c r="G57" s="132"/>
      <c r="H57" s="132"/>
      <c r="I57" s="132"/>
      <c r="J57" s="132"/>
      <c r="K57" s="132"/>
      <c r="L57" s="132"/>
      <c r="M57" s="132"/>
      <c r="N57" s="132"/>
      <c r="O57" s="132"/>
      <c r="P57" s="132"/>
      <c r="Q57" s="132"/>
      <c r="R57" s="132"/>
      <c r="S57" s="132"/>
      <c r="T57" s="132"/>
      <c r="U57" s="132"/>
      <c r="V57" s="132"/>
      <c r="W57" s="132"/>
      <c r="X57" s="132"/>
      <c r="Y57" s="40">
        <f>'Rev (Tb12)'!B91</f>
        <v>50</v>
      </c>
      <c r="Z57" s="40">
        <f>'Rev (Tb12)'!C91</f>
        <v>55</v>
      </c>
      <c r="AA57" s="40">
        <f>'Rev (Tb12)'!D91</f>
        <v>152</v>
      </c>
      <c r="AB57" s="40">
        <f>'Rev (Tb12)'!E91</f>
        <v>85</v>
      </c>
      <c r="AC57" s="40">
        <f>'Rev (Tb12)'!F91</f>
        <v>228.4</v>
      </c>
      <c r="AD57" s="40">
        <f>'Rev (Tb12)'!G91</f>
        <v>0</v>
      </c>
      <c r="AE57" s="40">
        <f>'Rev (Tb12)'!H91</f>
        <v>0</v>
      </c>
      <c r="AF57" s="40">
        <f>'Rev (Tb12)'!I91</f>
        <v>120</v>
      </c>
      <c r="AG57" s="40">
        <f>'Rev (Tb12)'!J91</f>
        <v>150</v>
      </c>
      <c r="AH57" s="40">
        <f>'Rev (Tb12)'!K91</f>
        <v>150</v>
      </c>
      <c r="AI57" s="40">
        <f>'Rev (Tb12)'!L91</f>
        <v>100</v>
      </c>
      <c r="AJ57" s="40">
        <f>'Rev (Tb12)'!M91</f>
        <v>0</v>
      </c>
      <c r="AK57" s="40">
        <f>'Rev (Tb12)'!N91</f>
        <v>0</v>
      </c>
      <c r="AL57" s="40">
        <f>'Rev (Tb12)'!O91</f>
        <v>48.4</v>
      </c>
      <c r="AM57" s="37">
        <f>'Rev (Tb12)'!P91</f>
        <v>0</v>
      </c>
      <c r="AN57" s="37">
        <f>'Rev (Tb12)'!Q91</f>
        <v>0</v>
      </c>
      <c r="AO57" s="37">
        <f>'Rev (Tb12)'!R91</f>
        <v>0</v>
      </c>
      <c r="AP57" s="37">
        <f>'Rev (Tb12)'!S91</f>
        <v>0</v>
      </c>
      <c r="AQ57" s="37">
        <f>'Rev (Tb12)'!T91</f>
        <v>0</v>
      </c>
    </row>
    <row r="58" spans="1:72">
      <c r="A58" s="260" t="s">
        <v>497</v>
      </c>
      <c r="B58" s="132"/>
      <c r="C58" s="132"/>
      <c r="D58" s="132"/>
      <c r="E58" s="132"/>
      <c r="F58" s="132"/>
      <c r="G58" s="132"/>
      <c r="H58" s="132"/>
      <c r="I58" s="132"/>
      <c r="J58" s="132"/>
      <c r="K58" s="132"/>
      <c r="L58" s="132"/>
      <c r="M58" s="132"/>
      <c r="N58" s="132"/>
      <c r="O58" s="132"/>
      <c r="P58" s="132"/>
      <c r="Q58" s="132"/>
      <c r="R58" s="132"/>
      <c r="S58" s="132"/>
      <c r="T58" s="132"/>
      <c r="U58" s="132"/>
      <c r="V58" s="132"/>
      <c r="W58" s="132"/>
      <c r="X58" s="132"/>
      <c r="Y58" s="40">
        <f>'Rev (Tb12)'!B92</f>
        <v>0</v>
      </c>
      <c r="Z58" s="40">
        <f>'Rev (Tb12)'!C92</f>
        <v>0</v>
      </c>
      <c r="AA58" s="40">
        <f>'Rev (Tb12)'!D92</f>
        <v>6.6</v>
      </c>
      <c r="AB58" s="40">
        <f>'Rev (Tb12)'!E92</f>
        <v>0</v>
      </c>
      <c r="AC58" s="40">
        <f>'Rev (Tb12)'!F92</f>
        <v>0</v>
      </c>
      <c r="AD58" s="40">
        <f>'Rev (Tb12)'!G92</f>
        <v>0</v>
      </c>
      <c r="AE58" s="40">
        <f>'Rev (Tb12)'!H92</f>
        <v>0</v>
      </c>
      <c r="AF58" s="40">
        <f>'Rev (Tb12)'!I92</f>
        <v>0</v>
      </c>
      <c r="AG58" s="40">
        <f>'Rev (Tb12)'!J92</f>
        <v>0</v>
      </c>
      <c r="AH58" s="40">
        <f>'Rev (Tb12)'!K92</f>
        <v>0</v>
      </c>
      <c r="AI58" s="40">
        <f>'Rev (Tb12)'!L92</f>
        <v>0</v>
      </c>
      <c r="AJ58" s="40">
        <f>'Rev (Tb12)'!M92</f>
        <v>0</v>
      </c>
      <c r="AK58" s="40">
        <f>'Rev (Tb12)'!N92</f>
        <v>0</v>
      </c>
      <c r="AL58" s="40">
        <f>'Rev (Tb12)'!O92</f>
        <v>0</v>
      </c>
      <c r="AM58" s="37">
        <f>'Rev (Tb12)'!P92</f>
        <v>0</v>
      </c>
      <c r="AN58" s="37">
        <f>'Rev (Tb12)'!Q92</f>
        <v>0</v>
      </c>
      <c r="AO58" s="37">
        <f>'Rev (Tb12)'!R92</f>
        <v>0</v>
      </c>
      <c r="AP58" s="37">
        <f>'Rev (Tb12)'!S92</f>
        <v>0</v>
      </c>
      <c r="AQ58" s="37">
        <f>'Rev (Tb12)'!T92</f>
        <v>0</v>
      </c>
    </row>
    <row r="59" spans="1:72">
      <c r="A59" s="260" t="s">
        <v>498</v>
      </c>
      <c r="B59" s="132"/>
      <c r="C59" s="132"/>
      <c r="D59" s="132"/>
      <c r="E59" s="132"/>
      <c r="F59" s="132"/>
      <c r="G59" s="132"/>
      <c r="H59" s="132"/>
      <c r="I59" s="132"/>
      <c r="J59" s="132"/>
      <c r="K59" s="132"/>
      <c r="L59" s="132"/>
      <c r="M59" s="132"/>
      <c r="N59" s="132"/>
      <c r="O59" s="132"/>
      <c r="P59" s="132"/>
      <c r="Q59" s="132"/>
      <c r="R59" s="132"/>
      <c r="S59" s="132"/>
      <c r="T59" s="132"/>
      <c r="U59" s="132"/>
      <c r="V59" s="132"/>
      <c r="W59" s="132"/>
      <c r="X59" s="132"/>
      <c r="Y59" s="40">
        <f>'Rev (Tb12)'!B93</f>
        <v>0</v>
      </c>
      <c r="Z59" s="40">
        <f>'Rev (Tb12)'!C93</f>
        <v>0</v>
      </c>
      <c r="AA59" s="40">
        <f>'Rev (Tb12)'!D93</f>
        <v>0</v>
      </c>
      <c r="AB59" s="40">
        <f>'Rev (Tb12)'!E93</f>
        <v>370</v>
      </c>
      <c r="AC59" s="40">
        <f>'Rev (Tb12)'!F93</f>
        <v>0</v>
      </c>
      <c r="AD59" s="40">
        <f>'Rev (Tb12)'!G93</f>
        <v>19.3</v>
      </c>
      <c r="AE59" s="40">
        <f>'Rev (Tb12)'!H93</f>
        <v>30.1</v>
      </c>
      <c r="AF59" s="40">
        <f>'Rev (Tb12)'!I93</f>
        <v>0</v>
      </c>
      <c r="AG59" s="40">
        <f>'Rev (Tb12)'!J93</f>
        <v>0</v>
      </c>
      <c r="AH59" s="40">
        <f>'Rev (Tb12)'!K93</f>
        <v>0</v>
      </c>
      <c r="AI59" s="40">
        <f>'Rev (Tb12)'!L93</f>
        <v>80</v>
      </c>
      <c r="AJ59" s="40">
        <f>'Rev (Tb12)'!M93</f>
        <v>77.099999999999994</v>
      </c>
      <c r="AK59" s="40">
        <f>'Rev (Tb12)'!N93</f>
        <v>82.2</v>
      </c>
      <c r="AL59" s="40">
        <f>'Rev (Tb12)'!O93</f>
        <v>0</v>
      </c>
      <c r="AM59" s="37">
        <f>'Rev (Tb12)'!P93</f>
        <v>150</v>
      </c>
      <c r="AN59" s="37">
        <f>'Rev (Tb12)'!Q93</f>
        <v>200</v>
      </c>
      <c r="AO59" s="37">
        <f>'Rev (Tb12)'!R93</f>
        <v>250</v>
      </c>
      <c r="AP59" s="37">
        <f>'Rev (Tb12)'!S93</f>
        <v>300</v>
      </c>
      <c r="AQ59" s="37">
        <f>'Rev (Tb12)'!T93</f>
        <v>350</v>
      </c>
    </row>
    <row r="60" spans="1:72" s="10" customFormat="1">
      <c r="A60" s="146" t="s">
        <v>499</v>
      </c>
      <c r="B60" s="141">
        <v>68.5</v>
      </c>
      <c r="C60" s="141">
        <v>83.2</v>
      </c>
      <c r="D60" s="141">
        <v>99</v>
      </c>
      <c r="E60" s="141">
        <v>82.8</v>
      </c>
      <c r="F60" s="141">
        <v>74.8</v>
      </c>
      <c r="G60" s="141">
        <v>88.7</v>
      </c>
      <c r="H60" s="141">
        <v>165</v>
      </c>
      <c r="I60" s="141">
        <v>116.3</v>
      </c>
      <c r="J60" s="141">
        <v>102.7</v>
      </c>
      <c r="K60" s="141">
        <v>149.30000000000001</v>
      </c>
      <c r="L60" s="141">
        <v>84.1</v>
      </c>
      <c r="M60" s="141">
        <v>26.8</v>
      </c>
      <c r="N60" s="141">
        <v>97.9</v>
      </c>
      <c r="O60" s="141">
        <v>74.400000000000006</v>
      </c>
      <c r="P60" s="141">
        <v>159.69999999999999</v>
      </c>
      <c r="Q60" s="141">
        <v>164.7</v>
      </c>
      <c r="R60" s="141">
        <v>188.2</v>
      </c>
      <c r="S60" s="141">
        <v>339.3</v>
      </c>
      <c r="T60" s="141">
        <v>312.7</v>
      </c>
      <c r="U60" s="141">
        <v>188</v>
      </c>
      <c r="V60" s="141">
        <v>138</v>
      </c>
      <c r="W60" s="141">
        <v>339.2</v>
      </c>
      <c r="X60" s="141">
        <v>239.7</v>
      </c>
      <c r="Y60" s="142">
        <v>172.3</v>
      </c>
      <c r="Z60" s="142">
        <v>55</v>
      </c>
      <c r="AA60" s="142">
        <v>665.8</v>
      </c>
      <c r="AB60" s="143">
        <v>911.4</v>
      </c>
      <c r="AC60" s="40"/>
      <c r="AD60" s="133"/>
      <c r="AE60" s="133"/>
      <c r="AF60" s="133"/>
      <c r="AG60" s="133"/>
      <c r="AH60" s="133"/>
      <c r="AI60" s="133"/>
      <c r="AJ60" s="133"/>
      <c r="AK60" s="133"/>
      <c r="AL60" s="133"/>
      <c r="AM60" s="551"/>
      <c r="AN60" s="551"/>
      <c r="AO60" s="551"/>
      <c r="AP60" s="551"/>
      <c r="AQ60" s="551"/>
      <c r="AR60" s="3"/>
      <c r="AS60" s="3"/>
      <c r="AT60" s="3"/>
      <c r="AU60" s="3"/>
      <c r="AV60" s="3"/>
      <c r="AW60" s="3"/>
      <c r="AX60" s="3"/>
      <c r="AY60" s="3"/>
      <c r="AZ60" s="3"/>
      <c r="BA60" s="3"/>
      <c r="BB60" s="3"/>
      <c r="BC60" s="3"/>
      <c r="BD60" s="3"/>
      <c r="BE60" s="3"/>
      <c r="BF60" s="3"/>
      <c r="BG60" s="3"/>
      <c r="BH60" s="3"/>
      <c r="BI60" s="3"/>
      <c r="BJ60" s="3"/>
    </row>
    <row r="61" spans="1:72" s="23" customFormat="1">
      <c r="A61" s="146" t="s">
        <v>494</v>
      </c>
      <c r="B61" s="141">
        <v>35.799999999999997</v>
      </c>
      <c r="C61" s="141">
        <v>62.4</v>
      </c>
      <c r="D61" s="141">
        <v>67.8</v>
      </c>
      <c r="E61" s="141">
        <v>64.400000000000006</v>
      </c>
      <c r="F61" s="141">
        <v>50.1</v>
      </c>
      <c r="G61" s="141">
        <v>30.6</v>
      </c>
      <c r="H61" s="141">
        <v>47.9</v>
      </c>
      <c r="I61" s="141">
        <v>37.200000000000003</v>
      </c>
      <c r="J61" s="141">
        <v>41.9</v>
      </c>
      <c r="K61" s="141">
        <v>33.4</v>
      </c>
      <c r="L61" s="141">
        <v>46.38</v>
      </c>
      <c r="M61" s="141">
        <v>26.8</v>
      </c>
      <c r="N61" s="141">
        <v>55.6</v>
      </c>
      <c r="O61" s="141">
        <v>64</v>
      </c>
      <c r="P61" s="141">
        <v>85.7</v>
      </c>
      <c r="Q61" s="141">
        <v>105</v>
      </c>
      <c r="R61" s="141">
        <v>50</v>
      </c>
      <c r="S61" s="141">
        <v>68.099999999999994</v>
      </c>
      <c r="T61" s="141">
        <v>87</v>
      </c>
      <c r="U61" s="141">
        <v>25.5</v>
      </c>
      <c r="V61" s="141">
        <v>0</v>
      </c>
      <c r="W61" s="141">
        <v>40.299999999999997</v>
      </c>
      <c r="X61" s="141">
        <v>49</v>
      </c>
      <c r="Y61" s="142">
        <v>50</v>
      </c>
      <c r="Z61" s="142">
        <v>55</v>
      </c>
      <c r="AA61" s="142">
        <v>152</v>
      </c>
      <c r="AB61" s="143">
        <v>455</v>
      </c>
      <c r="AC61" s="40"/>
      <c r="AD61" s="133"/>
      <c r="AE61" s="133"/>
      <c r="AF61" s="133"/>
      <c r="AG61" s="133"/>
      <c r="AH61" s="133"/>
      <c r="AI61" s="133"/>
      <c r="AJ61" s="133"/>
      <c r="AK61" s="133"/>
      <c r="AL61" s="133"/>
      <c r="AM61" s="551"/>
      <c r="AN61" s="551"/>
      <c r="AO61" s="551"/>
      <c r="AP61" s="551"/>
      <c r="AQ61" s="551"/>
    </row>
    <row r="62" spans="1:72">
      <c r="A62" s="146" t="s">
        <v>500</v>
      </c>
      <c r="B62" s="141">
        <v>12.4</v>
      </c>
      <c r="C62" s="141">
        <v>15.2</v>
      </c>
      <c r="D62" s="141">
        <v>18</v>
      </c>
      <c r="E62" s="141">
        <v>2.6</v>
      </c>
      <c r="F62" s="141">
        <v>11</v>
      </c>
      <c r="G62" s="141">
        <v>48.6</v>
      </c>
      <c r="H62" s="141">
        <v>92</v>
      </c>
      <c r="I62" s="141">
        <v>60.3</v>
      </c>
      <c r="J62" s="153"/>
      <c r="K62" s="141">
        <v>50</v>
      </c>
      <c r="L62" s="153"/>
      <c r="M62" s="153"/>
      <c r="N62" s="153"/>
      <c r="O62" s="153"/>
      <c r="P62" s="153"/>
      <c r="Q62" s="153"/>
      <c r="R62" s="153"/>
      <c r="S62" s="153"/>
      <c r="T62" s="153"/>
      <c r="U62" s="153"/>
      <c r="V62" s="153"/>
      <c r="W62" s="153" t="s">
        <v>302</v>
      </c>
      <c r="X62" s="153" t="s">
        <v>302</v>
      </c>
      <c r="Y62" s="153" t="s">
        <v>302</v>
      </c>
      <c r="Z62" s="153" t="s">
        <v>302</v>
      </c>
      <c r="AA62" s="153" t="s">
        <v>302</v>
      </c>
      <c r="AB62" s="153" t="s">
        <v>302</v>
      </c>
      <c r="AC62" s="40"/>
      <c r="AD62" s="40"/>
      <c r="AE62" s="40"/>
      <c r="AF62" s="40"/>
      <c r="AG62" s="40"/>
      <c r="AH62" s="40"/>
      <c r="AI62" s="40"/>
      <c r="AJ62" s="40"/>
      <c r="AK62" s="40"/>
      <c r="AL62" s="40"/>
      <c r="AM62" s="37"/>
      <c r="AN62" s="37"/>
      <c r="AO62" s="37"/>
      <c r="AP62" s="37"/>
      <c r="AQ62" s="37"/>
    </row>
    <row r="63" spans="1:72" s="23" customFormat="1">
      <c r="A63" s="146" t="s">
        <v>368</v>
      </c>
      <c r="B63" s="141">
        <v>11.5</v>
      </c>
      <c r="C63" s="153"/>
      <c r="D63" s="141">
        <v>5.8</v>
      </c>
      <c r="E63" s="141">
        <v>7.1</v>
      </c>
      <c r="F63" s="141">
        <v>7.7</v>
      </c>
      <c r="G63" s="141">
        <v>4.4000000000000004</v>
      </c>
      <c r="H63" s="141">
        <v>0</v>
      </c>
      <c r="I63" s="141">
        <v>0</v>
      </c>
      <c r="J63" s="141">
        <v>17.3</v>
      </c>
      <c r="K63" s="141"/>
      <c r="L63" s="141">
        <v>22.1</v>
      </c>
      <c r="M63" s="153"/>
      <c r="N63" s="141">
        <v>42.3</v>
      </c>
      <c r="O63" s="141">
        <v>10.4</v>
      </c>
      <c r="P63" s="141">
        <v>74</v>
      </c>
      <c r="Q63" s="141">
        <v>59.7</v>
      </c>
      <c r="R63" s="141">
        <v>138.19999999999999</v>
      </c>
      <c r="S63" s="141">
        <v>271.2</v>
      </c>
      <c r="T63" s="141">
        <v>225.7</v>
      </c>
      <c r="U63" s="141">
        <v>162.5</v>
      </c>
      <c r="V63" s="141">
        <v>138</v>
      </c>
      <c r="W63" s="141">
        <v>298.89999999999998</v>
      </c>
      <c r="X63" s="141">
        <v>190.7</v>
      </c>
      <c r="Y63" s="142">
        <v>122.3</v>
      </c>
      <c r="Z63" s="154" t="s">
        <v>302</v>
      </c>
      <c r="AA63" s="142">
        <v>513.79999999999995</v>
      </c>
      <c r="AB63" s="143">
        <v>456.4</v>
      </c>
      <c r="AC63" s="40"/>
      <c r="AD63" s="133"/>
      <c r="AE63" s="133"/>
      <c r="AF63" s="133"/>
      <c r="AG63" s="133"/>
      <c r="AH63" s="133"/>
      <c r="AI63" s="133"/>
      <c r="AJ63" s="133"/>
      <c r="AK63" s="133"/>
      <c r="AL63" s="133"/>
      <c r="AM63" s="551"/>
      <c r="AN63" s="551"/>
      <c r="AO63" s="551"/>
      <c r="AP63" s="551"/>
      <c r="AQ63" s="551"/>
      <c r="AR63" s="3"/>
      <c r="AS63" s="3"/>
      <c r="AT63" s="3"/>
      <c r="AU63" s="3"/>
      <c r="AV63" s="3"/>
      <c r="AW63" s="3"/>
      <c r="AX63" s="3"/>
      <c r="AY63" s="3"/>
      <c r="AZ63" s="3"/>
      <c r="BA63" s="3"/>
      <c r="BB63" s="3"/>
      <c r="BC63" s="3"/>
      <c r="BD63" s="3"/>
      <c r="BE63" s="3"/>
      <c r="BF63" s="3"/>
      <c r="BG63" s="3"/>
      <c r="BH63" s="3"/>
      <c r="BI63" s="3"/>
      <c r="BJ63" s="3"/>
    </row>
    <row r="64" spans="1:72">
      <c r="A64" s="146" t="s">
        <v>501</v>
      </c>
      <c r="B64" s="141">
        <v>8.8000000000000007</v>
      </c>
      <c r="C64" s="141">
        <v>5.6</v>
      </c>
      <c r="D64" s="141">
        <v>7.5</v>
      </c>
      <c r="E64" s="141">
        <v>8.6999999999999993</v>
      </c>
      <c r="F64" s="141">
        <v>5.9</v>
      </c>
      <c r="G64" s="141">
        <v>5.0999999999999996</v>
      </c>
      <c r="H64" s="141">
        <v>25.1</v>
      </c>
      <c r="I64" s="141">
        <v>18.8</v>
      </c>
      <c r="J64" s="141">
        <v>43.5</v>
      </c>
      <c r="K64" s="141">
        <v>13.7</v>
      </c>
      <c r="L64" s="132"/>
      <c r="M64" s="132"/>
      <c r="N64" s="132"/>
      <c r="O64" s="132"/>
      <c r="P64" s="132"/>
      <c r="Q64" s="132"/>
      <c r="R64" s="132"/>
      <c r="S64" s="132"/>
      <c r="T64" s="132"/>
      <c r="U64" s="132"/>
      <c r="V64" s="132"/>
      <c r="W64" s="132"/>
      <c r="X64" s="132"/>
      <c r="Y64" s="40"/>
      <c r="Z64" s="40"/>
      <c r="AA64" s="40"/>
      <c r="AB64" s="40"/>
      <c r="AC64" s="40"/>
      <c r="AD64" s="40"/>
      <c r="AE64" s="40"/>
      <c r="AF64" s="40"/>
      <c r="AG64" s="40"/>
      <c r="AH64" s="40"/>
      <c r="AI64" s="40"/>
      <c r="AJ64" s="40"/>
      <c r="AK64" s="40"/>
      <c r="AL64" s="40"/>
      <c r="AM64" s="37"/>
      <c r="AN64" s="37"/>
      <c r="AO64" s="37"/>
      <c r="AP64" s="37"/>
      <c r="AQ64" s="37"/>
    </row>
    <row r="65" spans="1:62" s="10" customFormat="1">
      <c r="A65" s="146" t="s">
        <v>502</v>
      </c>
      <c r="B65" s="141">
        <v>6.5</v>
      </c>
      <c r="C65" s="141">
        <v>21.1</v>
      </c>
      <c r="D65" s="141">
        <v>20.100000000000001</v>
      </c>
      <c r="E65" s="141">
        <v>20.3</v>
      </c>
      <c r="F65" s="141">
        <v>9.9</v>
      </c>
      <c r="G65" s="141">
        <v>4.8</v>
      </c>
      <c r="H65" s="141">
        <v>3.5</v>
      </c>
      <c r="I65" s="141">
        <v>3</v>
      </c>
      <c r="J65" s="141">
        <v>1.6</v>
      </c>
      <c r="K65" s="141">
        <v>3</v>
      </c>
      <c r="L65" s="141">
        <v>2.6</v>
      </c>
      <c r="M65" s="141">
        <v>3</v>
      </c>
      <c r="N65" s="141">
        <v>1.1000000000000001</v>
      </c>
      <c r="O65" s="141">
        <v>1.3</v>
      </c>
      <c r="P65" s="141">
        <v>4.3</v>
      </c>
      <c r="Q65" s="141">
        <v>2.8</v>
      </c>
      <c r="R65" s="141">
        <v>0.5</v>
      </c>
      <c r="S65" s="141">
        <v>0.6</v>
      </c>
      <c r="T65" s="141">
        <v>0.5</v>
      </c>
      <c r="U65" s="141">
        <v>1.2</v>
      </c>
      <c r="V65" s="141">
        <v>6.9</v>
      </c>
      <c r="W65" s="141">
        <v>1.3</v>
      </c>
      <c r="X65" s="141">
        <v>12.8</v>
      </c>
      <c r="Y65" s="142">
        <v>0.1</v>
      </c>
      <c r="Z65" s="154" t="s">
        <v>302</v>
      </c>
      <c r="AA65" s="154" t="s">
        <v>302</v>
      </c>
      <c r="AB65" s="143">
        <v>0.1</v>
      </c>
      <c r="AC65" s="40"/>
      <c r="AD65" s="133"/>
      <c r="AE65" s="133"/>
      <c r="AF65" s="133"/>
      <c r="AG65" s="133"/>
      <c r="AH65" s="133"/>
      <c r="AI65" s="133"/>
      <c r="AJ65" s="133"/>
      <c r="AK65" s="133"/>
      <c r="AL65" s="133"/>
      <c r="AM65" s="551"/>
      <c r="AN65" s="551"/>
      <c r="AO65" s="551"/>
      <c r="AP65" s="551"/>
      <c r="AQ65" s="551"/>
      <c r="AR65" s="3"/>
      <c r="AS65" s="3"/>
      <c r="AT65" s="3"/>
      <c r="AU65" s="3"/>
      <c r="AV65" s="3"/>
      <c r="AW65" s="3"/>
      <c r="AX65" s="3"/>
      <c r="AY65" s="3"/>
      <c r="AZ65" s="3"/>
      <c r="BA65" s="3"/>
      <c r="BB65" s="3"/>
      <c r="BC65" s="3"/>
      <c r="BD65" s="3"/>
      <c r="BE65" s="3"/>
      <c r="BF65" s="3"/>
      <c r="BG65" s="3"/>
      <c r="BH65" s="3"/>
      <c r="BI65" s="3"/>
      <c r="BJ65" s="3"/>
    </row>
    <row r="66" spans="1:62">
      <c r="A66" s="139" t="s">
        <v>432</v>
      </c>
      <c r="B66" s="132"/>
      <c r="C66" s="132"/>
      <c r="D66" s="132"/>
      <c r="E66" s="132"/>
      <c r="F66" s="132"/>
      <c r="G66" s="132"/>
      <c r="H66" s="132"/>
      <c r="I66" s="132"/>
      <c r="J66" s="132"/>
      <c r="K66" s="132"/>
      <c r="L66" s="132"/>
      <c r="M66" s="132"/>
      <c r="N66" s="132"/>
      <c r="O66" s="132"/>
      <c r="P66" s="132"/>
      <c r="Q66" s="132"/>
      <c r="R66" s="132"/>
      <c r="S66" s="132"/>
      <c r="T66" s="132"/>
      <c r="U66" s="132"/>
      <c r="V66" s="132"/>
      <c r="W66" s="132"/>
      <c r="X66" s="132"/>
      <c r="Y66" s="40">
        <f>'Rev (Tb12)'!B94</f>
        <v>23.6</v>
      </c>
      <c r="Z66" s="40">
        <f>'Rev (Tb12)'!C94</f>
        <v>20.399999999999999</v>
      </c>
      <c r="AA66" s="40">
        <f>'Rev (Tb12)'!D94</f>
        <v>30.2</v>
      </c>
      <c r="AB66" s="40">
        <f>'Rev (Tb12)'!E94</f>
        <v>31.7</v>
      </c>
      <c r="AC66" s="40">
        <f>'Rev (Tb12)'!F94</f>
        <v>22.4</v>
      </c>
      <c r="AD66" s="40">
        <f>'Rev (Tb12)'!G94</f>
        <v>16.3</v>
      </c>
      <c r="AE66" s="40">
        <f>'Rev (Tb12)'!H94</f>
        <v>23.4</v>
      </c>
      <c r="AF66" s="40">
        <f>'Rev (Tb12)'!I94</f>
        <v>28.2</v>
      </c>
      <c r="AG66" s="40">
        <f>'Rev (Tb12)'!J94</f>
        <v>22.6</v>
      </c>
      <c r="AH66" s="40">
        <f>'Rev (Tb12)'!K94</f>
        <v>21.3</v>
      </c>
      <c r="AI66" s="40">
        <f>'Rev (Tb12)'!L94</f>
        <v>34.299999999999997</v>
      </c>
      <c r="AJ66" s="40">
        <f>'Rev (Tb12)'!M94</f>
        <v>38.1</v>
      </c>
      <c r="AK66" s="40">
        <f>'Rev (Tb12)'!N94</f>
        <v>58</v>
      </c>
      <c r="AL66" s="40">
        <f>'Rev (Tb12)'!O94</f>
        <v>58.1</v>
      </c>
      <c r="AM66" s="37">
        <f>'Rev (Tb12)'!P94</f>
        <v>104.2</v>
      </c>
      <c r="AN66" s="37">
        <f>'Rev (Tb12)'!Q94</f>
        <v>114</v>
      </c>
      <c r="AO66" s="37">
        <f>'Rev (Tb12)'!R94</f>
        <v>126.3</v>
      </c>
      <c r="AP66" s="37">
        <f>'Rev (Tb12)'!S94</f>
        <v>138.19999999999999</v>
      </c>
      <c r="AQ66" s="37">
        <f>'Rev (Tb12)'!T94</f>
        <v>150.9</v>
      </c>
    </row>
    <row r="67" spans="1:62">
      <c r="A67" s="139" t="s">
        <v>433</v>
      </c>
      <c r="B67" s="132"/>
      <c r="C67" s="132"/>
      <c r="D67" s="132"/>
      <c r="E67" s="132"/>
      <c r="F67" s="132"/>
      <c r="G67" s="132"/>
      <c r="H67" s="132"/>
      <c r="I67" s="132"/>
      <c r="J67" s="132"/>
      <c r="K67" s="132"/>
      <c r="L67" s="132"/>
      <c r="M67" s="132"/>
      <c r="N67" s="132"/>
      <c r="O67" s="132"/>
      <c r="P67" s="132"/>
      <c r="Q67" s="132"/>
      <c r="R67" s="132"/>
      <c r="S67" s="132"/>
      <c r="T67" s="132"/>
      <c r="U67" s="132"/>
      <c r="V67" s="132"/>
      <c r="W67" s="132"/>
      <c r="X67" s="132"/>
      <c r="Y67" s="40">
        <f>'Rev (Tb12)'!B98</f>
        <v>50.8</v>
      </c>
      <c r="Z67" s="40">
        <f>'Rev (Tb12)'!C98</f>
        <v>41.6</v>
      </c>
      <c r="AA67" s="40">
        <f>'Rev (Tb12)'!D98</f>
        <v>75</v>
      </c>
      <c r="AB67" s="40">
        <f>'Rev (Tb12)'!E98</f>
        <v>65.599999999999994</v>
      </c>
      <c r="AC67" s="40">
        <f>'Rev (Tb12)'!F98</f>
        <v>63.5</v>
      </c>
      <c r="AD67" s="40">
        <f>'Rev (Tb12)'!G98</f>
        <v>62.8</v>
      </c>
      <c r="AE67" s="40">
        <f>'Rev (Tb12)'!H98</f>
        <v>32.200000000000003</v>
      </c>
      <c r="AF67" s="40">
        <f>'Rev (Tb12)'!I98</f>
        <v>37.299999999999997</v>
      </c>
      <c r="AG67" s="40">
        <f>'Rev (Tb12)'!J98</f>
        <v>9.4</v>
      </c>
      <c r="AH67" s="40">
        <f>'Rev (Tb12)'!K98</f>
        <v>11.5</v>
      </c>
      <c r="AI67" s="40">
        <f>'Rev (Tb12)'!L98</f>
        <v>8.4</v>
      </c>
      <c r="AJ67" s="40">
        <f>'Rev (Tb12)'!M98</f>
        <v>21.4</v>
      </c>
      <c r="AK67" s="40">
        <f>'Rev (Tb12)'!N98</f>
        <v>14.8</v>
      </c>
      <c r="AL67" s="40">
        <f>'Rev (Tb12)'!O98</f>
        <v>11.6</v>
      </c>
      <c r="AM67" s="37">
        <f>'Rev (Tb12)'!P98</f>
        <v>26.1</v>
      </c>
      <c r="AN67" s="37">
        <f>'Rev (Tb12)'!Q98</f>
        <v>27.6</v>
      </c>
      <c r="AO67" s="37">
        <f>'Rev (Tb12)'!R98</f>
        <v>29.2</v>
      </c>
      <c r="AP67" s="37">
        <f>'Rev (Tb12)'!S98</f>
        <v>30.9</v>
      </c>
      <c r="AQ67" s="37">
        <f>'Rev (Tb12)'!T98</f>
        <v>32.799999999999997</v>
      </c>
    </row>
    <row r="68" spans="1:62">
      <c r="A68" s="260" t="s">
        <v>434</v>
      </c>
      <c r="B68" s="132"/>
      <c r="C68" s="132"/>
      <c r="D68" s="132"/>
      <c r="E68" s="132"/>
      <c r="F68" s="132"/>
      <c r="G68" s="132"/>
      <c r="H68" s="132"/>
      <c r="I68" s="132"/>
      <c r="J68" s="132"/>
      <c r="K68" s="132"/>
      <c r="L68" s="132"/>
      <c r="M68" s="132"/>
      <c r="N68" s="132"/>
      <c r="O68" s="132"/>
      <c r="P68" s="132"/>
      <c r="Q68" s="132"/>
      <c r="R68" s="132"/>
      <c r="S68" s="132"/>
      <c r="T68" s="132"/>
      <c r="U68" s="132"/>
      <c r="V68" s="132"/>
      <c r="W68" s="132"/>
      <c r="X68" s="132"/>
      <c r="Y68" s="40">
        <f>'Rev (Tb12)'!B99</f>
        <v>31.4</v>
      </c>
      <c r="Z68" s="40">
        <f>'Rev (Tb12)'!C99</f>
        <v>32.799999999999997</v>
      </c>
      <c r="AA68" s="40">
        <f>'Rev (Tb12)'!D99</f>
        <v>31</v>
      </c>
      <c r="AB68" s="40">
        <f>'Rev (Tb12)'!E99</f>
        <v>25.3</v>
      </c>
      <c r="AC68" s="40">
        <f>'Rev (Tb12)'!F99</f>
        <v>28.7</v>
      </c>
      <c r="AD68" s="40">
        <f>'Rev (Tb12)'!G99</f>
        <v>22.9</v>
      </c>
      <c r="AE68" s="40">
        <f>'Rev (Tb12)'!H99</f>
        <v>8.1999999999999993</v>
      </c>
      <c r="AF68" s="40">
        <f>'Rev (Tb12)'!I99</f>
        <v>14.2</v>
      </c>
      <c r="AG68" s="40">
        <f>'Rev (Tb12)'!J99</f>
        <v>4.5</v>
      </c>
      <c r="AH68" s="40">
        <f>'Rev (Tb12)'!K99</f>
        <v>4.9000000000000004</v>
      </c>
      <c r="AI68" s="40">
        <f>'Rev (Tb12)'!L99</f>
        <v>3.7</v>
      </c>
      <c r="AJ68" s="40">
        <f>'Rev (Tb12)'!M99</f>
        <v>7</v>
      </c>
      <c r="AK68" s="40">
        <f>'Rev (Tb12)'!N99</f>
        <v>8.8000000000000007</v>
      </c>
      <c r="AL68" s="40">
        <f>'Rev (Tb12)'!O99</f>
        <v>7.2</v>
      </c>
      <c r="AM68" s="37">
        <f>'Rev (Tb12)'!P99</f>
        <v>11.1</v>
      </c>
      <c r="AN68" s="37">
        <f>'Rev (Tb12)'!Q99</f>
        <v>11.3</v>
      </c>
      <c r="AO68" s="37">
        <f>'Rev (Tb12)'!R99</f>
        <v>11.6</v>
      </c>
      <c r="AP68" s="37">
        <f>'Rev (Tb12)'!S99</f>
        <v>11.8</v>
      </c>
      <c r="AQ68" s="37">
        <f>'Rev (Tb12)'!T99</f>
        <v>12.2</v>
      </c>
    </row>
    <row r="69" spans="1:62">
      <c r="A69" s="260" t="s">
        <v>435</v>
      </c>
      <c r="B69" s="132"/>
      <c r="C69" s="132"/>
      <c r="D69" s="132"/>
      <c r="E69" s="132"/>
      <c r="F69" s="132"/>
      <c r="G69" s="132"/>
      <c r="H69" s="132"/>
      <c r="I69" s="132"/>
      <c r="J69" s="132"/>
      <c r="K69" s="132"/>
      <c r="L69" s="132"/>
      <c r="M69" s="132"/>
      <c r="N69" s="132"/>
      <c r="O69" s="132"/>
      <c r="P69" s="132"/>
      <c r="Q69" s="132"/>
      <c r="R69" s="132"/>
      <c r="S69" s="132"/>
      <c r="T69" s="132"/>
      <c r="U69" s="132"/>
      <c r="V69" s="132"/>
      <c r="W69" s="132"/>
      <c r="X69" s="132"/>
      <c r="Y69" s="40">
        <f>'Rev (Tb12)'!B100</f>
        <v>19.5</v>
      </c>
      <c r="Z69" s="40">
        <f>'Rev (Tb12)'!C100</f>
        <v>8.8000000000000007</v>
      </c>
      <c r="AA69" s="40">
        <f>'Rev (Tb12)'!D100</f>
        <v>44.1</v>
      </c>
      <c r="AB69" s="40">
        <f>'Rev (Tb12)'!E100</f>
        <v>40.299999999999997</v>
      </c>
      <c r="AC69" s="40">
        <f>'Rev (Tb12)'!F100</f>
        <v>34.9</v>
      </c>
      <c r="AD69" s="40">
        <f>'Rev (Tb12)'!G100</f>
        <v>39.9</v>
      </c>
      <c r="AE69" s="40">
        <f>'Rev (Tb12)'!H100</f>
        <v>24</v>
      </c>
      <c r="AF69" s="40">
        <f>'Rev (Tb12)'!I100</f>
        <v>23</v>
      </c>
      <c r="AG69" s="40">
        <f>'Rev (Tb12)'!J100</f>
        <v>4.8</v>
      </c>
      <c r="AH69" s="40">
        <f>'Rev (Tb12)'!K100</f>
        <v>6.6</v>
      </c>
      <c r="AI69" s="40">
        <f>'Rev (Tb12)'!L100</f>
        <v>4.8</v>
      </c>
      <c r="AJ69" s="40">
        <f>'Rev (Tb12)'!M100</f>
        <v>14.4</v>
      </c>
      <c r="AK69" s="40">
        <f>'Rev (Tb12)'!N100</f>
        <v>6.1</v>
      </c>
      <c r="AL69" s="40">
        <f>'Rev (Tb12)'!O100</f>
        <v>4.5</v>
      </c>
      <c r="AM69" s="37">
        <f>'Rev (Tb12)'!P100</f>
        <v>15</v>
      </c>
      <c r="AN69" s="37">
        <f>'Rev (Tb12)'!Q100</f>
        <v>16.3</v>
      </c>
      <c r="AO69" s="37">
        <f>'Rev (Tb12)'!R100</f>
        <v>17.600000000000001</v>
      </c>
      <c r="AP69" s="37">
        <f>'Rev (Tb12)'!S100</f>
        <v>19.100000000000001</v>
      </c>
      <c r="AQ69" s="37">
        <f>'Rev (Tb12)'!T100</f>
        <v>20.6</v>
      </c>
    </row>
    <row r="70" spans="1:62">
      <c r="A70" s="139" t="s">
        <v>436</v>
      </c>
      <c r="B70" s="132"/>
      <c r="C70" s="132"/>
      <c r="D70" s="132"/>
      <c r="E70" s="132"/>
      <c r="F70" s="132"/>
      <c r="G70" s="132"/>
      <c r="H70" s="132"/>
      <c r="I70" s="132"/>
      <c r="J70" s="132"/>
      <c r="K70" s="132"/>
      <c r="L70" s="132"/>
      <c r="M70" s="132"/>
      <c r="N70" s="132"/>
      <c r="O70" s="132"/>
      <c r="P70" s="132"/>
      <c r="Q70" s="132"/>
      <c r="R70" s="132"/>
      <c r="S70" s="132"/>
      <c r="T70" s="132"/>
      <c r="U70" s="132"/>
      <c r="V70" s="132"/>
      <c r="W70" s="132"/>
      <c r="X70" s="132"/>
      <c r="Y70" s="40">
        <f>'Rev (Tb12)'!B101</f>
        <v>0.3</v>
      </c>
      <c r="Z70" s="40">
        <f>'Rev (Tb12)'!C101</f>
        <v>2.4</v>
      </c>
      <c r="AA70" s="40">
        <f>'Rev (Tb12)'!D101</f>
        <v>1.9</v>
      </c>
      <c r="AB70" s="40">
        <f>'Rev (Tb12)'!E101</f>
        <v>2.8</v>
      </c>
      <c r="AC70" s="40">
        <f>'Rev (Tb12)'!F101</f>
        <v>1.8</v>
      </c>
      <c r="AD70" s="40">
        <f>'Rev (Tb12)'!G101</f>
        <v>1.6</v>
      </c>
      <c r="AE70" s="40">
        <f>'Rev (Tb12)'!H101</f>
        <v>1.9</v>
      </c>
      <c r="AF70" s="40">
        <f>'Rev (Tb12)'!I101</f>
        <v>1.8</v>
      </c>
      <c r="AG70" s="40">
        <f>'Rev (Tb12)'!J101</f>
        <v>2.8</v>
      </c>
      <c r="AH70" s="40">
        <f>'Rev (Tb12)'!K101</f>
        <v>1.2</v>
      </c>
      <c r="AI70" s="40">
        <f>'Rev (Tb12)'!L101</f>
        <v>0.1</v>
      </c>
      <c r="AJ70" s="40">
        <f>'Rev (Tb12)'!M101</f>
        <v>2.1</v>
      </c>
      <c r="AK70" s="40">
        <f>'Rev (Tb12)'!N101</f>
        <v>1.3</v>
      </c>
      <c r="AL70" s="40">
        <f>'Rev (Tb12)'!O101</f>
        <v>1.9</v>
      </c>
      <c r="AM70" s="37">
        <f>'Rev (Tb12)'!P101</f>
        <v>2.2000000000000002</v>
      </c>
      <c r="AN70" s="37">
        <f>'Rev (Tb12)'!Q101</f>
        <v>2.2000000000000002</v>
      </c>
      <c r="AO70" s="37">
        <f>'Rev (Tb12)'!R101</f>
        <v>2.2000000000000002</v>
      </c>
      <c r="AP70" s="37">
        <f>'Rev (Tb12)'!S101</f>
        <v>2.2000000000000002</v>
      </c>
      <c r="AQ70" s="37">
        <f>'Rev (Tb12)'!T101</f>
        <v>2.2000000000000002</v>
      </c>
    </row>
    <row r="71" spans="1:62">
      <c r="A71" s="139" t="s">
        <v>437</v>
      </c>
      <c r="B71" s="132"/>
      <c r="C71" s="132"/>
      <c r="D71" s="132"/>
      <c r="E71" s="132"/>
      <c r="F71" s="132"/>
      <c r="G71" s="132"/>
      <c r="H71" s="132"/>
      <c r="I71" s="132"/>
      <c r="J71" s="132"/>
      <c r="K71" s="132"/>
      <c r="L71" s="132"/>
      <c r="M71" s="132"/>
      <c r="N71" s="132"/>
      <c r="O71" s="132"/>
      <c r="P71" s="132"/>
      <c r="Q71" s="132"/>
      <c r="R71" s="132"/>
      <c r="S71" s="132"/>
      <c r="T71" s="132"/>
      <c r="U71" s="132"/>
      <c r="V71" s="132"/>
      <c r="W71" s="132"/>
      <c r="X71" s="132"/>
      <c r="Y71" s="40">
        <f>'Rev (Tb12)'!B102</f>
        <v>21.9</v>
      </c>
      <c r="Z71" s="40">
        <f>'Rev (Tb12)'!C102</f>
        <v>20.8</v>
      </c>
      <c r="AA71" s="40">
        <f>'Rev (Tb12)'!D102</f>
        <v>2.5</v>
      </c>
      <c r="AB71" s="40">
        <f>'Rev (Tb12)'!E102</f>
        <v>14.4</v>
      </c>
      <c r="AC71" s="40">
        <f>'Rev (Tb12)'!F102</f>
        <v>17.2</v>
      </c>
      <c r="AD71" s="40">
        <f>'Rev (Tb12)'!G102</f>
        <v>18.5</v>
      </c>
      <c r="AE71" s="40">
        <f>'Rev (Tb12)'!H102</f>
        <v>675.9</v>
      </c>
      <c r="AF71" s="40">
        <f>'Rev (Tb12)'!I102</f>
        <v>418.2</v>
      </c>
      <c r="AG71" s="40">
        <f>'Rev (Tb12)'!J102</f>
        <v>113</v>
      </c>
      <c r="AH71" s="40">
        <f>'Rev (Tb12)'!K102</f>
        <v>78.599999999999994</v>
      </c>
      <c r="AI71" s="40">
        <f>'Rev (Tb12)'!L102</f>
        <v>89.7</v>
      </c>
      <c r="AJ71" s="40">
        <f>'Rev (Tb12)'!M102</f>
        <v>483</v>
      </c>
      <c r="AK71" s="40">
        <f>'Rev (Tb12)'!N102</f>
        <v>482.1</v>
      </c>
      <c r="AL71" s="40">
        <f>'Rev (Tb12)'!O102</f>
        <v>560.5</v>
      </c>
      <c r="AM71" s="37">
        <f>'Rev (Tb12)'!P102</f>
        <v>1141.0999999999999</v>
      </c>
      <c r="AN71" s="37">
        <f>'Rev (Tb12)'!Q102</f>
        <v>1287.5999999999999</v>
      </c>
      <c r="AO71" s="37">
        <f>'Rev (Tb12)'!R102</f>
        <v>1446.8</v>
      </c>
      <c r="AP71" s="37">
        <f>'Rev (Tb12)'!S102</f>
        <v>1631.3</v>
      </c>
      <c r="AQ71" s="37">
        <f>'Rev (Tb12)'!T102</f>
        <v>1839.9</v>
      </c>
    </row>
    <row r="72" spans="1:62">
      <c r="A72" s="208" t="s">
        <v>503</v>
      </c>
      <c r="B72" s="132"/>
      <c r="C72" s="132"/>
      <c r="D72" s="132"/>
      <c r="E72" s="132"/>
      <c r="F72" s="132"/>
      <c r="G72" s="132"/>
      <c r="H72" s="132"/>
      <c r="I72" s="132"/>
      <c r="J72" s="132"/>
      <c r="K72" s="132"/>
      <c r="L72" s="132"/>
      <c r="M72" s="132"/>
      <c r="N72" s="132"/>
      <c r="O72" s="132"/>
      <c r="P72" s="132"/>
      <c r="Q72" s="132"/>
      <c r="R72" s="132"/>
      <c r="S72" s="132"/>
      <c r="T72" s="132"/>
      <c r="U72" s="132"/>
      <c r="V72" s="132"/>
      <c r="W72" s="132"/>
      <c r="X72" s="132"/>
      <c r="Y72" s="40"/>
      <c r="Z72" s="40"/>
      <c r="AA72" s="40"/>
      <c r="AB72" s="40"/>
      <c r="AC72" s="40">
        <f>'Rev (Tb12)'!F105</f>
        <v>15.1</v>
      </c>
      <c r="AD72" s="40">
        <f>'Rev (Tb12)'!G105</f>
        <v>17.399999999999999</v>
      </c>
      <c r="AE72" s="40">
        <f>'Rev (Tb12)'!H105</f>
        <v>21.3</v>
      </c>
      <c r="AF72" s="40">
        <f>'Rev (Tb12)'!I105</f>
        <v>13.2</v>
      </c>
      <c r="AG72" s="40">
        <f>'Rev (Tb12)'!J105</f>
        <v>28</v>
      </c>
      <c r="AH72" s="40">
        <f>'Rev (Tb12)'!K105</f>
        <v>28.2</v>
      </c>
      <c r="AI72" s="40">
        <f>'Rev (Tb12)'!L105</f>
        <v>31.1</v>
      </c>
      <c r="AJ72" s="40">
        <f>'Rev (Tb12)'!M105</f>
        <v>25.4</v>
      </c>
      <c r="AK72" s="40">
        <f>'Rev (Tb12)'!N105</f>
        <v>36.5</v>
      </c>
      <c r="AL72" s="40">
        <f>'Rev (Tb12)'!O105</f>
        <v>41.5</v>
      </c>
      <c r="AM72" s="37">
        <f>'Rev (Tb12)'!P105</f>
        <v>51.7</v>
      </c>
      <c r="AN72" s="37">
        <f>'Rev (Tb12)'!Q105</f>
        <v>56.6</v>
      </c>
      <c r="AO72" s="37">
        <f>'Rev (Tb12)'!R105</f>
        <v>63</v>
      </c>
      <c r="AP72" s="37">
        <f>'Rev (Tb12)'!S105</f>
        <v>69.099999999999994</v>
      </c>
      <c r="AQ72" s="37">
        <f>'Rev (Tb12)'!T105</f>
        <v>75.7</v>
      </c>
    </row>
    <row r="73" spans="1:62">
      <c r="A73" s="208" t="s">
        <v>504</v>
      </c>
      <c r="B73" s="132"/>
      <c r="C73" s="132"/>
      <c r="D73" s="132"/>
      <c r="E73" s="132"/>
      <c r="F73" s="132"/>
      <c r="G73" s="132"/>
      <c r="H73" s="132"/>
      <c r="I73" s="132"/>
      <c r="J73" s="132"/>
      <c r="K73" s="132"/>
      <c r="L73" s="132"/>
      <c r="M73" s="132"/>
      <c r="N73" s="132"/>
      <c r="O73" s="132"/>
      <c r="P73" s="132"/>
      <c r="Q73" s="132"/>
      <c r="R73" s="132"/>
      <c r="S73" s="132"/>
      <c r="T73" s="132"/>
      <c r="U73" s="132"/>
      <c r="V73" s="132"/>
      <c r="W73" s="132"/>
      <c r="X73" s="132"/>
      <c r="Y73" s="40"/>
      <c r="Z73" s="40"/>
      <c r="AA73" s="40"/>
      <c r="AB73" s="40"/>
      <c r="AC73" s="40">
        <f>'Rev (Tb12)'!F107</f>
        <v>0.1</v>
      </c>
      <c r="AD73" s="40">
        <f>'Rev (Tb12)'!G107</f>
        <v>0.3</v>
      </c>
      <c r="AE73" s="40">
        <f>'Rev (Tb12)'!H107</f>
        <v>655</v>
      </c>
      <c r="AF73" s="40">
        <f>'Rev (Tb12)'!I107</f>
        <v>405</v>
      </c>
      <c r="AG73" s="40">
        <f>'Rev (Tb12)'!J107</f>
        <v>85</v>
      </c>
      <c r="AH73" s="40">
        <f>'Rev (Tb12)'!K107</f>
        <v>50</v>
      </c>
      <c r="AI73" s="40">
        <f>'Rev (Tb12)'!L107</f>
        <v>54.3</v>
      </c>
      <c r="AJ73" s="40">
        <f>'Rev (Tb12)'!M107</f>
        <v>452.9</v>
      </c>
      <c r="AK73" s="40">
        <f>'Rev (Tb12)'!N107</f>
        <v>408.6</v>
      </c>
      <c r="AL73" s="40">
        <f>'Rev (Tb12)'!O107</f>
        <v>509</v>
      </c>
      <c r="AM73" s="37">
        <f>'Rev (Tb12)'!P107</f>
        <v>650</v>
      </c>
      <c r="AN73" s="37">
        <f>'Rev (Tb12)'!Q107</f>
        <v>751</v>
      </c>
      <c r="AO73" s="37">
        <f>'Rev (Tb12)'!R107</f>
        <v>850.3</v>
      </c>
      <c r="AP73" s="37">
        <f>'Rev (Tb12)'!S107</f>
        <v>977.4</v>
      </c>
      <c r="AQ73" s="37">
        <f>'Rev (Tb12)'!T107</f>
        <v>1124.5</v>
      </c>
    </row>
    <row r="74" spans="1:62">
      <c r="A74" s="208" t="s">
        <v>384</v>
      </c>
      <c r="B74" s="132"/>
      <c r="C74" s="132"/>
      <c r="D74" s="132"/>
      <c r="E74" s="132"/>
      <c r="F74" s="132"/>
      <c r="G74" s="132"/>
      <c r="H74" s="132"/>
      <c r="I74" s="132"/>
      <c r="J74" s="132"/>
      <c r="K74" s="132"/>
      <c r="L74" s="132"/>
      <c r="M74" s="132"/>
      <c r="N74" s="132"/>
      <c r="O74" s="132"/>
      <c r="P74" s="132"/>
      <c r="Q74" s="132"/>
      <c r="R74" s="132"/>
      <c r="S74" s="132"/>
      <c r="T74" s="132"/>
      <c r="U74" s="132"/>
      <c r="V74" s="132"/>
      <c r="W74" s="132"/>
      <c r="X74" s="132"/>
      <c r="Y74" s="40"/>
      <c r="Z74" s="40"/>
      <c r="AA74" s="40"/>
      <c r="AB74" s="40"/>
      <c r="AC74" s="40"/>
      <c r="AD74" s="40"/>
      <c r="AE74" s="40"/>
      <c r="AF74" s="40"/>
      <c r="AG74" s="40"/>
      <c r="AH74" s="40"/>
      <c r="AI74" s="40"/>
      <c r="AJ74" s="40"/>
      <c r="AK74" s="40"/>
      <c r="AL74" s="40"/>
      <c r="AM74" s="37"/>
      <c r="AN74" s="37"/>
      <c r="AO74" s="37"/>
      <c r="AP74" s="37"/>
      <c r="AQ74" s="37"/>
    </row>
    <row r="75" spans="1:62" s="10" customFormat="1">
      <c r="A75" s="146" t="s">
        <v>505</v>
      </c>
      <c r="B75" s="141">
        <v>34</v>
      </c>
      <c r="C75" s="141">
        <v>62.7</v>
      </c>
      <c r="D75" s="141">
        <v>68.099999999999994</v>
      </c>
      <c r="E75" s="141">
        <v>63.7</v>
      </c>
      <c r="F75" s="141">
        <v>64.400000000000006</v>
      </c>
      <c r="G75" s="141">
        <v>69.2</v>
      </c>
      <c r="H75" s="141">
        <v>109.1</v>
      </c>
      <c r="I75" s="141">
        <v>82</v>
      </c>
      <c r="J75" s="153">
        <v>110.8</v>
      </c>
      <c r="K75" s="153">
        <v>127.3</v>
      </c>
      <c r="L75" s="141">
        <v>70.3</v>
      </c>
      <c r="M75" s="141">
        <v>114.7</v>
      </c>
      <c r="N75" s="141">
        <v>72.5</v>
      </c>
      <c r="O75" s="141">
        <v>72.2</v>
      </c>
      <c r="P75" s="141">
        <v>75.2</v>
      </c>
      <c r="Q75" s="141">
        <v>77.599999999999994</v>
      </c>
      <c r="R75" s="141">
        <v>90.7</v>
      </c>
      <c r="S75" s="141">
        <v>88.9</v>
      </c>
      <c r="T75" s="141">
        <v>119.8</v>
      </c>
      <c r="U75" s="141">
        <v>93.4</v>
      </c>
      <c r="V75" s="141">
        <v>99.9</v>
      </c>
      <c r="W75" s="141">
        <v>94.6</v>
      </c>
      <c r="X75" s="141">
        <v>97.8</v>
      </c>
      <c r="Y75" s="142">
        <v>106.4</v>
      </c>
      <c r="Z75" s="142">
        <v>218.9</v>
      </c>
      <c r="AA75" s="142">
        <v>235.1</v>
      </c>
      <c r="AB75" s="143">
        <v>215.4</v>
      </c>
      <c r="AC75" s="40"/>
      <c r="AD75" s="133"/>
      <c r="AE75" s="133"/>
      <c r="AF75" s="133"/>
      <c r="AG75" s="133"/>
      <c r="AH75" s="133"/>
      <c r="AI75" s="133"/>
      <c r="AJ75" s="133"/>
      <c r="AK75" s="133"/>
      <c r="AL75" s="133"/>
      <c r="AM75" s="551"/>
      <c r="AN75" s="551"/>
      <c r="AO75" s="551"/>
      <c r="AP75" s="551"/>
      <c r="AQ75" s="551"/>
    </row>
    <row r="76" spans="1:62" s="10" customFormat="1">
      <c r="A76" s="146" t="s">
        <v>506</v>
      </c>
      <c r="B76" s="141">
        <v>26</v>
      </c>
      <c r="C76" s="141"/>
      <c r="D76" s="141"/>
      <c r="E76" s="141"/>
      <c r="F76" s="141"/>
      <c r="G76" s="141"/>
      <c r="H76" s="141"/>
      <c r="I76" s="141"/>
      <c r="J76" s="153"/>
      <c r="K76" s="153"/>
      <c r="L76" s="141"/>
      <c r="M76" s="141"/>
      <c r="N76" s="141"/>
      <c r="O76" s="141"/>
      <c r="P76" s="141"/>
      <c r="Q76" s="141"/>
      <c r="R76" s="141"/>
      <c r="S76" s="141"/>
      <c r="T76" s="141"/>
      <c r="U76" s="141"/>
      <c r="V76" s="141"/>
      <c r="W76" s="141"/>
      <c r="X76" s="141"/>
      <c r="Y76" s="142"/>
      <c r="Z76" s="142"/>
      <c r="AA76" s="142"/>
      <c r="AB76" s="143"/>
      <c r="AC76" s="40"/>
      <c r="AD76" s="133"/>
      <c r="AE76" s="133"/>
      <c r="AF76" s="133"/>
      <c r="AG76" s="133"/>
      <c r="AH76" s="133"/>
      <c r="AI76" s="133"/>
      <c r="AJ76" s="133"/>
      <c r="AK76" s="133"/>
      <c r="AL76" s="133"/>
      <c r="AM76" s="551"/>
      <c r="AN76" s="551"/>
      <c r="AO76" s="551"/>
      <c r="AP76" s="551"/>
      <c r="AQ76" s="551"/>
    </row>
    <row r="77" spans="1:62" s="10" customFormat="1">
      <c r="A77" s="146" t="s">
        <v>507</v>
      </c>
      <c r="B77" s="153"/>
      <c r="C77" s="153"/>
      <c r="D77" s="153"/>
      <c r="E77" s="153"/>
      <c r="F77" s="153"/>
      <c r="G77" s="153"/>
      <c r="H77" s="153"/>
      <c r="I77" s="153"/>
      <c r="J77" s="153"/>
      <c r="K77" s="153"/>
      <c r="L77" s="141">
        <v>14.2</v>
      </c>
      <c r="M77" s="141"/>
      <c r="N77" s="141"/>
      <c r="O77" s="141">
        <v>22</v>
      </c>
      <c r="P77" s="141"/>
      <c r="Q77" s="141"/>
      <c r="R77" s="141"/>
      <c r="S77" s="141"/>
      <c r="T77" s="141"/>
      <c r="U77" s="141"/>
      <c r="V77" s="141"/>
      <c r="W77" s="141"/>
      <c r="X77" s="141"/>
      <c r="Y77" s="154"/>
      <c r="Z77" s="154" t="s">
        <v>302</v>
      </c>
      <c r="AA77" s="154" t="s">
        <v>302</v>
      </c>
      <c r="AB77" s="147" t="s">
        <v>302</v>
      </c>
      <c r="AC77" s="40"/>
      <c r="AD77" s="133"/>
      <c r="AE77" s="133"/>
      <c r="AF77" s="133"/>
      <c r="AG77" s="133"/>
      <c r="AH77" s="133"/>
      <c r="AI77" s="133"/>
      <c r="AJ77" s="133"/>
      <c r="AK77" s="133"/>
      <c r="AL77" s="133"/>
      <c r="AM77" s="551"/>
      <c r="AN77" s="551"/>
      <c r="AO77" s="551"/>
      <c r="AP77" s="551"/>
      <c r="AQ77" s="551"/>
    </row>
    <row r="78" spans="1:62" s="10" customFormat="1">
      <c r="A78" s="146" t="s">
        <v>508</v>
      </c>
      <c r="B78" s="153"/>
      <c r="C78" s="153"/>
      <c r="D78" s="153"/>
      <c r="E78" s="153"/>
      <c r="F78" s="153"/>
      <c r="G78" s="153"/>
      <c r="H78" s="153"/>
      <c r="I78" s="153"/>
      <c r="J78" s="153"/>
      <c r="K78" s="153"/>
      <c r="L78" s="153"/>
      <c r="M78" s="153"/>
      <c r="N78" s="153"/>
      <c r="O78" s="153"/>
      <c r="P78" s="153"/>
      <c r="Q78" s="153"/>
      <c r="R78" s="153"/>
      <c r="S78" s="153"/>
      <c r="T78" s="153"/>
      <c r="U78" s="153"/>
      <c r="V78" s="153">
        <v>521</v>
      </c>
      <c r="W78" s="153"/>
      <c r="X78" s="153"/>
      <c r="Y78" s="154">
        <v>144.4</v>
      </c>
      <c r="Z78" s="154" t="s">
        <v>302</v>
      </c>
      <c r="AA78" s="154" t="s">
        <v>302</v>
      </c>
      <c r="AB78" s="147" t="s">
        <v>302</v>
      </c>
      <c r="AC78" s="40"/>
      <c r="AD78" s="133"/>
      <c r="AE78" s="133"/>
      <c r="AF78" s="133"/>
      <c r="AG78" s="133"/>
      <c r="AH78" s="133"/>
      <c r="AI78" s="133"/>
      <c r="AJ78" s="133"/>
      <c r="AK78" s="133"/>
      <c r="AL78" s="133"/>
      <c r="AM78" s="551"/>
      <c r="AN78" s="551"/>
      <c r="AO78" s="551"/>
      <c r="AP78" s="551"/>
      <c r="AQ78" s="551"/>
    </row>
    <row r="79" spans="1:62">
      <c r="A79" s="139"/>
      <c r="B79" s="132"/>
      <c r="C79" s="132"/>
      <c r="D79" s="132"/>
      <c r="E79" s="132"/>
      <c r="F79" s="132"/>
      <c r="G79" s="132"/>
      <c r="H79" s="132"/>
      <c r="I79" s="132"/>
      <c r="J79" s="132"/>
      <c r="K79" s="132"/>
      <c r="L79" s="132"/>
      <c r="M79" s="132"/>
      <c r="N79" s="132"/>
      <c r="O79" s="132"/>
      <c r="P79" s="132"/>
      <c r="Q79" s="132"/>
      <c r="R79" s="132"/>
      <c r="S79" s="132"/>
      <c r="T79" s="132"/>
      <c r="U79" s="132"/>
      <c r="V79" s="132"/>
      <c r="W79" s="132"/>
      <c r="X79" s="132"/>
      <c r="Y79" s="65"/>
      <c r="Z79" s="65"/>
      <c r="AA79" s="65"/>
      <c r="AB79" s="155"/>
      <c r="AC79" s="40"/>
      <c r="AD79" s="65"/>
      <c r="AE79" s="65"/>
      <c r="AF79" s="65"/>
      <c r="AG79" s="65"/>
      <c r="AH79" s="65"/>
      <c r="AI79" s="65"/>
      <c r="AJ79" s="65"/>
      <c r="AK79" s="65"/>
      <c r="AL79" s="65"/>
      <c r="AM79" s="45"/>
      <c r="AN79" s="45"/>
      <c r="AO79" s="45"/>
      <c r="AP79" s="45"/>
      <c r="AQ79" s="45"/>
    </row>
    <row r="80" spans="1:62" s="24" customFormat="1">
      <c r="A80" s="130" t="s">
        <v>509</v>
      </c>
      <c r="B80" s="131">
        <v>824.2</v>
      </c>
      <c r="C80" s="131">
        <v>749.6</v>
      </c>
      <c r="D80" s="131">
        <v>811.40000000000009</v>
      </c>
      <c r="E80" s="131">
        <v>929.2</v>
      </c>
      <c r="F80" s="131">
        <v>1127</v>
      </c>
      <c r="G80" s="131">
        <v>1286.9000000000001</v>
      </c>
      <c r="H80" s="131">
        <v>1484.8000000000002</v>
      </c>
      <c r="I80" s="131">
        <v>1727.6</v>
      </c>
      <c r="J80" s="131">
        <f t="shared" ref="J80:AB80" si="1">J53+J9</f>
        <v>1889.6999999999998</v>
      </c>
      <c r="K80" s="131">
        <f t="shared" si="1"/>
        <v>1882.6</v>
      </c>
      <c r="L80" s="131">
        <f t="shared" si="1"/>
        <v>2091.9</v>
      </c>
      <c r="M80" s="131">
        <f t="shared" si="1"/>
        <v>2459.4</v>
      </c>
      <c r="N80" s="131">
        <f t="shared" si="1"/>
        <v>2465.8000000000002</v>
      </c>
      <c r="O80" s="131">
        <f t="shared" si="1"/>
        <v>2539.8000000000002</v>
      </c>
      <c r="P80" s="131">
        <f t="shared" si="1"/>
        <v>2917.1</v>
      </c>
      <c r="Q80" s="131">
        <f t="shared" si="1"/>
        <v>3465.2</v>
      </c>
      <c r="R80" s="131">
        <f t="shared" si="1"/>
        <v>4023.4</v>
      </c>
      <c r="S80" s="131">
        <f t="shared" si="1"/>
        <v>5373.6</v>
      </c>
      <c r="T80" s="131">
        <f t="shared" si="1"/>
        <v>6287</v>
      </c>
      <c r="U80" s="131">
        <f t="shared" si="1"/>
        <v>6038.7000000000007</v>
      </c>
      <c r="V80" s="131">
        <f t="shared" si="1"/>
        <v>5740.3</v>
      </c>
      <c r="W80" s="131">
        <f t="shared" si="1"/>
        <v>6869.8</v>
      </c>
      <c r="X80" s="131">
        <f t="shared" si="1"/>
        <v>8254.5</v>
      </c>
      <c r="Y80" s="131">
        <f t="shared" si="1"/>
        <v>8571.5</v>
      </c>
      <c r="Z80" s="131">
        <f t="shared" si="1"/>
        <v>8862.4</v>
      </c>
      <c r="AA80" s="131">
        <f t="shared" si="1"/>
        <v>10496.9</v>
      </c>
      <c r="AB80" s="131">
        <f t="shared" si="1"/>
        <v>9924.5</v>
      </c>
      <c r="AC80" s="39"/>
      <c r="AD80" s="573"/>
      <c r="AE80" s="573"/>
      <c r="AF80" s="573"/>
      <c r="AG80" s="573"/>
      <c r="AH80" s="573"/>
      <c r="AI80" s="573"/>
      <c r="AJ80" s="573"/>
      <c r="AK80" s="573"/>
      <c r="AL80" s="573"/>
      <c r="AM80" s="557"/>
      <c r="AN80" s="557"/>
      <c r="AO80" s="557"/>
      <c r="AP80" s="557"/>
      <c r="AQ80" s="557"/>
    </row>
    <row r="81" spans="1:72" s="24" customFormat="1">
      <c r="A81" s="130"/>
      <c r="B81" s="131"/>
      <c r="C81" s="131"/>
      <c r="D81" s="131"/>
      <c r="E81" s="131"/>
      <c r="F81" s="131"/>
      <c r="G81" s="131"/>
      <c r="H81" s="131"/>
      <c r="I81" s="131"/>
      <c r="J81" s="479"/>
      <c r="K81" s="131"/>
      <c r="L81" s="131"/>
      <c r="M81" s="131"/>
      <c r="N81" s="131"/>
      <c r="O81" s="131"/>
      <c r="P81" s="131"/>
      <c r="Q81" s="131"/>
      <c r="R81" s="131"/>
      <c r="S81" s="131"/>
      <c r="T81" s="131"/>
      <c r="U81" s="131"/>
      <c r="V81" s="131"/>
      <c r="W81" s="131"/>
      <c r="X81" s="131"/>
      <c r="Y81" s="131"/>
      <c r="Z81" s="131"/>
      <c r="AA81" s="131"/>
      <c r="AB81" s="131"/>
      <c r="AC81" s="39"/>
      <c r="AD81" s="573"/>
      <c r="AE81" s="573"/>
      <c r="AF81" s="573"/>
      <c r="AG81" s="573"/>
      <c r="AH81" s="573"/>
      <c r="AI81" s="573"/>
      <c r="AJ81" s="573"/>
      <c r="AK81" s="573"/>
      <c r="AL81" s="573"/>
      <c r="AM81" s="557"/>
      <c r="AN81" s="557"/>
      <c r="AO81" s="557"/>
      <c r="AP81" s="557"/>
      <c r="AQ81" s="557"/>
    </row>
    <row r="82" spans="1:72" s="5" customFormat="1">
      <c r="A82" s="134" t="s">
        <v>351</v>
      </c>
      <c r="B82" s="150"/>
      <c r="C82" s="150"/>
      <c r="D82" s="150"/>
      <c r="E82" s="150"/>
      <c r="F82" s="150"/>
      <c r="G82" s="150"/>
      <c r="H82" s="150"/>
      <c r="I82" s="150"/>
      <c r="J82" s="150"/>
      <c r="K82" s="150"/>
      <c r="L82" s="150"/>
      <c r="M82" s="150"/>
      <c r="N82" s="150"/>
      <c r="O82" s="150"/>
      <c r="P82" s="150"/>
      <c r="Q82" s="150"/>
      <c r="R82" s="150"/>
      <c r="S82" s="150"/>
      <c r="T82" s="150"/>
      <c r="U82" s="150"/>
      <c r="V82" s="150"/>
      <c r="W82" s="150"/>
      <c r="X82" s="150"/>
      <c r="Y82" s="39">
        <f>'Rev (Tb12)'!B70</f>
        <v>930.8</v>
      </c>
      <c r="Z82" s="39">
        <f>'Rev (Tb12)'!C70</f>
        <v>877.5</v>
      </c>
      <c r="AA82" s="39">
        <f>'Rev (Tb12)'!D70</f>
        <v>867.5</v>
      </c>
      <c r="AB82" s="39">
        <f>'Rev (Tb12)'!E70</f>
        <v>819.5</v>
      </c>
      <c r="AC82" s="39">
        <f>'Rev (Tb12)'!F70</f>
        <v>1430.1</v>
      </c>
      <c r="AD82" s="39">
        <f>'Rev (Tb12)'!G70</f>
        <v>1439.9</v>
      </c>
      <c r="AE82" s="39">
        <f>'Rev (Tb12)'!H70</f>
        <v>1835.7</v>
      </c>
      <c r="AF82" s="39">
        <f>'Rev (Tb12)'!I70</f>
        <v>1775.6</v>
      </c>
      <c r="AG82" s="39">
        <f>'Rev (Tb12)'!J70</f>
        <v>1425</v>
      </c>
      <c r="AH82" s="39">
        <f>'Rev (Tb12)'!K70</f>
        <v>2088</v>
      </c>
      <c r="AI82" s="39">
        <f>'Rev (Tb12)'!L70</f>
        <v>1472.1</v>
      </c>
      <c r="AJ82" s="39">
        <f>'Rev (Tb12)'!M70</f>
        <v>1158.7</v>
      </c>
      <c r="AK82" s="39">
        <f>'Rev (Tb12)'!N70</f>
        <v>1180.5999999999999</v>
      </c>
      <c r="AL82" s="39">
        <f>'Rev (Tb12)'!O70</f>
        <v>1481.2</v>
      </c>
      <c r="AM82" s="38">
        <f>'Rev (Tb12)'!P70</f>
        <v>1943</v>
      </c>
      <c r="AN82" s="38">
        <f>'Rev (Tb12)'!Q70</f>
        <v>1993</v>
      </c>
      <c r="AO82" s="38">
        <f>'Rev (Tb12)'!R70</f>
        <v>2043</v>
      </c>
      <c r="AP82" s="38">
        <f>'Rev (Tb12)'!S70</f>
        <v>2093</v>
      </c>
      <c r="AQ82" s="38">
        <f>'Rev (Tb12)'!T70</f>
        <v>2143</v>
      </c>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row>
    <row r="83" spans="1:72" s="24" customFormat="1">
      <c r="A83" s="151" t="s">
        <v>351</v>
      </c>
      <c r="B83" s="137">
        <v>189.7</v>
      </c>
      <c r="C83" s="137">
        <v>239.2</v>
      </c>
      <c r="D83" s="137">
        <v>214.8</v>
      </c>
      <c r="E83" s="137">
        <v>196.3</v>
      </c>
      <c r="F83" s="137">
        <v>181.6</v>
      </c>
      <c r="G83" s="137">
        <v>164.8</v>
      </c>
      <c r="H83" s="137">
        <v>236.7</v>
      </c>
      <c r="I83" s="137">
        <v>170.1</v>
      </c>
      <c r="J83" s="137">
        <v>312</v>
      </c>
      <c r="K83" s="137">
        <v>470.3</v>
      </c>
      <c r="L83" s="137">
        <v>477.1</v>
      </c>
      <c r="M83" s="137">
        <v>516.4</v>
      </c>
      <c r="N83" s="137">
        <v>719</v>
      </c>
      <c r="O83" s="137">
        <f>O84+O85</f>
        <v>691.4</v>
      </c>
      <c r="P83" s="137">
        <v>693</v>
      </c>
      <c r="Q83" s="137">
        <v>849.7</v>
      </c>
      <c r="R83" s="137">
        <v>1283.0999999999999</v>
      </c>
      <c r="S83" s="137">
        <v>914.6</v>
      </c>
      <c r="T83" s="137">
        <v>721</v>
      </c>
      <c r="U83" s="137">
        <v>1002</v>
      </c>
      <c r="V83" s="137">
        <v>877.5</v>
      </c>
      <c r="W83" s="137">
        <v>1391.1</v>
      </c>
      <c r="X83" s="137">
        <v>1025</v>
      </c>
      <c r="Y83" s="138">
        <v>930.8</v>
      </c>
      <c r="Z83" s="138">
        <v>877.5</v>
      </c>
      <c r="AA83" s="138">
        <v>867.5</v>
      </c>
      <c r="AB83" s="152">
        <v>819.5</v>
      </c>
      <c r="AC83" s="311" t="s">
        <v>350</v>
      </c>
      <c r="AD83" s="311" t="s">
        <v>350</v>
      </c>
      <c r="AE83" s="311" t="s">
        <v>350</v>
      </c>
      <c r="AF83" s="311" t="s">
        <v>350</v>
      </c>
      <c r="AG83" s="311" t="s">
        <v>350</v>
      </c>
      <c r="AH83" s="311" t="s">
        <v>350</v>
      </c>
      <c r="AI83" s="311" t="s">
        <v>350</v>
      </c>
      <c r="AJ83" s="311" t="s">
        <v>350</v>
      </c>
      <c r="AK83" s="311" t="s">
        <v>350</v>
      </c>
      <c r="AL83" s="311" t="s">
        <v>350</v>
      </c>
      <c r="AM83" s="118" t="s">
        <v>350</v>
      </c>
      <c r="AN83" s="118" t="s">
        <v>350</v>
      </c>
      <c r="AO83" s="118" t="s">
        <v>350</v>
      </c>
      <c r="AP83" s="118" t="s">
        <v>350</v>
      </c>
      <c r="AQ83" s="118" t="s">
        <v>350</v>
      </c>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row>
    <row r="84" spans="1:72" s="10" customFormat="1">
      <c r="A84" s="146" t="s">
        <v>510</v>
      </c>
      <c r="B84" s="141">
        <v>186.4</v>
      </c>
      <c r="C84" s="141">
        <v>215</v>
      </c>
      <c r="D84" s="141">
        <v>203.8</v>
      </c>
      <c r="E84" s="141">
        <v>185.4</v>
      </c>
      <c r="F84" s="141">
        <v>169.1</v>
      </c>
      <c r="G84" s="141">
        <v>161.30000000000001</v>
      </c>
      <c r="H84" s="141">
        <v>183.7</v>
      </c>
      <c r="I84" s="141">
        <v>164.5</v>
      </c>
      <c r="J84" s="141">
        <v>133</v>
      </c>
      <c r="K84" s="141">
        <v>113.5</v>
      </c>
      <c r="L84" s="141">
        <v>125.8</v>
      </c>
      <c r="M84" s="141">
        <v>25.4</v>
      </c>
      <c r="N84" s="141">
        <v>16</v>
      </c>
      <c r="O84" s="141">
        <v>20.9</v>
      </c>
      <c r="P84" s="153" t="s">
        <v>302</v>
      </c>
      <c r="Q84" s="153" t="s">
        <v>302</v>
      </c>
      <c r="R84" s="153" t="s">
        <v>302</v>
      </c>
      <c r="S84" s="153" t="s">
        <v>302</v>
      </c>
      <c r="T84" s="153" t="s">
        <v>302</v>
      </c>
      <c r="U84" s="153" t="s">
        <v>302</v>
      </c>
      <c r="V84" s="153" t="s">
        <v>302</v>
      </c>
      <c r="W84" s="153" t="s">
        <v>302</v>
      </c>
      <c r="X84" s="153" t="s">
        <v>302</v>
      </c>
      <c r="Y84" s="154" t="s">
        <v>302</v>
      </c>
      <c r="Z84" s="154" t="s">
        <v>302</v>
      </c>
      <c r="AA84" s="154" t="s">
        <v>302</v>
      </c>
      <c r="AB84" s="147" t="s">
        <v>302</v>
      </c>
      <c r="AC84" s="40"/>
      <c r="AD84" s="40"/>
      <c r="AE84" s="40"/>
      <c r="AF84" s="40"/>
      <c r="AG84" s="40"/>
      <c r="AH84" s="40"/>
      <c r="AI84" s="40"/>
      <c r="AJ84" s="40"/>
      <c r="AK84" s="40"/>
      <c r="AL84" s="40"/>
      <c r="AM84" s="37"/>
      <c r="AN84" s="37"/>
      <c r="AO84" s="37"/>
      <c r="AP84" s="37"/>
      <c r="AQ84" s="37"/>
    </row>
    <row r="85" spans="1:72" s="10" customFormat="1">
      <c r="A85" s="146" t="s">
        <v>511</v>
      </c>
      <c r="B85" s="141">
        <v>3.3</v>
      </c>
      <c r="C85" s="141">
        <v>24.2</v>
      </c>
      <c r="D85" s="141">
        <v>11</v>
      </c>
      <c r="E85" s="141">
        <v>10.9</v>
      </c>
      <c r="F85" s="141">
        <v>12.5</v>
      </c>
      <c r="G85" s="141">
        <v>3.5</v>
      </c>
      <c r="H85" s="141">
        <v>53</v>
      </c>
      <c r="I85" s="141">
        <v>5.6</v>
      </c>
      <c r="J85" s="141">
        <v>179</v>
      </c>
      <c r="K85" s="141">
        <v>356.8</v>
      </c>
      <c r="L85" s="141">
        <v>351.3</v>
      </c>
      <c r="M85" s="141">
        <v>491</v>
      </c>
      <c r="N85" s="141">
        <v>703</v>
      </c>
      <c r="O85" s="141">
        <v>670.5</v>
      </c>
      <c r="P85" s="141">
        <v>693</v>
      </c>
      <c r="Q85" s="141">
        <v>849.7</v>
      </c>
      <c r="R85" s="141">
        <v>1283.0999999999999</v>
      </c>
      <c r="S85" s="141">
        <v>914.6</v>
      </c>
      <c r="T85" s="141">
        <v>721</v>
      </c>
      <c r="U85" s="141">
        <v>1002</v>
      </c>
      <c r="V85" s="141">
        <v>877.5</v>
      </c>
      <c r="W85" s="141">
        <v>1391.1</v>
      </c>
      <c r="X85" s="141">
        <v>1025</v>
      </c>
      <c r="Y85" s="142">
        <v>930.8</v>
      </c>
      <c r="Z85" s="142">
        <v>877.5</v>
      </c>
      <c r="AA85" s="142">
        <v>867.5</v>
      </c>
      <c r="AB85" s="143">
        <v>819.5</v>
      </c>
      <c r="AC85" s="40"/>
      <c r="AD85" s="40"/>
      <c r="AE85" s="40"/>
      <c r="AF85" s="40"/>
      <c r="AG85" s="40"/>
      <c r="AH85" s="40"/>
      <c r="AI85" s="40"/>
      <c r="AJ85" s="40"/>
      <c r="AK85" s="40"/>
      <c r="AL85" s="40"/>
      <c r="AM85" s="37"/>
      <c r="AN85" s="37"/>
      <c r="AO85" s="37"/>
      <c r="AP85" s="37"/>
      <c r="AQ85" s="37"/>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row>
    <row r="86" spans="1:72">
      <c r="A86" s="56" t="s">
        <v>428</v>
      </c>
      <c r="B86" s="132"/>
      <c r="C86" s="132"/>
      <c r="D86" s="132"/>
      <c r="E86" s="132"/>
      <c r="F86" s="132"/>
      <c r="G86" s="132"/>
      <c r="H86" s="132"/>
      <c r="I86" s="132"/>
      <c r="J86" s="132"/>
      <c r="K86" s="132"/>
      <c r="L86" s="132"/>
      <c r="M86" s="132"/>
      <c r="N86" s="132"/>
      <c r="O86" s="132"/>
      <c r="P86" s="132"/>
      <c r="Q86" s="132"/>
      <c r="R86" s="132"/>
      <c r="S86" s="132"/>
      <c r="T86" s="132"/>
      <c r="U86" s="132"/>
      <c r="V86" s="132"/>
      <c r="W86" s="132"/>
      <c r="X86" s="132"/>
      <c r="Y86" s="40">
        <f>'Rev (Tb12)'!B71</f>
        <v>823.3</v>
      </c>
      <c r="Z86" s="40">
        <f>'Rev (Tb12)'!C71</f>
        <v>776.2</v>
      </c>
      <c r="AA86" s="40">
        <f>'Rev (Tb12)'!D71</f>
        <v>767.3</v>
      </c>
      <c r="AB86" s="40">
        <f>'Rev (Tb12)'!E71</f>
        <v>778.8</v>
      </c>
      <c r="AC86" s="40">
        <f>'Rev (Tb12)'!F71</f>
        <v>1261.4000000000001</v>
      </c>
      <c r="AD86" s="40">
        <f>'Rev (Tb12)'!G71</f>
        <v>1281.9000000000001</v>
      </c>
      <c r="AE86" s="40">
        <f>'Rev (Tb12)'!H71</f>
        <v>1562.4</v>
      </c>
      <c r="AF86" s="40">
        <f>'Rev (Tb12)'!I71</f>
        <v>1408.5</v>
      </c>
      <c r="AG86" s="40">
        <f>'Rev (Tb12)'!J71</f>
        <v>908.1</v>
      </c>
      <c r="AH86" s="40">
        <f>'Rev (Tb12)'!K71</f>
        <v>1630.6</v>
      </c>
      <c r="AI86" s="40">
        <f>'Rev (Tb12)'!L71</f>
        <v>1060.3</v>
      </c>
      <c r="AJ86" s="40">
        <f>'Rev (Tb12)'!M71</f>
        <v>892.1</v>
      </c>
      <c r="AK86" s="40">
        <f>'Rev (Tb12)'!N71</f>
        <v>757.9</v>
      </c>
      <c r="AL86" s="40">
        <f>'Rev (Tb12)'!O71</f>
        <v>1053.7</v>
      </c>
      <c r="AM86" s="37">
        <f>'Rev (Tb12)'!P71</f>
        <v>1453.5</v>
      </c>
      <c r="AN86" s="37">
        <f>'Rev (Tb12)'!Q71</f>
        <v>1504</v>
      </c>
      <c r="AO86" s="37">
        <f>'Rev (Tb12)'!R71</f>
        <v>1554</v>
      </c>
      <c r="AP86" s="37">
        <f>'Rev (Tb12)'!S71</f>
        <v>1604</v>
      </c>
      <c r="AQ86" s="37">
        <f>'Rev (Tb12)'!T71</f>
        <v>1654</v>
      </c>
    </row>
    <row r="87" spans="1:72">
      <c r="A87" s="208" t="s">
        <v>512</v>
      </c>
      <c r="B87" s="132"/>
      <c r="C87" s="132"/>
      <c r="D87" s="132"/>
      <c r="E87" s="132"/>
      <c r="F87" s="132"/>
      <c r="G87" s="132"/>
      <c r="H87" s="132"/>
      <c r="I87" s="132"/>
      <c r="J87" s="132"/>
      <c r="K87" s="132"/>
      <c r="L87" s="132"/>
      <c r="M87" s="132"/>
      <c r="N87" s="132"/>
      <c r="O87" s="132"/>
      <c r="P87" s="132"/>
      <c r="Q87" s="132"/>
      <c r="R87" s="132"/>
      <c r="S87" s="132"/>
      <c r="T87" s="132"/>
      <c r="U87" s="132"/>
      <c r="V87" s="132"/>
      <c r="W87" s="132"/>
      <c r="X87" s="132"/>
      <c r="Y87" s="40">
        <f>'Rev (Tb12)'!B72</f>
        <v>453.2</v>
      </c>
      <c r="Z87" s="40">
        <f>'Rev (Tb12)'!C72</f>
        <v>427.2</v>
      </c>
      <c r="AA87" s="40">
        <f>'Rev (Tb12)'!D72</f>
        <v>422.3</v>
      </c>
      <c r="AB87" s="40">
        <f>'Rev (Tb12)'!E72</f>
        <v>505</v>
      </c>
      <c r="AC87" s="40">
        <f>'Rev (Tb12)'!F72</f>
        <v>1207.0999999999999</v>
      </c>
      <c r="AD87" s="40">
        <f>'Rev (Tb12)'!G71</f>
        <v>1281.9000000000001</v>
      </c>
      <c r="AE87" s="40">
        <f>'Rev (Tb12)'!H71</f>
        <v>1562.4</v>
      </c>
      <c r="AF87" s="40">
        <f>'Rev (Tb12)'!I71</f>
        <v>1408.5</v>
      </c>
      <c r="AG87" s="40">
        <f>'Rev (Tb12)'!J71</f>
        <v>908.1</v>
      </c>
      <c r="AH87" s="40">
        <f>'Rev (Tb12)'!K71</f>
        <v>1630.6</v>
      </c>
      <c r="AI87" s="40">
        <f>'Rev (Tb12)'!L71</f>
        <v>1060.3</v>
      </c>
      <c r="AJ87" s="40">
        <f>'Rev (Tb12)'!M71</f>
        <v>892.1</v>
      </c>
      <c r="AK87" s="40">
        <f>'Rev (Tb12)'!N71</f>
        <v>757.9</v>
      </c>
      <c r="AL87" s="40">
        <f>'Rev (Tb12)'!O71</f>
        <v>1053.7</v>
      </c>
      <c r="AM87" s="37">
        <f>'Rev (Tb12)'!P71</f>
        <v>1453.5</v>
      </c>
      <c r="AN87" s="37">
        <f>'Rev (Tb12)'!Q71</f>
        <v>1504</v>
      </c>
      <c r="AO87" s="37">
        <f>'Rev (Tb12)'!R71</f>
        <v>1554</v>
      </c>
      <c r="AP87" s="37">
        <f>'Rev (Tb12)'!S71</f>
        <v>1604</v>
      </c>
      <c r="AQ87" s="37">
        <f>'Rev (Tb12)'!T71</f>
        <v>1654</v>
      </c>
      <c r="AR87" s="10"/>
      <c r="AS87" s="10"/>
      <c r="AT87" s="10"/>
      <c r="AU87" s="10"/>
      <c r="AV87" s="10"/>
      <c r="AW87" s="10"/>
      <c r="AX87" s="10"/>
      <c r="AY87" s="10"/>
      <c r="AZ87" s="10"/>
      <c r="BA87" s="10"/>
      <c r="BB87" s="10"/>
      <c r="BC87" s="10"/>
      <c r="BD87" s="10"/>
      <c r="BE87" s="10"/>
      <c r="BF87" s="10"/>
      <c r="BG87" s="10"/>
      <c r="BH87" s="10"/>
      <c r="BI87" s="10"/>
      <c r="BJ87" s="10"/>
      <c r="BK87" s="10"/>
      <c r="BL87" s="10"/>
      <c r="BM87" s="10"/>
      <c r="BN87" s="10"/>
      <c r="BO87" s="10"/>
      <c r="BP87" s="10"/>
      <c r="BQ87" s="10"/>
      <c r="BR87" s="10"/>
      <c r="BS87" s="10"/>
      <c r="BT87" s="10"/>
    </row>
    <row r="88" spans="1:72">
      <c r="A88" s="208" t="s">
        <v>361</v>
      </c>
      <c r="B88" s="132"/>
      <c r="C88" s="132"/>
      <c r="D88" s="132"/>
      <c r="E88" s="132"/>
      <c r="F88" s="132"/>
      <c r="G88" s="132"/>
      <c r="H88" s="132"/>
      <c r="I88" s="132"/>
      <c r="J88" s="132"/>
      <c r="K88" s="132"/>
      <c r="L88" s="132"/>
      <c r="M88" s="132"/>
      <c r="N88" s="132"/>
      <c r="O88" s="132"/>
      <c r="P88" s="132"/>
      <c r="Q88" s="132"/>
      <c r="R88" s="132"/>
      <c r="S88" s="132"/>
      <c r="T88" s="132"/>
      <c r="U88" s="132"/>
      <c r="V88" s="132"/>
      <c r="W88" s="132"/>
      <c r="X88" s="132"/>
      <c r="Y88" s="40">
        <f>'Rev (Tb12)'!B73</f>
        <v>10.199999999999999</v>
      </c>
      <c r="Z88" s="40">
        <f>'Rev (Tb12)'!C73</f>
        <v>9.6</v>
      </c>
      <c r="AA88" s="40">
        <f>'Rev (Tb12)'!D73</f>
        <v>9.5</v>
      </c>
      <c r="AB88" s="40">
        <f>'Rev (Tb12)'!E73</f>
        <v>0</v>
      </c>
      <c r="AC88" s="40">
        <f>'Rev (Tb12)'!F73</f>
        <v>0</v>
      </c>
      <c r="AD88" s="40">
        <f>'Rev (Tb12)'!G72</f>
        <v>1025.5</v>
      </c>
      <c r="AE88" s="40">
        <f>'Rev (Tb12)'!H72</f>
        <v>1249.9000000000001</v>
      </c>
      <c r="AF88" s="40">
        <f>'Rev (Tb12)'!I72</f>
        <v>1126.8</v>
      </c>
      <c r="AG88" s="40">
        <f>'Rev (Tb12)'!J72</f>
        <v>726.5</v>
      </c>
      <c r="AH88" s="40">
        <f>'Rev (Tb12)'!K73</f>
        <v>225.6</v>
      </c>
      <c r="AI88" s="40">
        <f>'Rev (Tb12)'!L73</f>
        <v>0</v>
      </c>
      <c r="AJ88" s="40">
        <f>'Rev (Tb12)'!M72</f>
        <v>713.7</v>
      </c>
      <c r="AK88" s="40">
        <f>'Rev (Tb12)'!N72</f>
        <v>606.4</v>
      </c>
      <c r="AL88" s="40">
        <f>'Rev (Tb12)'!O72</f>
        <v>843</v>
      </c>
      <c r="AM88" s="37">
        <f>'Rev (Tb12)'!P72</f>
        <v>1162.8</v>
      </c>
      <c r="AN88" s="37">
        <f>'Rev (Tb12)'!Q72</f>
        <v>1203.2</v>
      </c>
      <c r="AO88" s="37">
        <f>'Rev (Tb12)'!R72</f>
        <v>1243.2</v>
      </c>
      <c r="AP88" s="37">
        <f>'Rev (Tb12)'!S72</f>
        <v>1283.2</v>
      </c>
      <c r="AQ88" s="37">
        <f>'Rev (Tb12)'!T72</f>
        <v>1323.2</v>
      </c>
    </row>
    <row r="89" spans="1:72">
      <c r="A89" s="208" t="s">
        <v>362</v>
      </c>
      <c r="B89" s="132"/>
      <c r="C89" s="132"/>
      <c r="D89" s="132"/>
      <c r="E89" s="132"/>
      <c r="F89" s="132"/>
      <c r="G89" s="132"/>
      <c r="H89" s="132"/>
      <c r="I89" s="132"/>
      <c r="J89" s="132"/>
      <c r="K89" s="132"/>
      <c r="L89" s="132"/>
      <c r="M89" s="132"/>
      <c r="N89" s="132"/>
      <c r="O89" s="132"/>
      <c r="P89" s="132"/>
      <c r="Q89" s="132"/>
      <c r="R89" s="132"/>
      <c r="S89" s="132"/>
      <c r="T89" s="132"/>
      <c r="U89" s="132"/>
      <c r="V89" s="132"/>
      <c r="W89" s="132"/>
      <c r="X89" s="132"/>
      <c r="Y89" s="40">
        <f>'Rev (Tb12)'!B74</f>
        <v>442.9</v>
      </c>
      <c r="Z89" s="40">
        <f>'Rev (Tb12)'!C74</f>
        <v>417.6</v>
      </c>
      <c r="AA89" s="40">
        <f>'Rev (Tb12)'!D74</f>
        <v>412.8</v>
      </c>
      <c r="AB89" s="40">
        <f>'Rev (Tb12)'!E74</f>
        <v>505</v>
      </c>
      <c r="AC89" s="40">
        <f>'Rev (Tb12)'!F74</f>
        <v>1207.0999999999999</v>
      </c>
      <c r="AD89" s="40">
        <f>'Rev (Tb12)'!G73</f>
        <v>0</v>
      </c>
      <c r="AE89" s="40">
        <f>'Rev (Tb12)'!H73</f>
        <v>0</v>
      </c>
      <c r="AF89" s="40">
        <f>'Rev (Tb12)'!I73</f>
        <v>0</v>
      </c>
      <c r="AG89" s="40">
        <f>'Rev (Tb12)'!J73</f>
        <v>0</v>
      </c>
      <c r="AH89" s="40">
        <f>'Rev (Tb12)'!K73</f>
        <v>225.6</v>
      </c>
      <c r="AI89" s="40">
        <f>'Rev (Tb12)'!L73</f>
        <v>0</v>
      </c>
      <c r="AJ89" s="40">
        <f>'Rev (Tb12)'!M73</f>
        <v>0</v>
      </c>
      <c r="AK89" s="40">
        <f>'Rev (Tb12)'!N73</f>
        <v>0</v>
      </c>
      <c r="AL89" s="40">
        <f>'Rev (Tb12)'!O73</f>
        <v>0</v>
      </c>
      <c r="AM89" s="37">
        <f>'Rev (Tb12)'!P73</f>
        <v>23.3</v>
      </c>
      <c r="AN89" s="37">
        <f>'Rev (Tb12)'!Q73</f>
        <v>24.1</v>
      </c>
      <c r="AO89" s="37">
        <f>'Rev (Tb12)'!R73</f>
        <v>24.9</v>
      </c>
      <c r="AP89" s="37">
        <f>'Rev (Tb12)'!S73</f>
        <v>25.7</v>
      </c>
      <c r="AQ89" s="37">
        <f>'Rev (Tb12)'!T73</f>
        <v>26.5</v>
      </c>
    </row>
    <row r="90" spans="1:72">
      <c r="A90" s="56" t="s">
        <v>363</v>
      </c>
      <c r="B90" s="132"/>
      <c r="C90" s="132"/>
      <c r="D90" s="132"/>
      <c r="E90" s="132"/>
      <c r="F90" s="132"/>
      <c r="G90" s="132"/>
      <c r="H90" s="132"/>
      <c r="I90" s="132"/>
      <c r="J90" s="132"/>
      <c r="K90" s="132"/>
      <c r="L90" s="132"/>
      <c r="M90" s="132"/>
      <c r="N90" s="132"/>
      <c r="O90" s="132"/>
      <c r="P90" s="132"/>
      <c r="Q90" s="132"/>
      <c r="R90" s="132"/>
      <c r="S90" s="132"/>
      <c r="T90" s="132"/>
      <c r="U90" s="132"/>
      <c r="V90" s="132"/>
      <c r="W90" s="132"/>
      <c r="X90" s="132"/>
      <c r="Y90" s="40">
        <f>'Rev (Tb12)'!B75</f>
        <v>370.2</v>
      </c>
      <c r="Z90" s="40">
        <f>'Rev (Tb12)'!C75</f>
        <v>349</v>
      </c>
      <c r="AA90" s="40">
        <f>'Rev (Tb12)'!D75</f>
        <v>345</v>
      </c>
      <c r="AB90" s="40">
        <f>'Rev (Tb12)'!E75</f>
        <v>273.8</v>
      </c>
      <c r="AC90" s="40">
        <f>'Rev (Tb12)'!F75</f>
        <v>54.3</v>
      </c>
      <c r="AD90" s="40">
        <f>'Rev (Tb12)'!G74</f>
        <v>1025.5</v>
      </c>
      <c r="AE90" s="40">
        <f>'Rev (Tb12)'!H74</f>
        <v>1249.9000000000001</v>
      </c>
      <c r="AF90" s="40">
        <f>'Rev (Tb12)'!I74</f>
        <v>1126.8</v>
      </c>
      <c r="AG90" s="40">
        <f>'Rev (Tb12)'!J74</f>
        <v>726.5</v>
      </c>
      <c r="AH90" s="40">
        <f>'Rev (Tb12)'!K74</f>
        <v>1124</v>
      </c>
      <c r="AI90" s="40">
        <f>'Rev (Tb12)'!L74</f>
        <v>848.3</v>
      </c>
      <c r="AJ90" s="40">
        <f>'Rev (Tb12)'!M74</f>
        <v>713.7</v>
      </c>
      <c r="AK90" s="40">
        <f>'Rev (Tb12)'!N74</f>
        <v>606.4</v>
      </c>
      <c r="AL90" s="40">
        <f>'Rev (Tb12)'!O74</f>
        <v>843</v>
      </c>
      <c r="AM90" s="37">
        <f>'Rev (Tb12)'!P74</f>
        <v>1139.5</v>
      </c>
      <c r="AN90" s="37">
        <f>'Rev (Tb12)'!Q74</f>
        <v>1179.0999999999999</v>
      </c>
      <c r="AO90" s="37">
        <f>'Rev (Tb12)'!R74</f>
        <v>1218.3</v>
      </c>
      <c r="AP90" s="37">
        <f>'Rev (Tb12)'!S74</f>
        <v>1257.5</v>
      </c>
      <c r="AQ90" s="37">
        <f>'Rev (Tb12)'!T74</f>
        <v>1296.7</v>
      </c>
    </row>
    <row r="91" spans="1:72">
      <c r="A91" s="208" t="s">
        <v>361</v>
      </c>
      <c r="B91" s="132"/>
      <c r="C91" s="132"/>
      <c r="D91" s="132"/>
      <c r="E91" s="132"/>
      <c r="F91" s="132"/>
      <c r="G91" s="132"/>
      <c r="H91" s="132"/>
      <c r="I91" s="132"/>
      <c r="J91" s="132"/>
      <c r="K91" s="132"/>
      <c r="L91" s="132"/>
      <c r="M91" s="132"/>
      <c r="N91" s="132"/>
      <c r="O91" s="132"/>
      <c r="P91" s="132"/>
      <c r="Q91" s="132"/>
      <c r="R91" s="132"/>
      <c r="S91" s="132"/>
      <c r="T91" s="132"/>
      <c r="U91" s="132"/>
      <c r="V91" s="132"/>
      <c r="W91" s="132"/>
      <c r="X91" s="132"/>
      <c r="Y91" s="40">
        <f>'Rev (Tb12)'!B76</f>
        <v>20.7</v>
      </c>
      <c r="Z91" s="40">
        <f>'Rev (Tb12)'!C76</f>
        <v>19.5</v>
      </c>
      <c r="AA91" s="40">
        <f>'Rev (Tb12)'!D76</f>
        <v>19.3</v>
      </c>
      <c r="AB91" s="40">
        <f>'Rev (Tb12)'!E76</f>
        <v>0</v>
      </c>
      <c r="AC91" s="40">
        <f>'Rev (Tb12)'!F76</f>
        <v>0</v>
      </c>
      <c r="AD91" s="40">
        <f>'Rev (Tb12)'!G75</f>
        <v>256.39999999999998</v>
      </c>
      <c r="AE91" s="40">
        <f>'Rev (Tb12)'!H75</f>
        <v>312.5</v>
      </c>
      <c r="AF91" s="40">
        <f>'Rev (Tb12)'!I75</f>
        <v>281.7</v>
      </c>
      <c r="AG91" s="40">
        <f>'Rev (Tb12)'!J75</f>
        <v>181.6</v>
      </c>
      <c r="AH91" s="40">
        <f>'Rev (Tb12)'!K75</f>
        <v>281</v>
      </c>
      <c r="AI91" s="40">
        <f>'Rev (Tb12)'!L75</f>
        <v>212.1</v>
      </c>
      <c r="AJ91" s="40">
        <f>'Rev (Tb12)'!M75</f>
        <v>178.4</v>
      </c>
      <c r="AK91" s="40">
        <f>'Rev (Tb12)'!N75</f>
        <v>151.6</v>
      </c>
      <c r="AL91" s="40">
        <f>'Rev (Tb12)'!O75</f>
        <v>210.7</v>
      </c>
      <c r="AM91" s="37">
        <f>'Rev (Tb12)'!P75</f>
        <v>290.7</v>
      </c>
      <c r="AN91" s="37">
        <f>'Rev (Tb12)'!Q75</f>
        <v>300.8</v>
      </c>
      <c r="AO91" s="37">
        <f>'Rev (Tb12)'!R75</f>
        <v>310.8</v>
      </c>
      <c r="AP91" s="37">
        <f>'Rev (Tb12)'!S75</f>
        <v>320.8</v>
      </c>
      <c r="AQ91" s="37">
        <f>'Rev (Tb12)'!T75</f>
        <v>330.8</v>
      </c>
    </row>
    <row r="92" spans="1:72">
      <c r="A92" s="208" t="s">
        <v>362</v>
      </c>
      <c r="B92" s="132"/>
      <c r="C92" s="132"/>
      <c r="D92" s="132"/>
      <c r="E92" s="132"/>
      <c r="F92" s="132"/>
      <c r="G92" s="132"/>
      <c r="H92" s="132"/>
      <c r="I92" s="132"/>
      <c r="J92" s="132"/>
      <c r="K92" s="132"/>
      <c r="L92" s="132"/>
      <c r="M92" s="132"/>
      <c r="N92" s="132"/>
      <c r="O92" s="132"/>
      <c r="P92" s="132"/>
      <c r="Q92" s="132"/>
      <c r="R92" s="132"/>
      <c r="S92" s="132"/>
      <c r="T92" s="132"/>
      <c r="U92" s="132"/>
      <c r="V92" s="132"/>
      <c r="W92" s="132"/>
      <c r="X92" s="132"/>
      <c r="Y92" s="40">
        <f>'Rev (Tb12)'!B77</f>
        <v>349.5</v>
      </c>
      <c r="Z92" s="40">
        <f>'Rev (Tb12)'!C77</f>
        <v>329.5</v>
      </c>
      <c r="AA92" s="40">
        <f>'Rev (Tb12)'!D77</f>
        <v>325.7</v>
      </c>
      <c r="AB92" s="40">
        <f>'Rev (Tb12)'!E77</f>
        <v>273.8</v>
      </c>
      <c r="AC92" s="40">
        <f>'Rev (Tb12)'!F77</f>
        <v>54.3</v>
      </c>
      <c r="AD92" s="40">
        <f>'Rev (Tb12)'!G76</f>
        <v>0</v>
      </c>
      <c r="AE92" s="40">
        <f>'Rev (Tb12)'!H76</f>
        <v>0</v>
      </c>
      <c r="AF92" s="40">
        <f>'Rev (Tb12)'!I76</f>
        <v>0</v>
      </c>
      <c r="AG92" s="40">
        <f>'Rev (Tb12)'!J76</f>
        <v>0</v>
      </c>
      <c r="AH92" s="40">
        <f>'Rev (Tb12)'!K76</f>
        <v>0</v>
      </c>
      <c r="AI92" s="40">
        <f>'Rev (Tb12)'!L76</f>
        <v>0</v>
      </c>
      <c r="AJ92" s="40">
        <f>'Rev (Tb12)'!M76</f>
        <v>0</v>
      </c>
      <c r="AK92" s="40">
        <f>'Rev (Tb12)'!N76</f>
        <v>0</v>
      </c>
      <c r="AL92" s="40">
        <f>'Rev (Tb12)'!O76</f>
        <v>0</v>
      </c>
      <c r="AM92" s="37">
        <f>'Rev (Tb12)'!P76</f>
        <v>0</v>
      </c>
      <c r="AN92" s="37">
        <f>'Rev (Tb12)'!Q76</f>
        <v>0</v>
      </c>
      <c r="AO92" s="37">
        <f>'Rev (Tb12)'!R76</f>
        <v>0</v>
      </c>
      <c r="AP92" s="37">
        <f>'Rev (Tb12)'!S76</f>
        <v>0</v>
      </c>
      <c r="AQ92" s="37">
        <f>'Rev (Tb12)'!T76</f>
        <v>0</v>
      </c>
    </row>
    <row r="93" spans="1:72">
      <c r="A93" s="56" t="s">
        <v>429</v>
      </c>
      <c r="B93" s="132"/>
      <c r="C93" s="132"/>
      <c r="D93" s="132"/>
      <c r="E93" s="132"/>
      <c r="F93" s="132"/>
      <c r="G93" s="132"/>
      <c r="H93" s="132"/>
      <c r="I93" s="132"/>
      <c r="J93" s="132"/>
      <c r="K93" s="132"/>
      <c r="L93" s="132"/>
      <c r="M93" s="132"/>
      <c r="N93" s="132"/>
      <c r="O93" s="132"/>
      <c r="P93" s="132"/>
      <c r="Q93" s="132"/>
      <c r="R93" s="132"/>
      <c r="S93" s="132"/>
      <c r="T93" s="132"/>
      <c r="U93" s="132"/>
      <c r="V93" s="132"/>
      <c r="W93" s="132"/>
      <c r="X93" s="132"/>
      <c r="Y93" s="40">
        <f>'Rev (Tb12)'!B78</f>
        <v>107.5</v>
      </c>
      <c r="Z93" s="40">
        <f>'Rev (Tb12)'!C78</f>
        <v>101.3</v>
      </c>
      <c r="AA93" s="40">
        <f>'Rev (Tb12)'!D78</f>
        <v>100.2</v>
      </c>
      <c r="AB93" s="40">
        <f>'Rev (Tb12)'!E78</f>
        <v>40.700000000000003</v>
      </c>
      <c r="AC93" s="40">
        <f>'Rev (Tb12)'!F78</f>
        <v>168.7</v>
      </c>
      <c r="AD93" s="40">
        <f>'Rev (Tb12)'!G77</f>
        <v>256.39999999999998</v>
      </c>
      <c r="AE93" s="40">
        <f>'Rev (Tb12)'!H77</f>
        <v>312.5</v>
      </c>
      <c r="AF93" s="40">
        <f>'Rev (Tb12)'!I77</f>
        <v>281.7</v>
      </c>
      <c r="AG93" s="40">
        <f>'Rev (Tb12)'!J77</f>
        <v>181.6</v>
      </c>
      <c r="AH93" s="40">
        <f>'Rev (Tb12)'!K77</f>
        <v>281</v>
      </c>
      <c r="AI93" s="40">
        <f>'Rev (Tb12)'!L77</f>
        <v>212.1</v>
      </c>
      <c r="AJ93" s="40">
        <f>'Rev (Tb12)'!M77</f>
        <v>178.4</v>
      </c>
      <c r="AK93" s="40">
        <f>'Rev (Tb12)'!N77</f>
        <v>151.6</v>
      </c>
      <c r="AL93" s="40">
        <f>'Rev (Tb12)'!O77</f>
        <v>210.7</v>
      </c>
      <c r="AM93" s="37">
        <f>'Rev (Tb12)'!P77</f>
        <v>290.7</v>
      </c>
      <c r="AN93" s="37">
        <f>'Rev (Tb12)'!Q77</f>
        <v>300.8</v>
      </c>
      <c r="AO93" s="37">
        <f>'Rev (Tb12)'!R77</f>
        <v>310.8</v>
      </c>
      <c r="AP93" s="37">
        <f>'Rev (Tb12)'!S77</f>
        <v>320.8</v>
      </c>
      <c r="AQ93" s="37">
        <f>'Rev (Tb12)'!T77</f>
        <v>330.8</v>
      </c>
    </row>
    <row r="94" spans="1:72">
      <c r="A94" s="208" t="s">
        <v>512</v>
      </c>
      <c r="B94" s="132"/>
      <c r="C94" s="132"/>
      <c r="D94" s="132"/>
      <c r="E94" s="132"/>
      <c r="F94" s="132"/>
      <c r="G94" s="132"/>
      <c r="H94" s="132"/>
      <c r="I94" s="132"/>
      <c r="J94" s="132"/>
      <c r="K94" s="132"/>
      <c r="L94" s="132"/>
      <c r="M94" s="132"/>
      <c r="N94" s="132"/>
      <c r="O94" s="132"/>
      <c r="P94" s="132"/>
      <c r="Q94" s="132"/>
      <c r="R94" s="132"/>
      <c r="S94" s="132"/>
      <c r="T94" s="132"/>
      <c r="U94" s="132"/>
      <c r="V94" s="132"/>
      <c r="W94" s="132"/>
      <c r="X94" s="132"/>
      <c r="Y94" s="40">
        <f>'Rev (Tb12)'!B79</f>
        <v>98.6</v>
      </c>
      <c r="Z94" s="40">
        <f>'Rev (Tb12)'!C79</f>
        <v>92.9</v>
      </c>
      <c r="AA94" s="40">
        <f>'Rev (Tb12)'!D79</f>
        <v>91.9</v>
      </c>
      <c r="AB94" s="40">
        <f>'Rev (Tb12)'!E79</f>
        <v>22.4</v>
      </c>
      <c r="AC94" s="40">
        <f>'Rev (Tb12)'!F79</f>
        <v>147</v>
      </c>
      <c r="AD94" s="40">
        <f>'Rev (Tb12)'!G78</f>
        <v>158</v>
      </c>
      <c r="AE94" s="40">
        <f>'Rev (Tb12)'!H78</f>
        <v>273.3</v>
      </c>
      <c r="AF94" s="40">
        <f>'Rev (Tb12)'!I78</f>
        <v>367.1</v>
      </c>
      <c r="AG94" s="40">
        <f>'Rev (Tb12)'!J78</f>
        <v>516.9</v>
      </c>
      <c r="AH94" s="40">
        <f>'Rev (Tb12)'!K78</f>
        <v>457.4</v>
      </c>
      <c r="AI94" s="40">
        <f>'Rev (Tb12)'!L78</f>
        <v>411.8</v>
      </c>
      <c r="AJ94" s="40">
        <f>'Rev (Tb12)'!M78</f>
        <v>266.60000000000002</v>
      </c>
      <c r="AK94" s="40">
        <f>'Rev (Tb12)'!N78</f>
        <v>422.7</v>
      </c>
      <c r="AL94" s="40">
        <f>'Rev (Tb12)'!O78</f>
        <v>427.5</v>
      </c>
      <c r="AM94" s="37">
        <f>'Rev (Tb12)'!P78</f>
        <v>489.5</v>
      </c>
      <c r="AN94" s="37">
        <f>'Rev (Tb12)'!Q78</f>
        <v>489</v>
      </c>
      <c r="AO94" s="37">
        <f>'Rev (Tb12)'!R78</f>
        <v>489</v>
      </c>
      <c r="AP94" s="37">
        <f>'Rev (Tb12)'!S78</f>
        <v>489</v>
      </c>
      <c r="AQ94" s="37">
        <f>'Rev (Tb12)'!T78</f>
        <v>489</v>
      </c>
    </row>
    <row r="95" spans="1:72">
      <c r="A95" s="208" t="s">
        <v>361</v>
      </c>
      <c r="B95" s="132"/>
      <c r="C95" s="132"/>
      <c r="D95" s="132"/>
      <c r="E95" s="132"/>
      <c r="F95" s="132"/>
      <c r="G95" s="132"/>
      <c r="H95" s="132"/>
      <c r="I95" s="132"/>
      <c r="J95" s="132"/>
      <c r="K95" s="132"/>
      <c r="L95" s="132"/>
      <c r="M95" s="132"/>
      <c r="N95" s="132"/>
      <c r="O95" s="132"/>
      <c r="P95" s="132"/>
      <c r="Q95" s="132"/>
      <c r="R95" s="132"/>
      <c r="S95" s="132"/>
      <c r="T95" s="132"/>
      <c r="U95" s="132"/>
      <c r="V95" s="132"/>
      <c r="W95" s="132"/>
      <c r="X95" s="132"/>
      <c r="Y95" s="40">
        <f>'Rev (Tb12)'!B80</f>
        <v>43.5</v>
      </c>
      <c r="Z95" s="40">
        <f>'Rev (Tb12)'!C80</f>
        <v>41</v>
      </c>
      <c r="AA95" s="40">
        <f>'Rev (Tb12)'!D80</f>
        <v>40.6</v>
      </c>
      <c r="AB95" s="40">
        <f>'Rev (Tb12)'!E80</f>
        <v>0.9</v>
      </c>
      <c r="AC95" s="40">
        <f>'Rev (Tb12)'!F80</f>
        <v>0</v>
      </c>
      <c r="AD95" s="40">
        <f>'Rev (Tb12)'!G79</f>
        <v>126.4</v>
      </c>
      <c r="AE95" s="40">
        <f>'Rev (Tb12)'!H79</f>
        <v>218.6</v>
      </c>
      <c r="AF95" s="40">
        <f>'Rev (Tb12)'!I79</f>
        <v>293.7</v>
      </c>
      <c r="AG95" s="40">
        <f>'Rev (Tb12)'!J79</f>
        <v>413.5</v>
      </c>
      <c r="AH95" s="40">
        <f>'Rev (Tb12)'!K79</f>
        <v>365.9</v>
      </c>
      <c r="AI95" s="40">
        <f>'Rev (Tb12)'!L79</f>
        <v>329.4</v>
      </c>
      <c r="AJ95" s="40">
        <f>'Rev (Tb12)'!M79</f>
        <v>213.3</v>
      </c>
      <c r="AK95" s="40">
        <f>'Rev (Tb12)'!N79</f>
        <v>338.1</v>
      </c>
      <c r="AL95" s="40">
        <f>'Rev (Tb12)'!O79</f>
        <v>342</v>
      </c>
      <c r="AM95" s="37">
        <f>'Rev (Tb12)'!P79</f>
        <v>391.6</v>
      </c>
      <c r="AN95" s="37">
        <f>'Rev (Tb12)'!Q79</f>
        <v>391.2</v>
      </c>
      <c r="AO95" s="37">
        <f>'Rev (Tb12)'!R79</f>
        <v>391.2</v>
      </c>
      <c r="AP95" s="37">
        <f>'Rev (Tb12)'!S79</f>
        <v>391.2</v>
      </c>
      <c r="AQ95" s="37">
        <f>'Rev (Tb12)'!T79</f>
        <v>391.2</v>
      </c>
    </row>
    <row r="96" spans="1:72">
      <c r="A96" s="208" t="s">
        <v>362</v>
      </c>
      <c r="B96" s="132"/>
      <c r="C96" s="132"/>
      <c r="D96" s="132"/>
      <c r="E96" s="132"/>
      <c r="F96" s="132"/>
      <c r="G96" s="132"/>
      <c r="H96" s="132"/>
      <c r="I96" s="132"/>
      <c r="J96" s="132"/>
      <c r="K96" s="132"/>
      <c r="L96" s="132"/>
      <c r="M96" s="132"/>
      <c r="N96" s="132"/>
      <c r="O96" s="132"/>
      <c r="P96" s="132"/>
      <c r="Q96" s="132"/>
      <c r="R96" s="132"/>
      <c r="S96" s="132"/>
      <c r="T96" s="132"/>
      <c r="U96" s="132"/>
      <c r="V96" s="132"/>
      <c r="W96" s="132"/>
      <c r="X96" s="132"/>
      <c r="Y96" s="40">
        <f>'Rev (Tb12)'!B81</f>
        <v>55</v>
      </c>
      <c r="Z96" s="40">
        <f>'Rev (Tb12)'!C81</f>
        <v>51.9</v>
      </c>
      <c r="AA96" s="40">
        <f>'Rev (Tb12)'!D81</f>
        <v>51.3</v>
      </c>
      <c r="AB96" s="40">
        <f>'Rev (Tb12)'!E81</f>
        <v>21.5</v>
      </c>
      <c r="AC96" s="40">
        <f>'Rev (Tb12)'!F81</f>
        <v>147</v>
      </c>
      <c r="AD96" s="40">
        <f>'Rev (Tb12)'!G80</f>
        <v>0</v>
      </c>
      <c r="AE96" s="40">
        <f>'Rev (Tb12)'!H80</f>
        <v>0</v>
      </c>
      <c r="AF96" s="40">
        <f>'Rev (Tb12)'!I80</f>
        <v>0</v>
      </c>
      <c r="AG96" s="40">
        <f>'Rev (Tb12)'!J80</f>
        <v>0</v>
      </c>
      <c r="AH96" s="40">
        <f>'Rev (Tb12)'!K80</f>
        <v>0</v>
      </c>
      <c r="AI96" s="40">
        <f>'Rev (Tb12)'!L80</f>
        <v>0</v>
      </c>
      <c r="AJ96" s="40">
        <f>'Rev (Tb12)'!M80</f>
        <v>0</v>
      </c>
      <c r="AK96" s="40">
        <f>'Rev (Tb12)'!N80</f>
        <v>0</v>
      </c>
      <c r="AL96" s="40">
        <f>'Rev (Tb12)'!O80</f>
        <v>0</v>
      </c>
      <c r="AM96" s="37">
        <f>'Rev (Tb12)'!P80</f>
        <v>0</v>
      </c>
      <c r="AN96" s="37">
        <f>'Rev (Tb12)'!Q80</f>
        <v>0</v>
      </c>
      <c r="AO96" s="37">
        <f>'Rev (Tb12)'!R80</f>
        <v>0</v>
      </c>
      <c r="AP96" s="37">
        <f>'Rev (Tb12)'!S80</f>
        <v>0</v>
      </c>
      <c r="AQ96" s="37">
        <f>'Rev (Tb12)'!T80</f>
        <v>0</v>
      </c>
    </row>
    <row r="97" spans="1:62">
      <c r="A97" s="56" t="s">
        <v>363</v>
      </c>
      <c r="B97" s="132"/>
      <c r="C97" s="132"/>
      <c r="D97" s="132"/>
      <c r="E97" s="132"/>
      <c r="F97" s="132"/>
      <c r="G97" s="132"/>
      <c r="H97" s="132"/>
      <c r="I97" s="132"/>
      <c r="J97" s="132"/>
      <c r="K97" s="132"/>
      <c r="L97" s="132"/>
      <c r="M97" s="132"/>
      <c r="N97" s="132"/>
      <c r="O97" s="132"/>
      <c r="P97" s="132"/>
      <c r="Q97" s="132"/>
      <c r="R97" s="132"/>
      <c r="S97" s="132"/>
      <c r="T97" s="132"/>
      <c r="U97" s="132"/>
      <c r="V97" s="132"/>
      <c r="W97" s="132"/>
      <c r="X97" s="132"/>
      <c r="Y97" s="40">
        <f>'Rev (Tb12)'!B82</f>
        <v>8.9</v>
      </c>
      <c r="Z97" s="40">
        <f>'Rev (Tb12)'!C82</f>
        <v>8.4</v>
      </c>
      <c r="AA97" s="40">
        <f>'Rev (Tb12)'!D82</f>
        <v>8.3000000000000007</v>
      </c>
      <c r="AB97" s="40">
        <f>'Rev (Tb12)'!E82</f>
        <v>18.3</v>
      </c>
      <c r="AC97" s="40">
        <f>'Rev (Tb12)'!F82</f>
        <v>21.7</v>
      </c>
      <c r="AD97" s="40">
        <f>'Rev (Tb12)'!G81</f>
        <v>126.4</v>
      </c>
      <c r="AE97" s="40">
        <f>'Rev (Tb12)'!H81</f>
        <v>218.6</v>
      </c>
      <c r="AF97" s="40">
        <f>'Rev (Tb12)'!I81</f>
        <v>293.7</v>
      </c>
      <c r="AG97" s="40">
        <f>'Rev (Tb12)'!J81</f>
        <v>413.5</v>
      </c>
      <c r="AH97" s="40">
        <f>'Rev (Tb12)'!K81</f>
        <v>365.9</v>
      </c>
      <c r="AI97" s="40">
        <f>'Rev (Tb12)'!L81</f>
        <v>329.4</v>
      </c>
      <c r="AJ97" s="40">
        <f>'Rev (Tb12)'!M81</f>
        <v>213.3</v>
      </c>
      <c r="AK97" s="40">
        <f>'Rev (Tb12)'!N81</f>
        <v>338.1</v>
      </c>
      <c r="AL97" s="40">
        <f>'Rev (Tb12)'!O81</f>
        <v>342</v>
      </c>
      <c r="AM97" s="37">
        <f>'Rev (Tb12)'!P81</f>
        <v>391.6</v>
      </c>
      <c r="AN97" s="37">
        <f>'Rev (Tb12)'!Q81</f>
        <v>391.2</v>
      </c>
      <c r="AO97" s="37">
        <f>'Rev (Tb12)'!R81</f>
        <v>391.2</v>
      </c>
      <c r="AP97" s="37">
        <f>'Rev (Tb12)'!S81</f>
        <v>391.2</v>
      </c>
      <c r="AQ97" s="37">
        <f>'Rev (Tb12)'!T81</f>
        <v>391.2</v>
      </c>
    </row>
    <row r="98" spans="1:62">
      <c r="A98" s="208" t="s">
        <v>361</v>
      </c>
      <c r="B98" s="132"/>
      <c r="C98" s="132"/>
      <c r="D98" s="132"/>
      <c r="E98" s="132"/>
      <c r="F98" s="132"/>
      <c r="G98" s="132"/>
      <c r="H98" s="132"/>
      <c r="I98" s="132"/>
      <c r="J98" s="132"/>
      <c r="K98" s="132"/>
      <c r="L98" s="132"/>
      <c r="M98" s="132"/>
      <c r="N98" s="132"/>
      <c r="O98" s="132"/>
      <c r="P98" s="132"/>
      <c r="Q98" s="132"/>
      <c r="R98" s="132"/>
      <c r="S98" s="132"/>
      <c r="T98" s="132"/>
      <c r="U98" s="132"/>
      <c r="V98" s="132"/>
      <c r="W98" s="132"/>
      <c r="X98" s="132"/>
      <c r="Y98" s="40" t="str">
        <f>'Rev (Tb12)'!B83</f>
        <v>-</v>
      </c>
      <c r="Z98" s="40" t="str">
        <f>'Rev (Tb12)'!C83</f>
        <v>-</v>
      </c>
      <c r="AA98" s="40" t="str">
        <f>'Rev (Tb12)'!D83</f>
        <v>-</v>
      </c>
      <c r="AB98" s="40">
        <f>'Rev (Tb12)'!E83</f>
        <v>18.3</v>
      </c>
      <c r="AC98" s="40">
        <f>'Rev (Tb12)'!F83</f>
        <v>0</v>
      </c>
      <c r="AD98" s="40">
        <f>'Rev (Tb12)'!G82</f>
        <v>31.6</v>
      </c>
      <c r="AE98" s="40">
        <f>'Rev (Tb12)'!H82</f>
        <v>54.7</v>
      </c>
      <c r="AF98" s="40">
        <f>'Rev (Tb12)'!I82</f>
        <v>73.400000000000006</v>
      </c>
      <c r="AG98" s="40">
        <f>'Rev (Tb12)'!J82</f>
        <v>103.4</v>
      </c>
      <c r="AH98" s="40">
        <f>'Rev (Tb12)'!K82</f>
        <v>91.5</v>
      </c>
      <c r="AI98" s="40">
        <f>'Rev (Tb12)'!L82</f>
        <v>82.4</v>
      </c>
      <c r="AJ98" s="40">
        <f>'Rev (Tb12)'!M82</f>
        <v>53.3</v>
      </c>
      <c r="AK98" s="40">
        <f>'Rev (Tb12)'!N82</f>
        <v>84.5</v>
      </c>
      <c r="AL98" s="40">
        <f>'Rev (Tb12)'!O82</f>
        <v>85.5</v>
      </c>
      <c r="AM98" s="37">
        <f>'Rev (Tb12)'!P82</f>
        <v>97.9</v>
      </c>
      <c r="AN98" s="37">
        <f>'Rev (Tb12)'!Q82</f>
        <v>97.8</v>
      </c>
      <c r="AO98" s="37">
        <f>'Rev (Tb12)'!R82</f>
        <v>97.8</v>
      </c>
      <c r="AP98" s="37">
        <f>'Rev (Tb12)'!S82</f>
        <v>97.8</v>
      </c>
      <c r="AQ98" s="37">
        <f>'Rev (Tb12)'!T82</f>
        <v>97.8</v>
      </c>
    </row>
    <row r="99" spans="1:62">
      <c r="A99" s="208" t="s">
        <v>362</v>
      </c>
      <c r="B99" s="132"/>
      <c r="C99" s="132"/>
      <c r="D99" s="132"/>
      <c r="E99" s="132"/>
      <c r="F99" s="132"/>
      <c r="G99" s="132"/>
      <c r="H99" s="132"/>
      <c r="I99" s="132"/>
      <c r="J99" s="132"/>
      <c r="K99" s="132"/>
      <c r="L99" s="132"/>
      <c r="M99" s="132"/>
      <c r="N99" s="132"/>
      <c r="O99" s="132"/>
      <c r="P99" s="132"/>
      <c r="Q99" s="132"/>
      <c r="R99" s="132"/>
      <c r="S99" s="132"/>
      <c r="T99" s="132"/>
      <c r="U99" s="132"/>
      <c r="V99" s="132"/>
      <c r="W99" s="132"/>
      <c r="X99" s="132"/>
      <c r="Y99" s="40">
        <f>'Rev (Tb12)'!B84</f>
        <v>8.9</v>
      </c>
      <c r="Z99" s="40">
        <f>'Rev (Tb12)'!C84</f>
        <v>8.4</v>
      </c>
      <c r="AA99" s="40">
        <f>'Rev (Tb12)'!D84</f>
        <v>8.3000000000000007</v>
      </c>
      <c r="AB99" s="40">
        <f>'Rev (Tb12)'!E84</f>
        <v>0</v>
      </c>
      <c r="AC99" s="40">
        <f>'Rev (Tb12)'!F84</f>
        <v>21.7</v>
      </c>
      <c r="AD99" s="40">
        <f>'Rev (Tb12)'!G84</f>
        <v>31.6</v>
      </c>
      <c r="AE99" s="40">
        <f>'Rev (Tb12)'!H84</f>
        <v>54.7</v>
      </c>
      <c r="AF99" s="40">
        <f>'Rev (Tb12)'!I83</f>
        <v>0</v>
      </c>
      <c r="AG99" s="40">
        <f>'Rev (Tb12)'!J83</f>
        <v>0</v>
      </c>
      <c r="AH99" s="40">
        <f>'Rev (Tb12)'!K83</f>
        <v>0</v>
      </c>
      <c r="AI99" s="40">
        <f>'Rev (Tb12)'!L83</f>
        <v>0</v>
      </c>
      <c r="AJ99" s="40">
        <f>'Rev (Tb12)'!M83</f>
        <v>0</v>
      </c>
      <c r="AK99" s="40">
        <f>'Rev (Tb12)'!N83</f>
        <v>0</v>
      </c>
      <c r="AL99" s="40">
        <f>'Rev (Tb12)'!O83</f>
        <v>0</v>
      </c>
      <c r="AM99" s="37">
        <f>'Rev (Tb12)'!P83</f>
        <v>0</v>
      </c>
      <c r="AN99" s="37">
        <f>'Rev (Tb12)'!Q83</f>
        <v>0</v>
      </c>
      <c r="AO99" s="37">
        <f>'Rev (Tb12)'!R83</f>
        <v>0</v>
      </c>
      <c r="AP99" s="37">
        <f>'Rev (Tb12)'!S83</f>
        <v>0</v>
      </c>
      <c r="AQ99" s="37">
        <f>'Rev (Tb12)'!T83</f>
        <v>0</v>
      </c>
    </row>
    <row r="100" spans="1:62">
      <c r="A100" s="208"/>
      <c r="B100" s="132"/>
      <c r="C100" s="132"/>
      <c r="D100" s="132"/>
      <c r="E100" s="132"/>
      <c r="F100" s="132"/>
      <c r="G100" s="132"/>
      <c r="H100" s="132"/>
      <c r="I100" s="132"/>
      <c r="J100" s="132"/>
      <c r="K100" s="132"/>
      <c r="L100" s="132"/>
      <c r="M100" s="132"/>
      <c r="N100" s="132"/>
      <c r="O100" s="132"/>
      <c r="P100" s="132"/>
      <c r="Q100" s="132"/>
      <c r="R100" s="132"/>
      <c r="S100" s="132"/>
      <c r="T100" s="132"/>
      <c r="U100" s="132"/>
      <c r="V100" s="132"/>
      <c r="W100" s="132"/>
      <c r="X100" s="132"/>
      <c r="Y100" s="40"/>
      <c r="Z100" s="40"/>
      <c r="AA100" s="40"/>
      <c r="AB100" s="40"/>
      <c r="AC100" s="40"/>
      <c r="AD100" s="40"/>
      <c r="AE100" s="40"/>
      <c r="AF100" s="40"/>
      <c r="AG100" s="40"/>
      <c r="AH100" s="40"/>
      <c r="AI100" s="40"/>
      <c r="AJ100" s="40"/>
      <c r="AK100" s="40"/>
      <c r="AL100" s="40"/>
      <c r="AM100" s="37"/>
      <c r="AN100" s="37"/>
      <c r="AO100" s="37"/>
      <c r="AP100" s="37"/>
      <c r="AQ100" s="37"/>
    </row>
    <row r="101" spans="1:62" s="24" customFormat="1">
      <c r="A101" s="179" t="s">
        <v>513</v>
      </c>
      <c r="B101" s="455"/>
      <c r="C101" s="455"/>
      <c r="D101" s="455"/>
      <c r="E101" s="455"/>
      <c r="F101" s="455"/>
      <c r="G101" s="455"/>
      <c r="H101" s="455"/>
      <c r="I101" s="455"/>
      <c r="J101" s="455"/>
      <c r="K101" s="455"/>
      <c r="L101" s="455"/>
      <c r="M101" s="455"/>
      <c r="N101" s="455"/>
      <c r="O101" s="152">
        <v>55.2</v>
      </c>
      <c r="P101" s="152">
        <v>40</v>
      </c>
      <c r="Q101" s="152">
        <v>34.700000000000003</v>
      </c>
      <c r="R101" s="152">
        <v>20.3</v>
      </c>
      <c r="S101" s="152">
        <v>23.3</v>
      </c>
      <c r="T101" s="152">
        <v>20.6</v>
      </c>
      <c r="U101" s="152">
        <v>32.6</v>
      </c>
      <c r="V101" s="152">
        <v>33.5</v>
      </c>
      <c r="W101" s="152">
        <v>18</v>
      </c>
      <c r="X101" s="152">
        <v>25.4</v>
      </c>
      <c r="Y101" s="152">
        <v>63.8</v>
      </c>
      <c r="Z101" s="152">
        <v>92.8</v>
      </c>
      <c r="AA101" s="152">
        <v>133.19999999999999</v>
      </c>
      <c r="AB101" s="152">
        <v>219.5</v>
      </c>
      <c r="AC101" s="39"/>
      <c r="AD101" s="573"/>
      <c r="AE101" s="573"/>
      <c r="AF101" s="573"/>
      <c r="AG101" s="573"/>
      <c r="AH101" s="573"/>
      <c r="AI101" s="573"/>
      <c r="AJ101" s="573"/>
      <c r="AK101" s="573"/>
      <c r="AL101" s="573"/>
      <c r="AM101" s="557"/>
      <c r="AN101" s="557"/>
      <c r="AO101" s="557"/>
      <c r="AP101" s="557"/>
      <c r="AQ101" s="557"/>
      <c r="AR101" s="5"/>
      <c r="AS101" s="5"/>
      <c r="AT101" s="5"/>
      <c r="AU101" s="5"/>
      <c r="AV101" s="5"/>
      <c r="AW101" s="5"/>
      <c r="AX101" s="5"/>
      <c r="AY101" s="5"/>
      <c r="AZ101" s="5"/>
      <c r="BA101" s="5"/>
      <c r="BB101" s="5"/>
      <c r="BC101" s="5"/>
      <c r="BD101" s="5"/>
      <c r="BE101" s="5"/>
      <c r="BF101" s="5"/>
      <c r="BG101" s="5"/>
      <c r="BH101" s="5"/>
      <c r="BI101" s="5"/>
      <c r="BJ101" s="5"/>
    </row>
    <row r="102" spans="1:62" s="10" customFormat="1">
      <c r="A102" s="22"/>
      <c r="B102" s="47"/>
      <c r="C102" s="47"/>
      <c r="D102" s="47"/>
      <c r="E102" s="47"/>
      <c r="F102" s="47"/>
      <c r="G102" s="47"/>
      <c r="H102" s="47"/>
      <c r="I102" s="47"/>
      <c r="J102" s="47"/>
      <c r="K102" s="47"/>
      <c r="L102" s="47"/>
      <c r="M102" s="47"/>
      <c r="N102" s="47"/>
      <c r="O102" s="47"/>
      <c r="P102" s="47"/>
      <c r="Q102" s="47"/>
      <c r="R102" s="47"/>
      <c r="S102" s="47"/>
      <c r="T102" s="47"/>
      <c r="U102" s="47"/>
      <c r="V102" s="47"/>
      <c r="W102" s="47"/>
      <c r="X102" s="47"/>
      <c r="Y102" s="42"/>
      <c r="Z102" s="42"/>
      <c r="AA102" s="42"/>
      <c r="AB102" s="43"/>
      <c r="AC102" s="43"/>
      <c r="AD102" s="42"/>
      <c r="AE102" s="42"/>
      <c r="AF102" s="42"/>
      <c r="AG102" s="42"/>
      <c r="AH102" s="42"/>
      <c r="AI102" s="44"/>
      <c r="AJ102" s="44"/>
    </row>
    <row r="103" spans="1:62">
      <c r="AC103" s="46"/>
      <c r="AD103" s="46"/>
      <c r="AE103" s="46"/>
      <c r="AF103" s="46"/>
      <c r="AG103" s="46"/>
      <c r="AH103" s="46"/>
    </row>
    <row r="104" spans="1:62">
      <c r="AC104" s="43"/>
      <c r="AD104" s="42"/>
      <c r="AE104" s="42"/>
      <c r="AF104" s="42"/>
      <c r="AG104" s="42"/>
      <c r="AH104" s="42"/>
    </row>
    <row r="105" spans="1:62">
      <c r="AC105" s="43"/>
      <c r="AD105" s="42"/>
      <c r="AE105" s="42"/>
      <c r="AF105" s="42"/>
      <c r="AG105" s="42"/>
      <c r="AH105" s="42"/>
    </row>
    <row r="106" spans="1:62">
      <c r="AC106" s="43"/>
      <c r="AD106" s="42"/>
      <c r="AE106" s="42"/>
      <c r="AF106" s="42"/>
      <c r="AG106" s="42"/>
      <c r="AH106" s="42"/>
    </row>
    <row r="107" spans="1:62">
      <c r="AC107" s="43"/>
      <c r="AD107" s="42"/>
      <c r="AE107" s="42"/>
      <c r="AF107" s="42"/>
      <c r="AG107" s="42"/>
      <c r="AH107" s="42"/>
    </row>
    <row r="108" spans="1:62">
      <c r="AC108" s="43"/>
      <c r="AD108" s="42"/>
      <c r="AE108" s="42"/>
      <c r="AF108" s="42"/>
      <c r="AG108" s="42"/>
      <c r="AH108" s="42"/>
    </row>
    <row r="109" spans="1:62">
      <c r="AC109" s="43"/>
      <c r="AD109" s="42"/>
      <c r="AE109" s="42"/>
      <c r="AF109" s="42"/>
      <c r="AG109" s="42"/>
      <c r="AH109" s="42"/>
    </row>
    <row r="110" spans="1:62">
      <c r="AC110" s="43"/>
      <c r="AD110" s="42"/>
      <c r="AE110" s="42"/>
      <c r="AF110" s="42"/>
      <c r="AG110" s="42"/>
      <c r="AH110" s="42"/>
    </row>
    <row r="111" spans="1:62">
      <c r="AC111" s="43"/>
      <c r="AD111" s="42"/>
      <c r="AE111" s="42"/>
      <c r="AF111" s="42"/>
      <c r="AG111" s="42"/>
      <c r="AH111" s="42"/>
    </row>
    <row r="112" spans="1:62">
      <c r="AC112" s="43"/>
      <c r="AD112" s="42"/>
      <c r="AE112" s="42"/>
      <c r="AF112" s="42"/>
      <c r="AG112" s="42"/>
      <c r="AH112" s="42"/>
    </row>
    <row r="113" spans="28:34">
      <c r="AC113" s="43"/>
      <c r="AD113" s="42"/>
      <c r="AE113" s="42"/>
      <c r="AF113" s="42"/>
      <c r="AG113" s="42"/>
      <c r="AH113" s="42"/>
    </row>
    <row r="114" spans="28:34">
      <c r="AC114" s="43"/>
      <c r="AD114" s="42"/>
      <c r="AE114" s="42"/>
      <c r="AF114" s="42"/>
      <c r="AG114" s="42"/>
      <c r="AH114" s="42"/>
    </row>
    <row r="115" spans="28:34">
      <c r="AC115" s="43"/>
      <c r="AD115" s="42"/>
      <c r="AE115" s="42"/>
      <c r="AF115" s="42"/>
      <c r="AG115" s="42"/>
      <c r="AH115" s="42"/>
    </row>
    <row r="116" spans="28:34">
      <c r="AC116" s="43"/>
      <c r="AD116" s="42"/>
      <c r="AE116" s="42"/>
      <c r="AF116" s="42"/>
      <c r="AG116" s="42"/>
      <c r="AH116" s="42"/>
    </row>
    <row r="117" spans="28:34">
      <c r="AC117" s="43"/>
      <c r="AD117" s="42"/>
      <c r="AE117" s="42"/>
      <c r="AF117" s="42"/>
      <c r="AG117" s="42"/>
      <c r="AH117" s="42"/>
    </row>
    <row r="118" spans="28:34">
      <c r="AC118" s="43"/>
      <c r="AD118" s="42"/>
      <c r="AE118" s="42"/>
      <c r="AF118" s="42"/>
      <c r="AG118" s="42"/>
      <c r="AH118" s="42"/>
    </row>
    <row r="119" spans="28:34">
      <c r="AB119" s="42"/>
      <c r="AC119" s="43"/>
      <c r="AD119" s="42"/>
      <c r="AE119" s="42"/>
      <c r="AF119" s="42"/>
      <c r="AG119" s="42"/>
      <c r="AH119" s="42"/>
    </row>
    <row r="120" spans="28:34">
      <c r="AB120" s="42"/>
      <c r="AC120" s="43"/>
      <c r="AD120" s="42"/>
      <c r="AE120" s="42"/>
      <c r="AF120" s="42"/>
      <c r="AG120" s="42"/>
      <c r="AH120" s="42"/>
    </row>
    <row r="121" spans="28:34">
      <c r="AB121" s="42"/>
      <c r="AC121" s="43"/>
      <c r="AD121" s="42"/>
      <c r="AE121" s="42"/>
      <c r="AF121" s="42"/>
      <c r="AG121" s="42"/>
      <c r="AH121" s="42"/>
    </row>
    <row r="122" spans="28:34">
      <c r="AB122" s="42"/>
      <c r="AC122" s="43"/>
      <c r="AD122" s="42"/>
      <c r="AE122" s="42"/>
      <c r="AF122" s="42"/>
      <c r="AG122" s="42"/>
      <c r="AH122" s="42"/>
    </row>
    <row r="123" spans="28:34">
      <c r="AB123" s="42"/>
      <c r="AC123" s="43"/>
      <c r="AD123" s="42"/>
      <c r="AE123" s="42"/>
      <c r="AF123" s="42"/>
      <c r="AG123" s="42"/>
      <c r="AH123" s="42"/>
    </row>
    <row r="124" spans="28:34">
      <c r="AB124" s="42"/>
      <c r="AC124" s="43"/>
      <c r="AD124" s="42"/>
      <c r="AE124" s="42"/>
      <c r="AF124" s="42"/>
      <c r="AG124" s="42"/>
      <c r="AH124" s="42"/>
    </row>
    <row r="125" spans="28:34">
      <c r="AB125" s="42"/>
      <c r="AC125" s="43"/>
      <c r="AD125" s="42"/>
      <c r="AE125" s="42"/>
      <c r="AF125" s="42"/>
      <c r="AG125" s="42"/>
      <c r="AH125" s="42"/>
    </row>
    <row r="126" spans="28:34">
      <c r="AB126" s="42"/>
      <c r="AC126" s="43"/>
      <c r="AD126" s="42"/>
      <c r="AE126" s="42"/>
      <c r="AF126" s="42"/>
      <c r="AG126" s="42"/>
      <c r="AH126" s="42"/>
    </row>
    <row r="127" spans="28:34">
      <c r="AB127" s="42"/>
      <c r="AC127" s="43"/>
      <c r="AD127" s="42"/>
      <c r="AE127" s="42"/>
      <c r="AF127" s="42"/>
      <c r="AG127" s="42"/>
      <c r="AH127" s="42"/>
    </row>
    <row r="128" spans="28:34">
      <c r="AB128" s="42"/>
      <c r="AC128" s="43"/>
      <c r="AD128" s="42"/>
      <c r="AE128" s="42"/>
      <c r="AF128" s="42"/>
      <c r="AG128" s="42"/>
      <c r="AH128" s="42"/>
    </row>
    <row r="129" spans="28:34">
      <c r="AB129" s="42"/>
      <c r="AC129" s="43"/>
      <c r="AD129" s="42"/>
      <c r="AE129" s="42"/>
      <c r="AF129" s="42"/>
      <c r="AG129" s="42"/>
      <c r="AH129" s="42"/>
    </row>
    <row r="130" spans="28:34">
      <c r="AB130" s="42"/>
      <c r="AC130" s="43"/>
      <c r="AD130" s="42"/>
      <c r="AE130" s="42"/>
      <c r="AF130" s="42"/>
      <c r="AG130" s="42"/>
      <c r="AH130" s="42"/>
    </row>
    <row r="131" spans="28:34">
      <c r="AB131" s="42"/>
      <c r="AC131" s="43"/>
      <c r="AD131" s="42"/>
      <c r="AE131" s="42"/>
      <c r="AF131" s="42"/>
      <c r="AG131" s="42"/>
      <c r="AH131" s="42"/>
    </row>
    <row r="132" spans="28:34">
      <c r="AB132" s="42"/>
      <c r="AC132" s="43"/>
      <c r="AD132" s="42"/>
      <c r="AE132" s="42"/>
      <c r="AF132" s="42"/>
      <c r="AG132" s="42"/>
      <c r="AH132" s="42"/>
    </row>
    <row r="133" spans="28:34">
      <c r="AB133" s="42"/>
      <c r="AC133" s="43"/>
      <c r="AD133" s="42"/>
      <c r="AE133" s="42"/>
      <c r="AF133" s="42"/>
      <c r="AG133" s="42"/>
      <c r="AH133" s="42"/>
    </row>
    <row r="134" spans="28:34">
      <c r="AB134" s="42"/>
      <c r="AC134" s="43"/>
      <c r="AD134" s="42"/>
      <c r="AE134" s="42"/>
      <c r="AF134" s="42"/>
      <c r="AG134" s="42"/>
      <c r="AH134" s="42"/>
    </row>
    <row r="135" spans="28:34">
      <c r="AB135" s="42"/>
      <c r="AC135" s="43"/>
      <c r="AD135" s="42"/>
      <c r="AE135" s="42"/>
      <c r="AF135" s="42"/>
      <c r="AG135" s="42"/>
      <c r="AH135" s="42"/>
    </row>
    <row r="136" spans="28:34">
      <c r="AB136" s="42"/>
      <c r="AC136" s="43"/>
      <c r="AD136" s="42"/>
      <c r="AE136" s="42"/>
      <c r="AF136" s="42"/>
      <c r="AG136" s="42"/>
      <c r="AH136" s="42"/>
    </row>
    <row r="137" spans="28:34">
      <c r="AB137" s="42"/>
      <c r="AC137" s="43"/>
      <c r="AD137" s="42"/>
      <c r="AE137" s="42"/>
      <c r="AF137" s="42"/>
      <c r="AG137" s="42"/>
      <c r="AH137" s="42"/>
    </row>
    <row r="138" spans="28:34">
      <c r="AB138" s="42"/>
      <c r="AC138" s="43"/>
      <c r="AD138" s="42"/>
      <c r="AE138" s="42"/>
      <c r="AF138" s="42"/>
      <c r="AG138" s="42"/>
      <c r="AH138" s="42"/>
    </row>
    <row r="139" spans="28:34">
      <c r="AB139" s="42"/>
      <c r="AC139" s="43"/>
      <c r="AD139" s="42"/>
      <c r="AE139" s="42"/>
      <c r="AF139" s="42"/>
      <c r="AG139" s="42"/>
      <c r="AH139" s="42"/>
    </row>
    <row r="140" spans="28:34">
      <c r="AB140" s="42"/>
      <c r="AC140" s="43"/>
      <c r="AD140" s="42"/>
      <c r="AE140" s="42"/>
      <c r="AF140" s="42"/>
      <c r="AG140" s="42"/>
      <c r="AH140" s="42"/>
    </row>
    <row r="141" spans="28:34">
      <c r="AB141" s="42"/>
      <c r="AC141" s="43"/>
      <c r="AD141" s="42"/>
      <c r="AE141" s="42"/>
      <c r="AF141" s="42"/>
      <c r="AG141" s="42"/>
      <c r="AH141" s="42"/>
    </row>
    <row r="142" spans="28:34">
      <c r="AB142" s="42"/>
      <c r="AC142" s="43"/>
      <c r="AD142" s="42"/>
      <c r="AE142" s="42"/>
      <c r="AF142" s="42"/>
      <c r="AG142" s="42"/>
      <c r="AH142" s="42"/>
    </row>
    <row r="143" spans="28:34">
      <c r="AB143" s="42"/>
      <c r="AC143" s="43"/>
      <c r="AD143" s="42"/>
      <c r="AE143" s="42"/>
      <c r="AF143" s="42"/>
      <c r="AG143" s="42"/>
      <c r="AH143" s="42"/>
    </row>
    <row r="144" spans="28:34">
      <c r="AB144" s="42"/>
      <c r="AC144" s="43"/>
      <c r="AD144" s="42"/>
      <c r="AE144" s="42"/>
      <c r="AF144" s="42"/>
      <c r="AG144" s="42"/>
      <c r="AH144" s="42"/>
    </row>
    <row r="145" spans="28:34">
      <c r="AB145" s="42"/>
      <c r="AC145" s="43"/>
      <c r="AD145" s="42"/>
      <c r="AE145" s="42"/>
      <c r="AF145" s="42"/>
      <c r="AG145" s="42"/>
      <c r="AH145" s="42"/>
    </row>
    <row r="146" spans="28:34">
      <c r="AB146" s="42"/>
      <c r="AC146" s="43"/>
      <c r="AD146" s="42"/>
      <c r="AE146" s="42"/>
      <c r="AF146" s="42"/>
      <c r="AG146" s="42"/>
      <c r="AH146" s="42"/>
    </row>
    <row r="147" spans="28:34">
      <c r="AB147" s="42"/>
      <c r="AC147" s="43"/>
      <c r="AD147" s="42"/>
      <c r="AE147" s="42"/>
      <c r="AF147" s="42"/>
      <c r="AG147" s="42"/>
      <c r="AH147" s="42"/>
    </row>
    <row r="148" spans="28:34">
      <c r="AB148" s="42"/>
      <c r="AC148" s="43"/>
      <c r="AD148" s="42"/>
      <c r="AE148" s="42"/>
      <c r="AF148" s="42"/>
      <c r="AG148" s="42"/>
      <c r="AH148" s="42"/>
    </row>
    <row r="149" spans="28:34">
      <c r="AB149" s="42"/>
      <c r="AC149" s="43"/>
      <c r="AD149" s="42"/>
      <c r="AE149" s="42"/>
      <c r="AF149" s="42"/>
      <c r="AG149" s="42"/>
      <c r="AH149" s="42"/>
    </row>
    <row r="150" spans="28:34">
      <c r="AB150" s="42"/>
      <c r="AC150" s="43"/>
      <c r="AD150" s="42"/>
      <c r="AE150" s="42"/>
      <c r="AF150" s="42"/>
      <c r="AG150" s="42"/>
      <c r="AH150" s="42"/>
    </row>
    <row r="151" spans="28:34">
      <c r="AB151" s="42"/>
      <c r="AC151" s="43"/>
      <c r="AD151" s="42"/>
      <c r="AE151" s="42"/>
      <c r="AF151" s="42"/>
      <c r="AG151" s="42"/>
      <c r="AH151" s="42"/>
    </row>
    <row r="152" spans="28:34">
      <c r="AB152" s="42"/>
      <c r="AC152" s="43"/>
      <c r="AD152" s="42"/>
      <c r="AE152" s="42"/>
      <c r="AF152" s="42"/>
      <c r="AG152" s="42"/>
      <c r="AH152" s="42"/>
    </row>
    <row r="153" spans="28:34">
      <c r="AB153" s="42"/>
      <c r="AC153" s="43"/>
      <c r="AD153" s="42"/>
      <c r="AE153" s="42"/>
      <c r="AF153" s="42"/>
      <c r="AG153" s="42"/>
      <c r="AH153" s="42"/>
    </row>
    <row r="154" spans="28:34">
      <c r="AB154" s="42"/>
      <c r="AC154" s="43"/>
      <c r="AD154" s="42"/>
      <c r="AE154" s="42"/>
      <c r="AF154" s="42"/>
      <c r="AG154" s="42"/>
      <c r="AH154" s="42"/>
    </row>
    <row r="155" spans="28:34">
      <c r="AB155" s="42"/>
      <c r="AC155" s="43"/>
      <c r="AD155" s="42"/>
      <c r="AE155" s="42"/>
      <c r="AF155" s="42"/>
      <c r="AG155" s="42"/>
      <c r="AH155" s="42"/>
    </row>
    <row r="156" spans="28:34">
      <c r="AB156" s="42"/>
      <c r="AC156" s="43"/>
      <c r="AD156" s="42"/>
      <c r="AE156" s="42"/>
      <c r="AF156" s="42"/>
      <c r="AG156" s="42"/>
      <c r="AH156" s="42"/>
    </row>
    <row r="157" spans="28:34">
      <c r="AB157" s="42"/>
      <c r="AC157" s="43"/>
      <c r="AD157" s="42"/>
      <c r="AE157" s="42"/>
      <c r="AF157" s="42"/>
      <c r="AG157" s="42"/>
      <c r="AH157" s="42"/>
    </row>
    <row r="158" spans="28:34">
      <c r="AB158" s="42"/>
      <c r="AC158" s="43"/>
      <c r="AD158" s="42"/>
      <c r="AE158" s="42"/>
      <c r="AF158" s="42"/>
      <c r="AG158" s="42"/>
      <c r="AH158" s="42"/>
    </row>
    <row r="159" spans="28:34">
      <c r="AB159" s="42"/>
      <c r="AC159" s="43"/>
      <c r="AD159" s="42"/>
      <c r="AE159" s="42"/>
      <c r="AF159" s="42"/>
      <c r="AG159" s="42"/>
      <c r="AH159" s="42"/>
    </row>
    <row r="160" spans="28:34">
      <c r="AB160" s="42"/>
      <c r="AC160" s="43"/>
      <c r="AD160" s="42"/>
      <c r="AE160" s="42"/>
      <c r="AF160" s="42"/>
      <c r="AG160" s="42"/>
      <c r="AH160" s="42"/>
    </row>
    <row r="161" spans="28:34">
      <c r="AB161" s="42"/>
      <c r="AC161" s="43"/>
      <c r="AD161" s="42"/>
      <c r="AE161" s="42"/>
      <c r="AF161" s="42"/>
      <c r="AG161" s="42"/>
      <c r="AH161" s="42"/>
    </row>
    <row r="162" spans="28:34">
      <c r="AB162" s="42"/>
      <c r="AC162" s="43"/>
      <c r="AD162" s="42"/>
      <c r="AE162" s="42"/>
      <c r="AF162" s="42"/>
      <c r="AG162" s="42"/>
      <c r="AH162" s="42"/>
    </row>
    <row r="163" spans="28:34">
      <c r="AB163" s="42"/>
      <c r="AC163" s="43"/>
      <c r="AD163" s="42"/>
      <c r="AE163" s="42"/>
      <c r="AF163" s="42"/>
      <c r="AG163" s="42"/>
      <c r="AH163" s="42"/>
    </row>
    <row r="164" spans="28:34">
      <c r="AB164" s="42"/>
      <c r="AC164" s="43"/>
      <c r="AD164" s="42"/>
      <c r="AE164" s="42"/>
      <c r="AF164" s="42"/>
      <c r="AG164" s="42"/>
      <c r="AH164" s="42"/>
    </row>
    <row r="165" spans="28:34">
      <c r="AB165" s="42"/>
      <c r="AC165" s="43"/>
      <c r="AD165" s="42"/>
      <c r="AE165" s="42"/>
      <c r="AF165" s="42"/>
      <c r="AG165" s="42"/>
      <c r="AH165" s="42"/>
    </row>
    <row r="166" spans="28:34">
      <c r="AB166" s="42"/>
      <c r="AC166" s="43"/>
      <c r="AD166" s="42"/>
      <c r="AE166" s="42"/>
      <c r="AF166" s="42"/>
      <c r="AG166" s="42"/>
      <c r="AH166" s="42"/>
    </row>
    <row r="167" spans="28:34">
      <c r="AB167" s="42"/>
      <c r="AC167" s="43"/>
      <c r="AD167" s="42"/>
      <c r="AE167" s="42"/>
      <c r="AF167" s="42"/>
      <c r="AG167" s="42"/>
      <c r="AH167" s="42"/>
    </row>
    <row r="168" spans="28:34">
      <c r="AB168" s="42"/>
      <c r="AC168" s="43"/>
      <c r="AD168" s="42"/>
      <c r="AE168" s="42"/>
      <c r="AF168" s="42"/>
      <c r="AG168" s="42"/>
      <c r="AH168" s="42"/>
    </row>
    <row r="169" spans="28:34">
      <c r="AB169" s="42"/>
      <c r="AC169" s="43"/>
      <c r="AD169" s="42"/>
      <c r="AE169" s="42"/>
      <c r="AF169" s="42"/>
      <c r="AG169" s="42"/>
      <c r="AH169" s="42"/>
    </row>
    <row r="170" spans="28:34">
      <c r="AB170" s="42"/>
      <c r="AC170" s="43"/>
      <c r="AD170" s="42"/>
      <c r="AE170" s="42"/>
      <c r="AF170" s="42"/>
      <c r="AG170" s="42"/>
      <c r="AH170" s="42"/>
    </row>
    <row r="171" spans="28:34">
      <c r="AB171" s="42"/>
      <c r="AC171" s="43"/>
      <c r="AD171" s="42"/>
      <c r="AE171" s="42"/>
      <c r="AF171" s="42"/>
      <c r="AG171" s="42"/>
      <c r="AH171" s="42"/>
    </row>
    <row r="172" spans="28:34">
      <c r="AB172" s="42"/>
      <c r="AC172" s="43"/>
      <c r="AD172" s="42"/>
      <c r="AE172" s="42"/>
      <c r="AF172" s="42"/>
      <c r="AG172" s="42"/>
      <c r="AH172" s="42"/>
    </row>
    <row r="173" spans="28:34">
      <c r="AB173" s="42"/>
      <c r="AC173" s="43"/>
      <c r="AD173" s="42"/>
      <c r="AE173" s="42"/>
      <c r="AF173" s="42"/>
      <c r="AG173" s="42"/>
      <c r="AH173" s="42"/>
    </row>
    <row r="174" spans="28:34">
      <c r="AB174" s="42"/>
      <c r="AC174" s="43"/>
      <c r="AD174" s="42"/>
      <c r="AE174" s="42"/>
      <c r="AF174" s="42"/>
      <c r="AG174" s="42"/>
      <c r="AH174" s="42"/>
    </row>
    <row r="175" spans="28:34">
      <c r="AB175" s="42"/>
      <c r="AC175" s="43"/>
      <c r="AD175" s="42"/>
      <c r="AE175" s="42"/>
      <c r="AF175" s="42"/>
      <c r="AG175" s="42"/>
      <c r="AH175" s="42"/>
    </row>
    <row r="176" spans="28:34">
      <c r="AB176" s="42"/>
      <c r="AC176" s="43"/>
      <c r="AD176" s="42"/>
      <c r="AE176" s="42"/>
      <c r="AF176" s="42"/>
      <c r="AG176" s="42"/>
      <c r="AH176" s="42"/>
    </row>
    <row r="177" spans="28:34">
      <c r="AB177" s="42"/>
      <c r="AC177" s="43"/>
      <c r="AD177" s="42"/>
      <c r="AE177" s="42"/>
      <c r="AF177" s="42"/>
      <c r="AG177" s="42"/>
      <c r="AH177" s="42"/>
    </row>
    <row r="178" spans="28:34">
      <c r="AB178" s="42"/>
      <c r="AC178" s="43"/>
      <c r="AD178" s="42"/>
      <c r="AE178" s="42"/>
      <c r="AF178" s="42"/>
      <c r="AG178" s="42"/>
      <c r="AH178" s="42"/>
    </row>
    <row r="179" spans="28:34">
      <c r="AB179" s="42"/>
      <c r="AC179" s="43"/>
      <c r="AD179" s="42"/>
      <c r="AE179" s="42"/>
      <c r="AF179" s="42"/>
      <c r="AG179" s="42"/>
      <c r="AH179" s="42"/>
    </row>
    <row r="180" spans="28:34">
      <c r="AB180" s="42"/>
      <c r="AC180" s="43"/>
      <c r="AD180" s="42"/>
      <c r="AE180" s="42"/>
      <c r="AF180" s="42"/>
      <c r="AG180" s="42"/>
      <c r="AH180" s="42"/>
    </row>
    <row r="181" spans="28:34">
      <c r="AB181" s="42"/>
      <c r="AC181" s="43"/>
      <c r="AD181" s="42"/>
      <c r="AE181" s="42"/>
      <c r="AF181" s="42"/>
      <c r="AG181" s="42"/>
      <c r="AH181" s="42"/>
    </row>
    <row r="182" spans="28:34">
      <c r="AB182" s="42"/>
      <c r="AC182" s="43"/>
      <c r="AD182" s="42"/>
      <c r="AE182" s="42"/>
      <c r="AF182" s="42"/>
      <c r="AG182" s="42"/>
      <c r="AH182" s="42"/>
    </row>
    <row r="183" spans="28:34">
      <c r="AB183" s="42"/>
      <c r="AC183" s="43"/>
      <c r="AD183" s="42"/>
      <c r="AE183" s="42"/>
      <c r="AF183" s="42"/>
      <c r="AG183" s="42"/>
      <c r="AH183" s="42"/>
    </row>
    <row r="184" spans="28:34">
      <c r="AB184" s="42"/>
      <c r="AC184" s="43"/>
      <c r="AD184" s="42"/>
      <c r="AE184" s="42"/>
      <c r="AF184" s="42"/>
      <c r="AG184" s="42"/>
      <c r="AH184" s="42"/>
    </row>
    <row r="185" spans="28:34">
      <c r="AB185" s="42"/>
      <c r="AC185" s="43"/>
      <c r="AD185" s="42"/>
      <c r="AE185" s="42"/>
      <c r="AF185" s="42"/>
      <c r="AG185" s="42"/>
      <c r="AH185" s="42"/>
    </row>
    <row r="186" spans="28:34">
      <c r="AB186" s="42"/>
      <c r="AC186" s="43"/>
      <c r="AD186" s="42"/>
      <c r="AE186" s="42"/>
      <c r="AF186" s="42"/>
      <c r="AG186" s="42"/>
      <c r="AH186" s="42"/>
    </row>
    <row r="187" spans="28:34">
      <c r="AB187" s="42"/>
      <c r="AC187" s="43"/>
      <c r="AD187" s="42"/>
      <c r="AE187" s="42"/>
      <c r="AF187" s="42"/>
      <c r="AG187" s="42"/>
      <c r="AH187" s="42"/>
    </row>
    <row r="188" spans="28:34">
      <c r="AB188" s="42"/>
      <c r="AC188" s="43"/>
      <c r="AD188" s="42"/>
      <c r="AE188" s="42"/>
      <c r="AF188" s="42"/>
      <c r="AG188" s="42"/>
      <c r="AH188" s="42"/>
    </row>
    <row r="189" spans="28:34">
      <c r="AB189" s="42"/>
      <c r="AC189" s="43"/>
      <c r="AD189" s="42"/>
      <c r="AE189" s="42"/>
      <c r="AF189" s="42"/>
      <c r="AG189" s="42"/>
      <c r="AH189" s="42"/>
    </row>
    <row r="190" spans="28:34">
      <c r="AB190" s="42"/>
      <c r="AC190" s="43"/>
      <c r="AD190" s="42"/>
      <c r="AE190" s="42"/>
      <c r="AF190" s="42"/>
      <c r="AG190" s="42"/>
      <c r="AH190" s="42"/>
    </row>
    <row r="191" spans="28:34">
      <c r="AB191" s="42"/>
      <c r="AC191" s="43"/>
      <c r="AD191" s="42"/>
      <c r="AE191" s="42"/>
      <c r="AF191" s="42"/>
      <c r="AG191" s="42"/>
      <c r="AH191" s="42"/>
    </row>
    <row r="192" spans="28:34">
      <c r="AB192" s="42"/>
      <c r="AC192" s="43"/>
      <c r="AD192" s="42"/>
      <c r="AE192" s="42"/>
      <c r="AF192" s="42"/>
      <c r="AG192" s="42"/>
      <c r="AH192" s="42"/>
    </row>
    <row r="193" spans="28:34">
      <c r="AB193" s="42"/>
      <c r="AC193" s="43"/>
      <c r="AD193" s="42"/>
      <c r="AE193" s="42"/>
      <c r="AF193" s="42"/>
      <c r="AG193" s="42"/>
      <c r="AH193" s="42"/>
    </row>
    <row r="194" spans="28:34">
      <c r="AB194" s="42"/>
      <c r="AC194" s="43"/>
      <c r="AD194" s="42"/>
      <c r="AE194" s="42"/>
      <c r="AF194" s="42"/>
      <c r="AG194" s="42"/>
      <c r="AH194" s="42"/>
    </row>
    <row r="195" spans="28:34">
      <c r="AB195" s="42"/>
      <c r="AC195" s="43"/>
      <c r="AD195" s="42"/>
      <c r="AE195" s="42"/>
      <c r="AF195" s="42"/>
      <c r="AG195" s="42"/>
      <c r="AH195" s="42"/>
    </row>
    <row r="196" spans="28:34">
      <c r="AB196" s="42"/>
      <c r="AC196" s="43"/>
      <c r="AD196" s="42"/>
      <c r="AE196" s="42"/>
      <c r="AF196" s="42"/>
      <c r="AG196" s="42"/>
      <c r="AH196" s="42"/>
    </row>
    <row r="197" spans="28:34">
      <c r="AB197" s="42"/>
      <c r="AC197" s="43"/>
      <c r="AD197" s="42"/>
      <c r="AE197" s="42"/>
      <c r="AF197" s="42"/>
      <c r="AG197" s="42"/>
      <c r="AH197" s="42"/>
    </row>
    <row r="198" spans="28:34">
      <c r="AB198" s="42"/>
      <c r="AC198" s="43"/>
      <c r="AD198" s="42"/>
      <c r="AE198" s="42"/>
      <c r="AF198" s="42"/>
      <c r="AG198" s="42"/>
      <c r="AH198" s="42"/>
    </row>
    <row r="199" spans="28:34">
      <c r="AB199" s="42"/>
      <c r="AC199" s="43"/>
      <c r="AD199" s="42"/>
      <c r="AE199" s="42"/>
      <c r="AF199" s="42"/>
      <c r="AG199" s="42"/>
      <c r="AH199" s="42"/>
    </row>
    <row r="200" spans="28:34">
      <c r="AB200" s="42"/>
      <c r="AC200" s="43"/>
      <c r="AD200" s="42"/>
      <c r="AE200" s="42"/>
      <c r="AF200" s="42"/>
      <c r="AG200" s="42"/>
      <c r="AH200" s="42"/>
    </row>
    <row r="201" spans="28:34">
      <c r="AB201" s="42"/>
      <c r="AC201" s="43"/>
      <c r="AD201" s="42"/>
      <c r="AE201" s="42"/>
      <c r="AF201" s="42"/>
      <c r="AG201" s="42"/>
      <c r="AH201" s="42"/>
    </row>
    <row r="202" spans="28:34">
      <c r="AB202" s="42"/>
      <c r="AC202" s="43"/>
      <c r="AD202" s="42"/>
      <c r="AE202" s="42"/>
      <c r="AF202" s="42"/>
      <c r="AG202" s="42"/>
      <c r="AH202" s="42"/>
    </row>
    <row r="203" spans="28:34">
      <c r="AB203" s="42"/>
      <c r="AC203" s="43"/>
      <c r="AD203" s="42"/>
      <c r="AE203" s="42"/>
      <c r="AF203" s="42"/>
      <c r="AG203" s="42"/>
      <c r="AH203" s="42"/>
    </row>
    <row r="204" spans="28:34">
      <c r="AB204" s="42"/>
      <c r="AC204" s="43"/>
      <c r="AD204" s="42"/>
      <c r="AE204" s="42"/>
      <c r="AF204" s="42"/>
      <c r="AG204" s="42"/>
      <c r="AH204" s="42"/>
    </row>
    <row r="205" spans="28:34">
      <c r="AB205" s="42"/>
      <c r="AC205" s="43"/>
      <c r="AD205" s="42"/>
      <c r="AE205" s="42"/>
      <c r="AF205" s="42"/>
      <c r="AG205" s="42"/>
      <c r="AH205" s="42"/>
    </row>
    <row r="206" spans="28:34">
      <c r="AB206" s="42"/>
      <c r="AC206" s="43"/>
      <c r="AD206" s="42"/>
      <c r="AE206" s="42"/>
      <c r="AF206" s="42"/>
      <c r="AG206" s="42"/>
      <c r="AH206" s="42"/>
    </row>
    <row r="207" spans="28:34">
      <c r="AB207" s="42"/>
      <c r="AC207" s="43"/>
      <c r="AD207" s="42"/>
      <c r="AE207" s="42"/>
      <c r="AF207" s="42"/>
      <c r="AG207" s="42"/>
      <c r="AH207" s="42"/>
    </row>
    <row r="208" spans="28:34">
      <c r="AB208" s="42"/>
      <c r="AC208" s="43"/>
      <c r="AD208" s="42"/>
      <c r="AE208" s="42"/>
      <c r="AF208" s="42"/>
      <c r="AG208" s="42"/>
      <c r="AH208" s="42"/>
    </row>
    <row r="209" spans="28:34">
      <c r="AB209" s="42"/>
      <c r="AC209" s="43"/>
      <c r="AD209" s="42"/>
      <c r="AE209" s="42"/>
      <c r="AF209" s="42"/>
      <c r="AG209" s="42"/>
      <c r="AH209" s="42"/>
    </row>
    <row r="210" spans="28:34">
      <c r="AB210" s="42"/>
      <c r="AC210" s="43"/>
      <c r="AD210" s="42"/>
      <c r="AE210" s="42"/>
      <c r="AF210" s="42"/>
      <c r="AG210" s="42"/>
      <c r="AH210" s="42"/>
    </row>
    <row r="211" spans="28:34">
      <c r="AB211" s="42"/>
      <c r="AC211" s="43"/>
      <c r="AD211" s="42"/>
      <c r="AE211" s="42"/>
      <c r="AF211" s="42"/>
      <c r="AG211" s="42"/>
      <c r="AH211" s="42"/>
    </row>
    <row r="212" spans="28:34">
      <c r="AB212" s="42"/>
      <c r="AC212" s="43"/>
      <c r="AD212" s="42"/>
      <c r="AE212" s="42"/>
      <c r="AF212" s="42"/>
      <c r="AG212" s="42"/>
      <c r="AH212" s="42"/>
    </row>
    <row r="213" spans="28:34">
      <c r="AB213" s="42"/>
      <c r="AC213" s="43"/>
      <c r="AD213" s="42"/>
      <c r="AE213" s="42"/>
      <c r="AF213" s="42"/>
      <c r="AG213" s="42"/>
      <c r="AH213" s="42"/>
    </row>
    <row r="214" spans="28:34">
      <c r="AB214" s="42"/>
      <c r="AC214" s="43"/>
      <c r="AD214" s="42"/>
      <c r="AE214" s="42"/>
      <c r="AF214" s="42"/>
      <c r="AG214" s="42"/>
      <c r="AH214" s="42"/>
    </row>
    <row r="215" spans="28:34">
      <c r="AB215" s="42"/>
      <c r="AC215" s="43"/>
      <c r="AD215" s="42"/>
      <c r="AE215" s="42"/>
      <c r="AF215" s="42"/>
      <c r="AG215" s="42"/>
      <c r="AH215" s="42"/>
    </row>
    <row r="216" spans="28:34">
      <c r="AB216" s="42"/>
      <c r="AC216" s="43"/>
      <c r="AD216" s="42"/>
      <c r="AE216" s="42"/>
      <c r="AF216" s="42"/>
      <c r="AG216" s="42"/>
      <c r="AH216" s="42"/>
    </row>
    <row r="217" spans="28:34">
      <c r="AB217" s="42"/>
      <c r="AC217" s="43"/>
      <c r="AD217" s="42"/>
      <c r="AE217" s="42"/>
      <c r="AF217" s="42"/>
      <c r="AG217" s="42"/>
      <c r="AH217" s="42"/>
    </row>
    <row r="218" spans="28:34">
      <c r="AB218" s="42"/>
      <c r="AC218" s="43"/>
      <c r="AD218" s="42"/>
      <c r="AE218" s="42"/>
      <c r="AF218" s="42"/>
      <c r="AG218" s="42"/>
      <c r="AH218" s="42"/>
    </row>
    <row r="219" spans="28:34">
      <c r="AB219" s="42"/>
      <c r="AC219" s="43"/>
      <c r="AD219" s="42"/>
      <c r="AE219" s="42"/>
      <c r="AF219" s="42"/>
      <c r="AG219" s="42"/>
      <c r="AH219" s="42"/>
    </row>
    <row r="220" spans="28:34">
      <c r="AB220" s="42"/>
      <c r="AC220" s="43"/>
      <c r="AD220" s="42"/>
      <c r="AE220" s="42"/>
      <c r="AF220" s="42"/>
      <c r="AG220" s="42"/>
      <c r="AH220" s="42"/>
    </row>
    <row r="221" spans="28:34">
      <c r="AB221" s="42"/>
      <c r="AC221" s="43"/>
      <c r="AD221" s="42"/>
      <c r="AE221" s="42"/>
      <c r="AF221" s="42"/>
      <c r="AG221" s="42"/>
      <c r="AH221" s="42"/>
    </row>
    <row r="222" spans="28:34">
      <c r="AB222" s="42"/>
      <c r="AC222" s="43"/>
      <c r="AD222" s="42"/>
      <c r="AE222" s="42"/>
      <c r="AF222" s="42"/>
      <c r="AG222" s="42"/>
      <c r="AH222" s="42"/>
    </row>
    <row r="223" spans="28:34">
      <c r="AB223" s="42"/>
      <c r="AC223" s="43"/>
      <c r="AD223" s="42"/>
      <c r="AE223" s="42"/>
      <c r="AF223" s="42"/>
      <c r="AG223" s="42"/>
      <c r="AH223" s="42"/>
    </row>
    <row r="224" spans="28:34">
      <c r="AB224" s="42"/>
      <c r="AC224" s="43"/>
      <c r="AD224" s="42"/>
      <c r="AE224" s="42"/>
      <c r="AF224" s="42"/>
      <c r="AG224" s="42"/>
      <c r="AH224" s="42"/>
    </row>
    <row r="225" spans="28:34">
      <c r="AB225" s="42"/>
      <c r="AC225" s="43"/>
      <c r="AD225" s="42"/>
      <c r="AE225" s="42"/>
      <c r="AF225" s="42"/>
      <c r="AG225" s="42"/>
      <c r="AH225" s="42"/>
    </row>
    <row r="226" spans="28:34">
      <c r="AB226" s="42"/>
      <c r="AC226" s="43"/>
      <c r="AD226" s="42"/>
      <c r="AE226" s="42"/>
      <c r="AF226" s="42"/>
      <c r="AG226" s="42"/>
      <c r="AH226" s="42"/>
    </row>
    <row r="227" spans="28:34">
      <c r="AB227" s="42"/>
      <c r="AC227" s="43"/>
      <c r="AD227" s="42"/>
      <c r="AE227" s="42"/>
      <c r="AF227" s="42"/>
      <c r="AG227" s="42"/>
      <c r="AH227" s="42"/>
    </row>
    <row r="228" spans="28:34">
      <c r="AB228" s="42"/>
      <c r="AC228" s="43"/>
      <c r="AD228" s="42"/>
      <c r="AE228" s="42"/>
      <c r="AF228" s="42"/>
      <c r="AG228" s="42"/>
      <c r="AH228" s="42"/>
    </row>
    <row r="229" spans="28:34">
      <c r="AB229" s="42"/>
      <c r="AC229" s="43"/>
      <c r="AD229" s="42"/>
      <c r="AE229" s="42"/>
      <c r="AF229" s="42"/>
      <c r="AG229" s="42"/>
      <c r="AH229" s="42"/>
    </row>
    <row r="230" spans="28:34">
      <c r="AB230" s="42"/>
      <c r="AC230" s="43"/>
      <c r="AD230" s="42"/>
      <c r="AE230" s="42"/>
      <c r="AF230" s="42"/>
      <c r="AG230" s="42"/>
      <c r="AH230" s="42"/>
    </row>
    <row r="231" spans="28:34">
      <c r="AB231" s="42"/>
      <c r="AC231" s="43"/>
      <c r="AD231" s="42"/>
      <c r="AE231" s="42"/>
      <c r="AF231" s="42"/>
      <c r="AG231" s="42"/>
      <c r="AH231" s="42"/>
    </row>
    <row r="232" spans="28:34">
      <c r="AB232" s="42"/>
      <c r="AC232" s="43"/>
      <c r="AD232" s="42"/>
      <c r="AE232" s="42"/>
      <c r="AF232" s="42"/>
      <c r="AG232" s="42"/>
      <c r="AH232" s="42"/>
    </row>
    <row r="233" spans="28:34">
      <c r="AB233" s="42"/>
      <c r="AC233" s="43"/>
      <c r="AD233" s="42"/>
      <c r="AE233" s="42"/>
      <c r="AF233" s="42"/>
      <c r="AG233" s="42"/>
      <c r="AH233" s="42"/>
    </row>
    <row r="234" spans="28:34">
      <c r="AB234" s="42"/>
      <c r="AC234" s="43"/>
      <c r="AD234" s="42"/>
      <c r="AE234" s="42"/>
      <c r="AF234" s="42"/>
      <c r="AG234" s="42"/>
      <c r="AH234" s="42"/>
    </row>
    <row r="235" spans="28:34">
      <c r="AB235" s="42"/>
      <c r="AC235" s="43"/>
      <c r="AD235" s="42"/>
      <c r="AE235" s="42"/>
      <c r="AF235" s="42"/>
      <c r="AG235" s="42"/>
      <c r="AH235" s="42"/>
    </row>
    <row r="236" spans="28:34">
      <c r="AB236" s="42"/>
      <c r="AC236" s="43"/>
      <c r="AD236" s="42"/>
      <c r="AE236" s="42"/>
      <c r="AF236" s="42"/>
      <c r="AG236" s="42"/>
      <c r="AH236" s="42"/>
    </row>
    <row r="237" spans="28:34">
      <c r="AB237" s="42"/>
      <c r="AC237" s="43"/>
      <c r="AD237" s="42"/>
      <c r="AE237" s="42"/>
      <c r="AF237" s="42"/>
      <c r="AG237" s="42"/>
      <c r="AH237" s="42"/>
    </row>
    <row r="238" spans="28:34">
      <c r="AB238" s="42"/>
      <c r="AC238" s="43"/>
      <c r="AD238" s="42"/>
      <c r="AE238" s="42"/>
      <c r="AF238" s="42"/>
      <c r="AG238" s="42"/>
      <c r="AH238" s="42"/>
    </row>
    <row r="239" spans="28:34">
      <c r="AB239" s="42"/>
      <c r="AC239" s="43"/>
      <c r="AD239" s="42"/>
      <c r="AE239" s="42"/>
      <c r="AF239" s="42"/>
      <c r="AG239" s="42"/>
      <c r="AH239" s="42"/>
    </row>
    <row r="240" spans="28:34">
      <c r="AB240" s="42"/>
      <c r="AC240" s="43"/>
      <c r="AD240" s="42"/>
      <c r="AE240" s="42"/>
      <c r="AF240" s="42"/>
      <c r="AG240" s="42"/>
      <c r="AH240" s="42"/>
    </row>
    <row r="241" spans="28:34">
      <c r="AB241" s="42"/>
      <c r="AC241" s="43"/>
      <c r="AD241" s="42"/>
      <c r="AE241" s="42"/>
      <c r="AF241" s="42"/>
      <c r="AG241" s="42"/>
      <c r="AH241" s="42"/>
    </row>
    <row r="242" spans="28:34">
      <c r="AB242" s="42"/>
      <c r="AC242" s="43"/>
      <c r="AD242" s="42"/>
      <c r="AE242" s="42"/>
      <c r="AF242" s="42"/>
      <c r="AG242" s="42"/>
      <c r="AH242" s="42"/>
    </row>
    <row r="243" spans="28:34">
      <c r="AB243" s="42"/>
      <c r="AC243" s="43"/>
      <c r="AD243" s="42"/>
      <c r="AE243" s="42"/>
      <c r="AF243" s="42"/>
      <c r="AG243" s="42"/>
      <c r="AH243" s="42"/>
    </row>
    <row r="244" spans="28:34">
      <c r="AB244" s="42"/>
      <c r="AC244" s="43"/>
      <c r="AD244" s="42"/>
      <c r="AE244" s="42"/>
      <c r="AF244" s="42"/>
      <c r="AG244" s="42"/>
      <c r="AH244" s="42"/>
    </row>
    <row r="245" spans="28:34">
      <c r="AB245" s="42"/>
      <c r="AC245" s="43"/>
      <c r="AD245" s="42"/>
      <c r="AE245" s="42"/>
      <c r="AF245" s="42"/>
      <c r="AG245" s="42"/>
      <c r="AH245" s="42"/>
    </row>
    <row r="246" spans="28:34">
      <c r="AB246" s="42"/>
      <c r="AC246" s="43"/>
      <c r="AD246" s="42"/>
      <c r="AE246" s="42"/>
      <c r="AF246" s="42"/>
      <c r="AG246" s="42"/>
      <c r="AH246" s="42"/>
    </row>
    <row r="247" spans="28:34">
      <c r="AB247" s="42"/>
      <c r="AC247" s="43"/>
      <c r="AD247" s="42"/>
      <c r="AE247" s="42"/>
      <c r="AF247" s="42"/>
      <c r="AG247" s="42"/>
      <c r="AH247" s="42"/>
    </row>
    <row r="248" spans="28:34">
      <c r="AB248" s="42"/>
      <c r="AC248" s="43"/>
      <c r="AD248" s="42"/>
      <c r="AE248" s="42"/>
      <c r="AF248" s="42"/>
      <c r="AG248" s="42"/>
      <c r="AH248" s="42"/>
    </row>
    <row r="249" spans="28:34">
      <c r="AB249" s="42"/>
      <c r="AC249" s="43"/>
      <c r="AD249" s="42"/>
      <c r="AE249" s="42"/>
      <c r="AF249" s="42"/>
      <c r="AG249" s="42"/>
      <c r="AH249" s="42"/>
    </row>
    <row r="250" spans="28:34">
      <c r="AB250" s="42"/>
      <c r="AC250" s="43"/>
      <c r="AD250" s="42"/>
      <c r="AE250" s="42"/>
      <c r="AF250" s="42"/>
      <c r="AG250" s="42"/>
      <c r="AH250" s="42"/>
    </row>
    <row r="251" spans="28:34">
      <c r="AB251" s="42"/>
      <c r="AC251" s="43"/>
      <c r="AD251" s="42"/>
      <c r="AE251" s="42"/>
      <c r="AF251" s="42"/>
      <c r="AG251" s="42"/>
      <c r="AH251" s="42"/>
    </row>
    <row r="252" spans="28:34">
      <c r="AB252" s="42"/>
      <c r="AC252" s="43"/>
      <c r="AD252" s="42"/>
      <c r="AE252" s="42"/>
      <c r="AF252" s="42"/>
      <c r="AG252" s="42"/>
      <c r="AH252" s="42"/>
    </row>
    <row r="253" spans="28:34">
      <c r="AB253" s="42"/>
      <c r="AC253" s="43"/>
      <c r="AD253" s="42"/>
      <c r="AE253" s="42"/>
      <c r="AF253" s="42"/>
      <c r="AG253" s="42"/>
      <c r="AH253" s="42"/>
    </row>
    <row r="254" spans="28:34">
      <c r="AB254" s="42"/>
      <c r="AC254" s="43"/>
      <c r="AD254" s="42"/>
      <c r="AE254" s="42"/>
      <c r="AF254" s="42"/>
      <c r="AG254" s="42"/>
      <c r="AH254" s="42"/>
    </row>
    <row r="255" spans="28:34">
      <c r="AB255" s="42"/>
      <c r="AC255" s="43"/>
      <c r="AD255" s="42"/>
      <c r="AE255" s="42"/>
      <c r="AF255" s="42"/>
      <c r="AG255" s="42"/>
      <c r="AH255" s="42"/>
    </row>
    <row r="256" spans="28:34">
      <c r="AB256" s="42"/>
      <c r="AC256" s="43"/>
      <c r="AD256" s="42"/>
      <c r="AE256" s="42"/>
      <c r="AF256" s="42"/>
      <c r="AG256" s="42"/>
      <c r="AH256" s="42"/>
    </row>
    <row r="257" spans="28:34">
      <c r="AB257" s="42"/>
      <c r="AC257" s="43"/>
      <c r="AD257" s="42"/>
      <c r="AE257" s="42"/>
      <c r="AF257" s="42"/>
      <c r="AG257" s="42"/>
      <c r="AH257" s="42"/>
    </row>
    <row r="258" spans="28:34">
      <c r="AB258" s="42"/>
      <c r="AC258" s="43"/>
      <c r="AD258" s="42"/>
      <c r="AE258" s="42"/>
      <c r="AF258" s="42"/>
      <c r="AG258" s="42"/>
      <c r="AH258" s="42"/>
    </row>
    <row r="259" spans="28:34">
      <c r="AB259" s="42"/>
      <c r="AC259" s="43"/>
      <c r="AD259" s="42"/>
      <c r="AE259" s="42"/>
      <c r="AF259" s="42"/>
      <c r="AG259" s="42"/>
      <c r="AH259" s="42"/>
    </row>
    <row r="260" spans="28:34">
      <c r="AB260" s="42"/>
      <c r="AC260" s="43"/>
      <c r="AD260" s="42"/>
      <c r="AE260" s="42"/>
      <c r="AF260" s="42"/>
      <c r="AG260" s="42"/>
      <c r="AH260" s="42"/>
    </row>
    <row r="261" spans="28:34">
      <c r="AB261" s="42"/>
      <c r="AC261" s="43"/>
      <c r="AD261" s="42"/>
      <c r="AE261" s="42"/>
      <c r="AF261" s="42"/>
      <c r="AG261" s="42"/>
      <c r="AH261" s="42"/>
    </row>
    <row r="262" spans="28:34">
      <c r="AB262" s="42"/>
      <c r="AC262" s="43"/>
      <c r="AD262" s="42"/>
      <c r="AE262" s="42"/>
      <c r="AF262" s="42"/>
      <c r="AG262" s="42"/>
      <c r="AH262" s="42"/>
    </row>
    <row r="263" spans="28:34">
      <c r="AB263" s="42"/>
      <c r="AC263" s="43"/>
      <c r="AD263" s="42"/>
      <c r="AE263" s="42"/>
      <c r="AF263" s="42"/>
      <c r="AG263" s="42"/>
      <c r="AH263" s="42"/>
    </row>
    <row r="264" spans="28:34">
      <c r="AB264" s="42"/>
      <c r="AC264" s="43"/>
      <c r="AD264" s="42"/>
      <c r="AE264" s="42"/>
      <c r="AF264" s="42"/>
      <c r="AG264" s="42"/>
      <c r="AH264" s="42"/>
    </row>
    <row r="265" spans="28:34">
      <c r="AB265" s="42"/>
      <c r="AC265" s="43"/>
      <c r="AD265" s="42"/>
      <c r="AE265" s="42"/>
      <c r="AF265" s="42"/>
      <c r="AG265" s="42"/>
      <c r="AH265" s="42"/>
    </row>
    <row r="266" spans="28:34">
      <c r="AB266" s="42"/>
      <c r="AC266" s="43"/>
      <c r="AD266" s="42"/>
      <c r="AE266" s="42"/>
      <c r="AF266" s="42"/>
      <c r="AG266" s="42"/>
      <c r="AH266" s="42"/>
    </row>
    <row r="267" spans="28:34">
      <c r="AB267" s="42"/>
      <c r="AC267" s="43"/>
      <c r="AD267" s="42"/>
      <c r="AE267" s="42"/>
      <c r="AF267" s="42"/>
      <c r="AG267" s="42"/>
      <c r="AH267" s="42"/>
    </row>
    <row r="268" spans="28:34">
      <c r="AB268" s="42"/>
      <c r="AC268" s="43"/>
      <c r="AD268" s="42"/>
      <c r="AE268" s="42"/>
      <c r="AF268" s="42"/>
      <c r="AG268" s="42"/>
      <c r="AH268" s="42"/>
    </row>
    <row r="269" spans="28:34">
      <c r="AB269" s="42"/>
      <c r="AC269" s="43"/>
      <c r="AD269" s="42"/>
      <c r="AE269" s="42"/>
      <c r="AF269" s="42"/>
      <c r="AG269" s="42"/>
      <c r="AH269" s="42"/>
    </row>
    <row r="270" spans="28:34">
      <c r="AB270" s="42"/>
      <c r="AC270" s="43"/>
      <c r="AD270" s="42"/>
      <c r="AE270" s="42"/>
      <c r="AF270" s="42"/>
      <c r="AG270" s="42"/>
      <c r="AH270" s="42"/>
    </row>
    <row r="271" spans="28:34">
      <c r="AB271" s="42"/>
      <c r="AC271" s="43"/>
      <c r="AD271" s="42"/>
      <c r="AE271" s="42"/>
      <c r="AF271" s="42"/>
      <c r="AG271" s="42"/>
      <c r="AH271" s="42"/>
    </row>
    <row r="272" spans="28:34">
      <c r="AB272" s="42"/>
      <c r="AC272" s="43"/>
      <c r="AD272" s="42"/>
      <c r="AE272" s="42"/>
      <c r="AF272" s="42"/>
      <c r="AG272" s="42"/>
      <c r="AH272" s="42"/>
    </row>
    <row r="273" spans="28:34">
      <c r="AB273" s="42"/>
      <c r="AC273" s="43"/>
      <c r="AD273" s="42"/>
      <c r="AE273" s="42"/>
      <c r="AF273" s="42"/>
      <c r="AG273" s="42"/>
      <c r="AH273" s="42"/>
    </row>
    <row r="274" spans="28:34">
      <c r="AB274" s="42"/>
      <c r="AC274" s="43"/>
      <c r="AD274" s="42"/>
      <c r="AE274" s="42"/>
      <c r="AF274" s="42"/>
      <c r="AG274" s="42"/>
      <c r="AH274" s="42"/>
    </row>
    <row r="275" spans="28:34">
      <c r="AB275" s="42"/>
      <c r="AC275" s="43"/>
      <c r="AD275" s="42"/>
      <c r="AE275" s="42"/>
      <c r="AF275" s="42"/>
      <c r="AG275" s="42"/>
      <c r="AH275" s="42"/>
    </row>
    <row r="276" spans="28:34">
      <c r="AB276" s="42"/>
      <c r="AC276" s="43"/>
      <c r="AD276" s="42"/>
      <c r="AE276" s="42"/>
      <c r="AF276" s="42"/>
      <c r="AG276" s="42"/>
      <c r="AH276" s="42"/>
    </row>
    <row r="277" spans="28:34">
      <c r="AB277" s="42"/>
      <c r="AC277" s="43"/>
      <c r="AD277" s="42"/>
      <c r="AE277" s="42"/>
      <c r="AF277" s="42"/>
      <c r="AG277" s="42"/>
      <c r="AH277" s="42"/>
    </row>
    <row r="278" spans="28:34">
      <c r="AB278" s="42"/>
      <c r="AC278" s="43"/>
      <c r="AD278" s="42"/>
      <c r="AE278" s="42"/>
      <c r="AF278" s="42"/>
      <c r="AG278" s="42"/>
      <c r="AH278" s="42"/>
    </row>
    <row r="279" spans="28:34">
      <c r="AB279" s="42"/>
      <c r="AC279" s="43"/>
      <c r="AD279" s="42"/>
      <c r="AE279" s="42"/>
      <c r="AF279" s="42"/>
      <c r="AG279" s="42"/>
      <c r="AH279" s="42"/>
    </row>
    <row r="280" spans="28:34">
      <c r="AB280" s="42"/>
      <c r="AC280" s="43"/>
      <c r="AD280" s="42"/>
      <c r="AE280" s="42"/>
      <c r="AF280" s="42"/>
      <c r="AG280" s="42"/>
      <c r="AH280" s="42"/>
    </row>
    <row r="281" spans="28:34">
      <c r="AB281" s="42"/>
      <c r="AC281" s="43"/>
      <c r="AD281" s="42"/>
      <c r="AE281" s="42"/>
      <c r="AF281" s="42"/>
      <c r="AG281" s="42"/>
      <c r="AH281" s="42"/>
    </row>
    <row r="282" spans="28:34">
      <c r="AB282" s="42"/>
      <c r="AC282" s="43"/>
      <c r="AD282" s="42"/>
      <c r="AE282" s="42"/>
      <c r="AF282" s="42"/>
      <c r="AG282" s="42"/>
      <c r="AH282" s="42"/>
    </row>
    <row r="283" spans="28:34">
      <c r="AB283" s="42"/>
      <c r="AC283" s="43"/>
      <c r="AD283" s="42"/>
      <c r="AE283" s="42"/>
      <c r="AF283" s="42"/>
      <c r="AG283" s="42"/>
      <c r="AH283" s="42"/>
    </row>
    <row r="284" spans="28:34">
      <c r="AB284" s="42"/>
      <c r="AC284" s="43"/>
      <c r="AD284" s="42"/>
      <c r="AE284" s="42"/>
      <c r="AF284" s="42"/>
      <c r="AG284" s="42"/>
      <c r="AH284" s="42"/>
    </row>
    <row r="285" spans="28:34">
      <c r="AB285" s="42"/>
      <c r="AC285" s="43"/>
      <c r="AD285" s="42"/>
      <c r="AE285" s="42"/>
      <c r="AF285" s="42"/>
      <c r="AG285" s="42"/>
      <c r="AH285" s="42"/>
    </row>
    <row r="286" spans="28:34">
      <c r="AB286" s="42"/>
      <c r="AC286" s="43"/>
      <c r="AD286" s="42"/>
      <c r="AE286" s="42"/>
      <c r="AF286" s="42"/>
      <c r="AG286" s="42"/>
      <c r="AH286" s="42"/>
    </row>
    <row r="287" spans="28:34">
      <c r="AB287" s="42"/>
      <c r="AC287" s="43"/>
      <c r="AD287" s="42"/>
      <c r="AE287" s="42"/>
      <c r="AF287" s="42"/>
      <c r="AG287" s="42"/>
      <c r="AH287" s="42"/>
    </row>
    <row r="288" spans="28:34">
      <c r="AB288" s="42"/>
      <c r="AC288" s="43"/>
      <c r="AD288" s="42"/>
      <c r="AE288" s="42"/>
      <c r="AF288" s="42"/>
      <c r="AG288" s="42"/>
      <c r="AH288" s="42"/>
    </row>
    <row r="289" spans="28:34">
      <c r="AB289" s="42"/>
      <c r="AC289" s="43"/>
      <c r="AD289" s="42"/>
      <c r="AE289" s="42"/>
      <c r="AF289" s="42"/>
      <c r="AG289" s="42"/>
      <c r="AH289" s="42"/>
    </row>
    <row r="290" spans="28:34">
      <c r="AB290" s="42"/>
      <c r="AC290" s="43"/>
      <c r="AD290" s="42"/>
      <c r="AE290" s="42"/>
      <c r="AF290" s="42"/>
      <c r="AG290" s="42"/>
      <c r="AH290" s="42"/>
    </row>
    <row r="291" spans="28:34">
      <c r="AB291" s="42"/>
      <c r="AC291" s="43"/>
      <c r="AD291" s="42"/>
      <c r="AE291" s="42"/>
      <c r="AF291" s="42"/>
      <c r="AG291" s="42"/>
      <c r="AH291" s="42"/>
    </row>
    <row r="292" spans="28:34">
      <c r="AB292" s="42"/>
      <c r="AC292" s="43"/>
      <c r="AD292" s="42"/>
      <c r="AE292" s="42"/>
      <c r="AF292" s="42"/>
      <c r="AG292" s="42"/>
      <c r="AH292" s="42"/>
    </row>
    <row r="293" spans="28:34">
      <c r="AB293" s="42"/>
      <c r="AC293" s="43"/>
      <c r="AD293" s="42"/>
      <c r="AE293" s="42"/>
      <c r="AF293" s="42"/>
      <c r="AG293" s="42"/>
      <c r="AH293" s="42"/>
    </row>
    <row r="294" spans="28:34">
      <c r="AB294" s="42"/>
      <c r="AC294" s="43"/>
      <c r="AD294" s="42"/>
      <c r="AE294" s="42"/>
      <c r="AF294" s="42"/>
      <c r="AG294" s="42"/>
      <c r="AH294" s="42"/>
    </row>
    <row r="295" spans="28:34">
      <c r="AB295" s="42"/>
      <c r="AC295" s="43"/>
      <c r="AD295" s="42"/>
      <c r="AE295" s="42"/>
      <c r="AF295" s="42"/>
      <c r="AG295" s="42"/>
      <c r="AH295" s="42"/>
    </row>
    <row r="296" spans="28:34">
      <c r="AB296" s="42"/>
      <c r="AC296" s="43"/>
      <c r="AD296" s="42"/>
      <c r="AE296" s="42"/>
      <c r="AF296" s="42"/>
      <c r="AG296" s="42"/>
      <c r="AH296" s="42"/>
    </row>
    <row r="297" spans="28:34">
      <c r="AB297" s="42"/>
      <c r="AC297" s="43"/>
      <c r="AD297" s="42"/>
      <c r="AE297" s="42"/>
      <c r="AF297" s="42"/>
      <c r="AG297" s="42"/>
      <c r="AH297" s="42"/>
    </row>
    <row r="298" spans="28:34">
      <c r="AB298" s="42"/>
      <c r="AC298" s="43"/>
      <c r="AD298" s="42"/>
      <c r="AE298" s="42"/>
      <c r="AF298" s="42"/>
      <c r="AG298" s="42"/>
      <c r="AH298" s="42"/>
    </row>
    <row r="299" spans="28:34">
      <c r="AB299" s="42"/>
      <c r="AC299" s="43"/>
      <c r="AD299" s="42"/>
      <c r="AE299" s="42"/>
      <c r="AF299" s="42"/>
      <c r="AG299" s="42"/>
      <c r="AH299" s="42"/>
    </row>
    <row r="300" spans="28:34">
      <c r="AB300" s="42"/>
      <c r="AC300" s="43"/>
      <c r="AD300" s="42"/>
      <c r="AE300" s="42"/>
      <c r="AF300" s="42"/>
      <c r="AG300" s="42"/>
      <c r="AH300" s="42"/>
    </row>
    <row r="301" spans="28:34">
      <c r="AB301" s="42"/>
      <c r="AC301" s="43"/>
      <c r="AD301" s="42"/>
      <c r="AE301" s="42"/>
      <c r="AF301" s="42"/>
      <c r="AG301" s="42"/>
      <c r="AH301" s="42"/>
    </row>
    <row r="302" spans="28:34">
      <c r="AB302" s="42"/>
      <c r="AC302" s="43"/>
      <c r="AD302" s="42"/>
      <c r="AE302" s="42"/>
      <c r="AF302" s="42"/>
      <c r="AG302" s="42"/>
      <c r="AH302" s="42"/>
    </row>
    <row r="303" spans="28:34">
      <c r="AB303" s="42"/>
      <c r="AC303" s="43"/>
      <c r="AD303" s="42"/>
      <c r="AE303" s="42"/>
      <c r="AF303" s="42"/>
      <c r="AG303" s="42"/>
      <c r="AH303" s="42"/>
    </row>
    <row r="304" spans="28:34">
      <c r="AB304" s="42"/>
      <c r="AC304" s="43"/>
      <c r="AD304" s="42"/>
      <c r="AE304" s="42"/>
      <c r="AF304" s="42"/>
      <c r="AG304" s="42"/>
      <c r="AH304" s="42"/>
    </row>
    <row r="305" spans="28:34">
      <c r="AB305" s="42"/>
      <c r="AC305" s="43"/>
      <c r="AD305" s="42"/>
      <c r="AE305" s="42"/>
      <c r="AF305" s="42"/>
      <c r="AG305" s="42"/>
      <c r="AH305" s="42"/>
    </row>
    <row r="306" spans="28:34">
      <c r="AB306" s="42"/>
      <c r="AC306" s="43"/>
      <c r="AD306" s="42"/>
      <c r="AE306" s="42"/>
      <c r="AF306" s="42"/>
      <c r="AG306" s="42"/>
      <c r="AH306" s="42"/>
    </row>
    <row r="307" spans="28:34">
      <c r="AB307" s="42"/>
      <c r="AC307" s="43"/>
      <c r="AD307" s="42"/>
      <c r="AE307" s="42"/>
      <c r="AF307" s="42"/>
      <c r="AG307" s="42"/>
      <c r="AH307" s="42"/>
    </row>
    <row r="308" spans="28:34">
      <c r="AB308" s="42"/>
      <c r="AC308" s="43"/>
      <c r="AD308" s="42"/>
      <c r="AE308" s="42"/>
      <c r="AF308" s="42"/>
      <c r="AG308" s="42"/>
      <c r="AH308" s="42"/>
    </row>
    <row r="309" spans="28:34">
      <c r="AB309" s="42"/>
      <c r="AC309" s="43"/>
      <c r="AD309" s="42"/>
      <c r="AE309" s="42"/>
      <c r="AF309" s="42"/>
      <c r="AG309" s="42"/>
      <c r="AH309" s="42"/>
    </row>
    <row r="310" spans="28:34">
      <c r="AB310" s="42"/>
      <c r="AC310" s="43"/>
      <c r="AD310" s="42"/>
      <c r="AE310" s="42"/>
      <c r="AF310" s="42"/>
      <c r="AG310" s="42"/>
      <c r="AH310" s="42"/>
    </row>
    <row r="311" spans="28:34">
      <c r="AB311" s="42"/>
      <c r="AC311" s="43"/>
      <c r="AD311" s="42"/>
      <c r="AE311" s="42"/>
      <c r="AF311" s="42"/>
      <c r="AG311" s="42"/>
      <c r="AH311" s="42"/>
    </row>
    <row r="312" spans="28:34">
      <c r="AB312" s="42"/>
      <c r="AC312" s="43"/>
      <c r="AD312" s="42"/>
      <c r="AE312" s="42"/>
      <c r="AF312" s="42"/>
      <c r="AG312" s="42"/>
      <c r="AH312" s="42"/>
    </row>
    <row r="313" spans="28:34">
      <c r="AB313" s="42"/>
      <c r="AC313" s="43"/>
      <c r="AD313" s="42"/>
      <c r="AE313" s="42"/>
      <c r="AF313" s="42"/>
      <c r="AG313" s="42"/>
      <c r="AH313" s="42"/>
    </row>
    <row r="314" spans="28:34">
      <c r="AB314" s="42"/>
      <c r="AC314" s="43"/>
      <c r="AD314" s="42"/>
      <c r="AE314" s="42"/>
      <c r="AF314" s="42"/>
      <c r="AG314" s="42"/>
      <c r="AH314" s="42"/>
    </row>
    <row r="315" spans="28:34">
      <c r="AB315" s="42"/>
      <c r="AC315" s="43"/>
      <c r="AD315" s="42"/>
      <c r="AE315" s="42"/>
      <c r="AF315" s="42"/>
      <c r="AG315" s="42"/>
      <c r="AH315" s="42"/>
    </row>
    <row r="316" spans="28:34">
      <c r="AB316" s="42"/>
      <c r="AC316" s="43"/>
      <c r="AD316" s="42"/>
      <c r="AE316" s="42"/>
      <c r="AF316" s="42"/>
      <c r="AG316" s="42"/>
      <c r="AH316" s="42"/>
    </row>
    <row r="317" spans="28:34">
      <c r="AB317" s="42"/>
      <c r="AC317" s="43"/>
      <c r="AD317" s="42"/>
      <c r="AE317" s="42"/>
      <c r="AF317" s="42"/>
      <c r="AG317" s="42"/>
      <c r="AH317" s="42"/>
    </row>
    <row r="318" spans="28:34">
      <c r="AB318" s="42"/>
      <c r="AC318" s="43"/>
      <c r="AD318" s="42"/>
      <c r="AE318" s="42"/>
      <c r="AF318" s="42"/>
      <c r="AG318" s="42"/>
      <c r="AH318" s="42"/>
    </row>
    <row r="319" spans="28:34">
      <c r="AB319" s="42"/>
      <c r="AC319" s="43"/>
      <c r="AD319" s="42"/>
      <c r="AE319" s="42"/>
      <c r="AF319" s="42"/>
      <c r="AG319" s="42"/>
      <c r="AH319" s="42"/>
    </row>
    <row r="320" spans="28:34">
      <c r="AB320" s="42"/>
      <c r="AC320" s="43"/>
      <c r="AD320" s="42"/>
      <c r="AE320" s="42"/>
      <c r="AF320" s="42"/>
      <c r="AG320" s="42"/>
      <c r="AH320" s="42"/>
    </row>
    <row r="321" spans="28:34">
      <c r="AB321" s="42"/>
      <c r="AC321" s="43"/>
      <c r="AD321" s="42"/>
      <c r="AE321" s="42"/>
      <c r="AF321" s="42"/>
      <c r="AG321" s="42"/>
      <c r="AH321" s="42"/>
    </row>
    <row r="322" spans="28:34">
      <c r="AB322" s="42"/>
      <c r="AC322" s="43"/>
      <c r="AD322" s="42"/>
      <c r="AE322" s="42"/>
      <c r="AF322" s="42"/>
      <c r="AG322" s="42"/>
      <c r="AH322" s="42"/>
    </row>
    <row r="323" spans="28:34">
      <c r="AB323" s="42"/>
      <c r="AC323" s="43"/>
      <c r="AD323" s="42"/>
      <c r="AE323" s="42"/>
      <c r="AF323" s="42"/>
      <c r="AG323" s="42"/>
      <c r="AH323" s="42"/>
    </row>
    <row r="324" spans="28:34">
      <c r="AB324" s="42"/>
      <c r="AC324" s="43"/>
      <c r="AD324" s="42"/>
      <c r="AE324" s="42"/>
      <c r="AF324" s="42"/>
      <c r="AG324" s="42"/>
      <c r="AH324" s="42"/>
    </row>
    <row r="325" spans="28:34">
      <c r="AB325" s="42"/>
      <c r="AC325" s="43"/>
      <c r="AD325" s="42"/>
      <c r="AE325" s="42"/>
      <c r="AF325" s="42"/>
      <c r="AG325" s="42"/>
      <c r="AH325" s="42"/>
    </row>
    <row r="326" spans="28:34">
      <c r="AB326" s="42"/>
      <c r="AC326" s="43"/>
      <c r="AD326" s="42"/>
      <c r="AE326" s="42"/>
      <c r="AF326" s="42"/>
      <c r="AG326" s="42"/>
      <c r="AH326" s="42"/>
    </row>
    <row r="327" spans="28:34">
      <c r="AB327" s="42"/>
      <c r="AC327" s="43"/>
      <c r="AD327" s="42"/>
      <c r="AE327" s="42"/>
      <c r="AF327" s="42"/>
      <c r="AG327" s="42"/>
      <c r="AH327" s="42"/>
    </row>
    <row r="328" spans="28:34">
      <c r="AB328" s="42"/>
      <c r="AC328" s="43"/>
      <c r="AD328" s="42"/>
      <c r="AE328" s="42"/>
      <c r="AF328" s="42"/>
      <c r="AG328" s="42"/>
      <c r="AH328" s="42"/>
    </row>
    <row r="329" spans="28:34">
      <c r="AB329" s="42"/>
      <c r="AC329" s="43"/>
      <c r="AD329" s="42"/>
      <c r="AE329" s="42"/>
      <c r="AF329" s="42"/>
      <c r="AG329" s="42"/>
      <c r="AH329" s="42"/>
    </row>
    <row r="330" spans="28:34">
      <c r="AB330" s="42"/>
      <c r="AC330" s="43"/>
      <c r="AD330" s="42"/>
      <c r="AE330" s="42"/>
      <c r="AF330" s="42"/>
      <c r="AG330" s="42"/>
      <c r="AH330" s="42"/>
    </row>
    <row r="331" spans="28:34">
      <c r="AB331" s="42"/>
      <c r="AC331" s="43"/>
      <c r="AD331" s="42"/>
      <c r="AE331" s="42"/>
      <c r="AF331" s="42"/>
      <c r="AG331" s="42"/>
      <c r="AH331" s="42"/>
    </row>
    <row r="332" spans="28:34">
      <c r="AB332" s="42"/>
      <c r="AC332" s="43"/>
      <c r="AD332" s="42"/>
      <c r="AE332" s="42"/>
      <c r="AF332" s="42"/>
      <c r="AG332" s="42"/>
      <c r="AH332" s="42"/>
    </row>
    <row r="333" spans="28:34">
      <c r="AB333" s="42"/>
      <c r="AC333" s="43"/>
      <c r="AD333" s="42"/>
      <c r="AE333" s="42"/>
      <c r="AF333" s="42"/>
      <c r="AG333" s="42"/>
      <c r="AH333" s="42"/>
    </row>
    <row r="334" spans="28:34">
      <c r="AB334" s="42"/>
      <c r="AC334" s="43"/>
      <c r="AD334" s="42"/>
      <c r="AE334" s="42"/>
      <c r="AF334" s="42"/>
      <c r="AG334" s="42"/>
      <c r="AH334" s="42"/>
    </row>
    <row r="335" spans="28:34">
      <c r="AB335" s="42"/>
      <c r="AC335" s="43"/>
      <c r="AD335" s="42"/>
      <c r="AE335" s="42"/>
      <c r="AF335" s="42"/>
      <c r="AG335" s="42"/>
      <c r="AH335" s="42"/>
    </row>
    <row r="336" spans="28:34">
      <c r="AB336" s="42"/>
      <c r="AC336" s="43"/>
      <c r="AD336" s="42"/>
      <c r="AE336" s="42"/>
      <c r="AF336" s="42"/>
      <c r="AG336" s="42"/>
      <c r="AH336" s="42"/>
    </row>
    <row r="337" spans="28:34">
      <c r="AB337" s="42"/>
      <c r="AC337" s="43"/>
      <c r="AD337" s="42"/>
      <c r="AE337" s="42"/>
      <c r="AF337" s="42"/>
      <c r="AG337" s="42"/>
      <c r="AH337" s="42"/>
    </row>
    <row r="338" spans="28:34">
      <c r="AB338" s="42"/>
      <c r="AC338" s="43"/>
      <c r="AD338" s="42"/>
      <c r="AE338" s="42"/>
      <c r="AF338" s="42"/>
      <c r="AG338" s="42"/>
      <c r="AH338" s="42"/>
    </row>
    <row r="339" spans="28:34">
      <c r="AB339" s="42"/>
      <c r="AC339" s="43"/>
      <c r="AD339" s="42"/>
      <c r="AE339" s="42"/>
      <c r="AF339" s="42"/>
      <c r="AG339" s="42"/>
      <c r="AH339" s="42"/>
    </row>
    <row r="340" spans="28:34">
      <c r="AB340" s="42"/>
      <c r="AC340" s="43"/>
      <c r="AD340" s="42"/>
      <c r="AE340" s="42"/>
      <c r="AF340" s="42"/>
      <c r="AG340" s="42"/>
      <c r="AH340" s="42"/>
    </row>
    <row r="341" spans="28:34">
      <c r="AB341" s="42"/>
      <c r="AC341" s="43"/>
      <c r="AD341" s="42"/>
      <c r="AE341" s="42"/>
      <c r="AF341" s="42"/>
      <c r="AG341" s="42"/>
      <c r="AH341" s="42"/>
    </row>
    <row r="342" spans="28:34">
      <c r="AB342" s="42"/>
      <c r="AC342" s="43"/>
      <c r="AD342" s="42"/>
      <c r="AE342" s="42"/>
      <c r="AF342" s="42"/>
      <c r="AG342" s="42"/>
      <c r="AH342" s="42"/>
    </row>
    <row r="343" spans="28:34">
      <c r="AB343" s="42"/>
      <c r="AC343" s="43"/>
      <c r="AD343" s="42"/>
      <c r="AE343" s="42"/>
      <c r="AF343" s="42"/>
      <c r="AG343" s="42"/>
      <c r="AH343" s="42"/>
    </row>
    <row r="344" spans="28:34">
      <c r="AB344" s="42"/>
      <c r="AC344" s="43"/>
      <c r="AD344" s="42"/>
      <c r="AE344" s="42"/>
      <c r="AF344" s="42"/>
      <c r="AG344" s="42"/>
      <c r="AH344" s="42"/>
    </row>
    <row r="345" spans="28:34">
      <c r="AB345" s="42"/>
      <c r="AC345" s="43"/>
      <c r="AD345" s="42"/>
      <c r="AE345" s="42"/>
      <c r="AF345" s="42"/>
      <c r="AG345" s="42"/>
      <c r="AH345" s="42"/>
    </row>
    <row r="346" spans="28:34">
      <c r="AB346" s="42"/>
      <c r="AC346" s="43"/>
      <c r="AD346" s="42"/>
      <c r="AE346" s="42"/>
      <c r="AF346" s="42"/>
      <c r="AG346" s="42"/>
      <c r="AH346" s="42"/>
    </row>
    <row r="347" spans="28:34">
      <c r="AB347" s="42"/>
      <c r="AC347" s="43"/>
      <c r="AD347" s="42"/>
      <c r="AE347" s="42"/>
      <c r="AF347" s="42"/>
      <c r="AG347" s="42"/>
      <c r="AH347" s="42"/>
    </row>
    <row r="348" spans="28:34">
      <c r="AB348" s="42"/>
      <c r="AC348" s="43"/>
      <c r="AD348" s="42"/>
      <c r="AE348" s="42"/>
      <c r="AF348" s="42"/>
      <c r="AG348" s="42"/>
      <c r="AH348" s="42"/>
    </row>
    <row r="349" spans="28:34">
      <c r="AB349" s="42"/>
      <c r="AC349" s="43"/>
      <c r="AD349" s="42"/>
      <c r="AE349" s="42"/>
      <c r="AF349" s="42"/>
      <c r="AG349" s="42"/>
      <c r="AH349" s="42"/>
    </row>
    <row r="350" spans="28:34">
      <c r="AB350" s="42"/>
      <c r="AC350" s="43"/>
      <c r="AD350" s="42"/>
      <c r="AE350" s="42"/>
      <c r="AF350" s="42"/>
      <c r="AG350" s="42"/>
      <c r="AH350" s="42"/>
    </row>
    <row r="351" spans="28:34">
      <c r="AB351" s="42"/>
      <c r="AC351" s="43"/>
      <c r="AD351" s="42"/>
      <c r="AE351" s="42"/>
      <c r="AF351" s="42"/>
      <c r="AG351" s="42"/>
      <c r="AH351" s="42"/>
    </row>
    <row r="352" spans="28:34">
      <c r="AB352" s="42"/>
      <c r="AC352" s="43"/>
      <c r="AD352" s="42"/>
      <c r="AE352" s="42"/>
      <c r="AF352" s="42"/>
      <c r="AG352" s="42"/>
      <c r="AH352" s="42"/>
    </row>
    <row r="353" spans="28:34">
      <c r="AB353" s="42"/>
      <c r="AC353" s="43"/>
      <c r="AD353" s="42"/>
      <c r="AE353" s="42"/>
      <c r="AF353" s="42"/>
      <c r="AG353" s="42"/>
      <c r="AH353" s="42"/>
    </row>
    <row r="354" spans="28:34">
      <c r="AB354" s="42"/>
      <c r="AC354" s="43"/>
      <c r="AD354" s="42"/>
      <c r="AE354" s="42"/>
      <c r="AF354" s="42"/>
      <c r="AG354" s="42"/>
      <c r="AH354" s="42"/>
    </row>
    <row r="355" spans="28:34">
      <c r="AB355" s="42"/>
      <c r="AC355" s="43"/>
      <c r="AD355" s="42"/>
      <c r="AE355" s="42"/>
      <c r="AF355" s="42"/>
      <c r="AG355" s="42"/>
      <c r="AH355" s="42"/>
    </row>
    <row r="356" spans="28:34">
      <c r="AB356" s="42"/>
      <c r="AC356" s="43"/>
      <c r="AD356" s="42"/>
      <c r="AE356" s="42"/>
      <c r="AF356" s="42"/>
      <c r="AG356" s="42"/>
      <c r="AH356" s="42"/>
    </row>
    <row r="357" spans="28:34">
      <c r="AB357" s="42"/>
      <c r="AC357" s="43"/>
      <c r="AD357" s="42"/>
      <c r="AE357" s="42"/>
      <c r="AF357" s="42"/>
      <c r="AG357" s="42"/>
      <c r="AH357" s="42"/>
    </row>
    <row r="358" spans="28:34">
      <c r="AB358" s="42"/>
      <c r="AC358" s="43"/>
      <c r="AD358" s="42"/>
      <c r="AE358" s="42"/>
      <c r="AF358" s="42"/>
      <c r="AG358" s="42"/>
      <c r="AH358" s="42"/>
    </row>
    <row r="359" spans="28:34">
      <c r="AB359" s="42"/>
      <c r="AC359" s="43"/>
      <c r="AD359" s="42"/>
      <c r="AE359" s="42"/>
      <c r="AF359" s="42"/>
      <c r="AG359" s="42"/>
      <c r="AH359" s="42"/>
    </row>
    <row r="360" spans="28:34">
      <c r="AB360" s="42"/>
      <c r="AC360" s="43"/>
      <c r="AD360" s="42"/>
      <c r="AE360" s="42"/>
      <c r="AF360" s="42"/>
      <c r="AG360" s="42"/>
      <c r="AH360" s="42"/>
    </row>
    <row r="361" spans="28:34">
      <c r="AB361" s="42"/>
      <c r="AC361" s="43"/>
      <c r="AD361" s="42"/>
      <c r="AE361" s="42"/>
      <c r="AF361" s="42"/>
      <c r="AG361" s="42"/>
      <c r="AH361" s="42"/>
    </row>
    <row r="362" spans="28:34">
      <c r="AB362" s="42"/>
      <c r="AC362" s="43"/>
      <c r="AD362" s="42"/>
      <c r="AE362" s="42"/>
      <c r="AF362" s="42"/>
      <c r="AG362" s="42"/>
      <c r="AH362" s="42"/>
    </row>
    <row r="363" spans="28:34">
      <c r="AB363" s="42"/>
      <c r="AC363" s="43"/>
      <c r="AD363" s="42"/>
      <c r="AE363" s="42"/>
      <c r="AF363" s="42"/>
      <c r="AG363" s="42"/>
      <c r="AH363" s="42"/>
    </row>
    <row r="364" spans="28:34">
      <c r="AB364" s="42"/>
      <c r="AC364" s="43"/>
      <c r="AD364" s="42"/>
      <c r="AE364" s="42"/>
      <c r="AF364" s="42"/>
      <c r="AG364" s="42"/>
      <c r="AH364" s="42"/>
    </row>
    <row r="365" spans="28:34">
      <c r="AB365" s="42"/>
      <c r="AC365" s="43"/>
      <c r="AD365" s="42"/>
      <c r="AE365" s="42"/>
      <c r="AF365" s="42"/>
      <c r="AG365" s="42"/>
      <c r="AH365" s="42"/>
    </row>
    <row r="366" spans="28:34">
      <c r="AB366" s="42"/>
      <c r="AC366" s="43"/>
      <c r="AD366" s="42"/>
      <c r="AE366" s="42"/>
      <c r="AF366" s="42"/>
      <c r="AG366" s="42"/>
      <c r="AH366" s="42"/>
    </row>
    <row r="367" spans="28:34">
      <c r="AB367" s="42"/>
      <c r="AC367" s="43"/>
      <c r="AD367" s="42"/>
      <c r="AE367" s="42"/>
      <c r="AF367" s="42"/>
      <c r="AG367" s="42"/>
      <c r="AH367" s="42"/>
    </row>
    <row r="368" spans="28:34">
      <c r="AB368" s="42"/>
      <c r="AC368" s="43"/>
      <c r="AD368" s="42"/>
      <c r="AE368" s="42"/>
      <c r="AF368" s="42"/>
      <c r="AG368" s="42"/>
      <c r="AH368" s="42"/>
    </row>
    <row r="369" spans="28:34">
      <c r="AB369" s="42"/>
      <c r="AC369" s="43"/>
      <c r="AD369" s="42"/>
      <c r="AE369" s="42"/>
      <c r="AF369" s="42"/>
      <c r="AG369" s="42"/>
      <c r="AH369" s="42"/>
    </row>
    <row r="370" spans="28:34">
      <c r="AB370" s="42"/>
      <c r="AC370" s="43"/>
      <c r="AD370" s="42"/>
      <c r="AE370" s="42"/>
      <c r="AF370" s="42"/>
      <c r="AG370" s="42"/>
      <c r="AH370" s="42"/>
    </row>
    <row r="371" spans="28:34">
      <c r="AB371" s="42"/>
      <c r="AC371" s="43"/>
      <c r="AD371" s="42"/>
      <c r="AE371" s="42"/>
      <c r="AF371" s="42"/>
      <c r="AG371" s="42"/>
      <c r="AH371" s="42"/>
    </row>
    <row r="372" spans="28:34">
      <c r="AB372" s="42"/>
      <c r="AC372" s="43"/>
      <c r="AD372" s="42"/>
      <c r="AE372" s="42"/>
      <c r="AF372" s="42"/>
      <c r="AG372" s="42"/>
      <c r="AH372" s="42"/>
    </row>
    <row r="373" spans="28:34">
      <c r="AB373" s="42"/>
      <c r="AC373" s="43"/>
      <c r="AD373" s="42"/>
      <c r="AE373" s="42"/>
      <c r="AF373" s="42"/>
      <c r="AG373" s="42"/>
      <c r="AH373" s="42"/>
    </row>
    <row r="374" spans="28:34">
      <c r="AB374" s="42"/>
      <c r="AC374" s="43"/>
      <c r="AD374" s="42"/>
      <c r="AE374" s="42"/>
      <c r="AF374" s="42"/>
      <c r="AG374" s="42"/>
      <c r="AH374" s="42"/>
    </row>
    <row r="375" spans="28:34">
      <c r="AB375" s="42"/>
      <c r="AC375" s="43"/>
      <c r="AD375" s="42"/>
      <c r="AE375" s="42"/>
      <c r="AF375" s="42"/>
      <c r="AG375" s="42"/>
      <c r="AH375" s="42"/>
    </row>
    <row r="376" spans="28:34">
      <c r="AB376" s="42"/>
      <c r="AC376" s="43"/>
      <c r="AD376" s="42"/>
      <c r="AE376" s="42"/>
      <c r="AF376" s="42"/>
      <c r="AG376" s="42"/>
      <c r="AH376" s="42"/>
    </row>
    <row r="377" spans="28:34">
      <c r="AB377" s="42"/>
      <c r="AC377" s="43"/>
      <c r="AD377" s="42"/>
      <c r="AE377" s="42"/>
      <c r="AF377" s="42"/>
      <c r="AG377" s="42"/>
      <c r="AH377" s="42"/>
    </row>
    <row r="378" spans="28:34">
      <c r="AB378" s="42"/>
      <c r="AC378" s="43"/>
      <c r="AD378" s="42"/>
      <c r="AE378" s="42"/>
      <c r="AF378" s="42"/>
      <c r="AG378" s="42"/>
      <c r="AH378" s="42"/>
    </row>
    <row r="379" spans="28:34">
      <c r="AB379" s="42"/>
      <c r="AC379" s="43"/>
      <c r="AD379" s="42"/>
      <c r="AE379" s="42"/>
      <c r="AF379" s="42"/>
      <c r="AG379" s="42"/>
      <c r="AH379" s="42"/>
    </row>
    <row r="380" spans="28:34">
      <c r="AB380" s="42"/>
      <c r="AC380" s="43"/>
      <c r="AD380" s="42"/>
      <c r="AE380" s="42"/>
      <c r="AF380" s="42"/>
      <c r="AG380" s="42"/>
      <c r="AH380" s="42"/>
    </row>
    <row r="381" spans="28:34">
      <c r="AB381" s="42"/>
      <c r="AC381" s="43"/>
      <c r="AD381" s="42"/>
      <c r="AE381" s="42"/>
      <c r="AF381" s="42"/>
      <c r="AG381" s="42"/>
      <c r="AH381" s="42"/>
    </row>
    <row r="382" spans="28:34">
      <c r="AB382" s="42"/>
      <c r="AC382" s="43"/>
      <c r="AD382" s="42"/>
      <c r="AE382" s="42"/>
      <c r="AF382" s="42"/>
      <c r="AG382" s="42"/>
      <c r="AH382" s="42"/>
    </row>
    <row r="383" spans="28:34">
      <c r="AB383" s="42"/>
      <c r="AC383" s="43"/>
      <c r="AD383" s="42"/>
      <c r="AE383" s="42"/>
      <c r="AF383" s="42"/>
      <c r="AG383" s="42"/>
      <c r="AH383" s="42"/>
    </row>
    <row r="384" spans="28:34">
      <c r="AB384" s="42"/>
      <c r="AC384" s="43"/>
      <c r="AD384" s="42"/>
      <c r="AE384" s="42"/>
      <c r="AF384" s="42"/>
      <c r="AG384" s="42"/>
      <c r="AH384" s="42"/>
    </row>
    <row r="385" spans="28:34">
      <c r="AB385" s="42"/>
      <c r="AC385" s="43"/>
      <c r="AD385" s="42"/>
      <c r="AE385" s="42"/>
      <c r="AF385" s="42"/>
      <c r="AG385" s="42"/>
      <c r="AH385" s="42"/>
    </row>
    <row r="386" spans="28:34">
      <c r="AB386" s="42"/>
      <c r="AC386" s="43"/>
      <c r="AD386" s="42"/>
      <c r="AE386" s="42"/>
      <c r="AF386" s="42"/>
      <c r="AG386" s="42"/>
      <c r="AH386" s="42"/>
    </row>
    <row r="387" spans="28:34">
      <c r="AB387" s="42"/>
      <c r="AC387" s="43"/>
      <c r="AD387" s="42"/>
      <c r="AE387" s="42"/>
      <c r="AF387" s="42"/>
      <c r="AG387" s="42"/>
      <c r="AH387" s="42"/>
    </row>
    <row r="388" spans="28:34">
      <c r="AB388" s="42"/>
      <c r="AC388" s="43"/>
      <c r="AD388" s="42"/>
      <c r="AE388" s="42"/>
      <c r="AF388" s="42"/>
      <c r="AG388" s="42"/>
      <c r="AH388" s="42"/>
    </row>
    <row r="389" spans="28:34">
      <c r="AB389" s="42"/>
      <c r="AC389" s="43"/>
      <c r="AD389" s="42"/>
      <c r="AE389" s="42"/>
      <c r="AF389" s="42"/>
      <c r="AG389" s="42"/>
      <c r="AH389" s="42"/>
    </row>
    <row r="390" spans="28:34">
      <c r="AB390" s="42"/>
      <c r="AC390" s="43"/>
      <c r="AD390" s="42"/>
      <c r="AE390" s="42"/>
      <c r="AF390" s="42"/>
      <c r="AG390" s="42"/>
      <c r="AH390" s="42"/>
    </row>
    <row r="391" spans="28:34">
      <c r="AB391" s="42"/>
      <c r="AC391" s="43"/>
      <c r="AD391" s="42"/>
      <c r="AE391" s="42"/>
      <c r="AF391" s="42"/>
      <c r="AG391" s="42"/>
      <c r="AH391" s="42"/>
    </row>
    <row r="392" spans="28:34">
      <c r="AB392" s="42"/>
      <c r="AC392" s="43"/>
      <c r="AD392" s="42"/>
      <c r="AE392" s="42"/>
      <c r="AF392" s="42"/>
      <c r="AG392" s="42"/>
      <c r="AH392" s="42"/>
    </row>
    <row r="393" spans="28:34">
      <c r="AB393" s="42"/>
      <c r="AC393" s="43"/>
      <c r="AD393" s="42"/>
      <c r="AE393" s="42"/>
      <c r="AF393" s="42"/>
      <c r="AG393" s="42"/>
      <c r="AH393" s="42"/>
    </row>
    <row r="394" spans="28:34">
      <c r="AB394" s="42"/>
      <c r="AC394" s="43"/>
      <c r="AD394" s="42"/>
      <c r="AE394" s="42"/>
      <c r="AF394" s="42"/>
      <c r="AG394" s="42"/>
      <c r="AH394" s="42"/>
    </row>
    <row r="395" spans="28:34">
      <c r="AB395" s="42"/>
      <c r="AC395" s="43"/>
      <c r="AD395" s="42"/>
      <c r="AE395" s="42"/>
      <c r="AF395" s="42"/>
      <c r="AG395" s="42"/>
      <c r="AH395" s="42"/>
    </row>
    <row r="396" spans="28:34">
      <c r="AB396" s="42"/>
      <c r="AC396" s="43"/>
      <c r="AD396" s="42"/>
      <c r="AE396" s="42"/>
      <c r="AF396" s="42"/>
      <c r="AG396" s="42"/>
      <c r="AH396" s="42"/>
    </row>
    <row r="397" spans="28:34">
      <c r="AB397" s="42"/>
      <c r="AC397" s="43"/>
      <c r="AD397" s="42"/>
      <c r="AE397" s="42"/>
      <c r="AF397" s="42"/>
      <c r="AG397" s="42"/>
      <c r="AH397" s="42"/>
    </row>
    <row r="398" spans="28:34">
      <c r="AB398" s="42"/>
      <c r="AC398" s="43"/>
      <c r="AD398" s="42"/>
      <c r="AE398" s="42"/>
      <c r="AF398" s="42"/>
      <c r="AG398" s="42"/>
      <c r="AH398" s="42"/>
    </row>
    <row r="399" spans="28:34">
      <c r="AB399" s="42"/>
      <c r="AC399" s="43"/>
      <c r="AD399" s="42"/>
      <c r="AE399" s="42"/>
      <c r="AF399" s="42"/>
      <c r="AG399" s="42"/>
      <c r="AH399" s="42"/>
    </row>
    <row r="400" spans="28:34">
      <c r="AB400" s="42"/>
      <c r="AC400" s="43"/>
      <c r="AD400" s="42"/>
      <c r="AE400" s="42"/>
      <c r="AF400" s="42"/>
      <c r="AG400" s="42"/>
      <c r="AH400" s="42"/>
    </row>
    <row r="401" spans="28:34">
      <c r="AB401" s="42"/>
      <c r="AC401" s="43"/>
      <c r="AD401" s="42"/>
      <c r="AE401" s="42"/>
      <c r="AF401" s="42"/>
      <c r="AG401" s="42"/>
      <c r="AH401" s="42"/>
    </row>
    <row r="402" spans="28:34">
      <c r="AB402" s="42"/>
      <c r="AC402" s="43"/>
      <c r="AD402" s="42"/>
      <c r="AE402" s="42"/>
      <c r="AF402" s="42"/>
      <c r="AG402" s="42"/>
      <c r="AH402" s="42"/>
    </row>
    <row r="403" spans="28:34">
      <c r="AB403" s="42"/>
      <c r="AC403" s="43"/>
      <c r="AD403" s="42"/>
      <c r="AE403" s="42"/>
      <c r="AF403" s="42"/>
      <c r="AG403" s="42"/>
      <c r="AH403" s="42"/>
    </row>
    <row r="404" spans="28:34">
      <c r="AB404" s="42"/>
      <c r="AC404" s="43"/>
      <c r="AD404" s="42"/>
      <c r="AE404" s="42"/>
      <c r="AF404" s="42"/>
      <c r="AG404" s="42"/>
      <c r="AH404" s="42"/>
    </row>
    <row r="405" spans="28:34">
      <c r="AB405" s="42"/>
      <c r="AC405" s="43"/>
      <c r="AD405" s="42"/>
      <c r="AE405" s="42"/>
      <c r="AF405" s="42"/>
      <c r="AG405" s="42"/>
      <c r="AH405" s="42"/>
    </row>
    <row r="406" spans="28:34">
      <c r="AB406" s="42"/>
      <c r="AC406" s="43"/>
      <c r="AD406" s="42"/>
      <c r="AE406" s="42"/>
      <c r="AF406" s="42"/>
      <c r="AG406" s="42"/>
      <c r="AH406" s="42"/>
    </row>
    <row r="407" spans="28:34">
      <c r="AB407" s="42"/>
      <c r="AC407" s="43"/>
      <c r="AD407" s="42"/>
      <c r="AE407" s="42"/>
      <c r="AF407" s="42"/>
      <c r="AG407" s="42"/>
      <c r="AH407" s="42"/>
    </row>
    <row r="408" spans="28:34">
      <c r="AB408" s="42"/>
      <c r="AC408" s="43"/>
      <c r="AD408" s="42"/>
      <c r="AE408" s="42"/>
      <c r="AF408" s="42"/>
      <c r="AG408" s="42"/>
      <c r="AH408" s="42"/>
    </row>
    <row r="409" spans="28:34">
      <c r="AB409" s="42"/>
      <c r="AC409" s="43"/>
      <c r="AD409" s="42"/>
      <c r="AE409" s="42"/>
      <c r="AF409" s="42"/>
      <c r="AG409" s="42"/>
      <c r="AH409" s="42"/>
    </row>
    <row r="410" spans="28:34">
      <c r="AB410" s="42"/>
      <c r="AC410" s="43"/>
      <c r="AD410" s="42"/>
      <c r="AE410" s="42"/>
      <c r="AF410" s="42"/>
      <c r="AG410" s="42"/>
      <c r="AH410" s="42"/>
    </row>
    <row r="411" spans="28:34">
      <c r="AB411" s="42"/>
      <c r="AC411" s="43"/>
      <c r="AD411" s="42"/>
      <c r="AE411" s="42"/>
      <c r="AF411" s="42"/>
      <c r="AG411" s="42"/>
      <c r="AH411" s="42"/>
    </row>
    <row r="412" spans="28:34">
      <c r="AB412" s="42"/>
      <c r="AC412" s="43"/>
      <c r="AD412" s="42"/>
      <c r="AE412" s="42"/>
      <c r="AF412" s="42"/>
      <c r="AG412" s="42"/>
      <c r="AH412" s="42"/>
    </row>
    <row r="413" spans="28:34">
      <c r="AB413" s="42"/>
      <c r="AC413" s="43"/>
      <c r="AD413" s="42"/>
      <c r="AE413" s="42"/>
      <c r="AF413" s="42"/>
      <c r="AG413" s="42"/>
      <c r="AH413" s="42"/>
    </row>
    <row r="414" spans="28:34">
      <c r="AB414" s="42"/>
      <c r="AC414" s="43"/>
      <c r="AD414" s="42"/>
      <c r="AE414" s="42"/>
      <c r="AF414" s="42"/>
      <c r="AG414" s="42"/>
      <c r="AH414" s="42"/>
    </row>
    <row r="415" spans="28:34">
      <c r="AB415" s="42"/>
      <c r="AC415" s="43"/>
      <c r="AD415" s="42"/>
      <c r="AE415" s="42"/>
      <c r="AF415" s="42"/>
      <c r="AG415" s="42"/>
      <c r="AH415" s="42"/>
    </row>
    <row r="416" spans="28:34">
      <c r="AB416" s="42"/>
      <c r="AC416" s="43"/>
      <c r="AD416" s="42"/>
      <c r="AE416" s="42"/>
      <c r="AF416" s="42"/>
      <c r="AG416" s="42"/>
      <c r="AH416" s="42"/>
    </row>
    <row r="417" spans="28:34">
      <c r="AB417" s="42"/>
      <c r="AC417" s="43"/>
      <c r="AD417" s="42"/>
      <c r="AE417" s="42"/>
      <c r="AF417" s="42"/>
      <c r="AG417" s="42"/>
      <c r="AH417" s="42"/>
    </row>
    <row r="418" spans="28:34">
      <c r="AB418" s="42"/>
      <c r="AC418" s="43"/>
      <c r="AD418" s="42"/>
      <c r="AE418" s="42"/>
      <c r="AF418" s="42"/>
      <c r="AG418" s="42"/>
      <c r="AH418" s="42"/>
    </row>
    <row r="419" spans="28:34">
      <c r="AB419" s="42"/>
      <c r="AC419" s="43"/>
      <c r="AD419" s="42"/>
      <c r="AE419" s="42"/>
      <c r="AF419" s="42"/>
      <c r="AG419" s="42"/>
      <c r="AH419" s="42"/>
    </row>
    <row r="420" spans="28:34">
      <c r="AB420" s="42"/>
      <c r="AC420" s="43"/>
      <c r="AD420" s="42"/>
      <c r="AE420" s="42"/>
      <c r="AF420" s="42"/>
      <c r="AG420" s="42"/>
      <c r="AH420" s="42"/>
    </row>
    <row r="421" spans="28:34">
      <c r="AB421" s="42"/>
      <c r="AC421" s="43"/>
      <c r="AD421" s="42"/>
      <c r="AE421" s="42"/>
      <c r="AF421" s="42"/>
      <c r="AG421" s="42"/>
      <c r="AH421" s="42"/>
    </row>
    <row r="422" spans="28:34">
      <c r="AB422" s="42"/>
      <c r="AC422" s="43"/>
      <c r="AD422" s="42"/>
      <c r="AE422" s="42"/>
      <c r="AF422" s="42"/>
      <c r="AG422" s="42"/>
      <c r="AH422" s="42"/>
    </row>
    <row r="423" spans="28:34">
      <c r="AB423" s="42"/>
      <c r="AC423" s="43"/>
      <c r="AD423" s="42"/>
      <c r="AE423" s="42"/>
      <c r="AF423" s="42"/>
      <c r="AG423" s="42"/>
      <c r="AH423" s="42"/>
    </row>
    <row r="424" spans="28:34">
      <c r="AB424" s="42"/>
      <c r="AC424" s="43"/>
      <c r="AD424" s="42"/>
      <c r="AE424" s="42"/>
      <c r="AF424" s="42"/>
      <c r="AG424" s="42"/>
      <c r="AH424" s="42"/>
    </row>
    <row r="425" spans="28:34">
      <c r="AB425" s="42"/>
      <c r="AC425" s="43"/>
      <c r="AD425" s="42"/>
      <c r="AE425" s="42"/>
      <c r="AF425" s="42"/>
      <c r="AG425" s="42"/>
      <c r="AH425" s="42"/>
    </row>
    <row r="426" spans="28:34">
      <c r="AB426" s="42"/>
      <c r="AC426" s="43"/>
      <c r="AD426" s="42"/>
      <c r="AE426" s="42"/>
      <c r="AF426" s="42"/>
      <c r="AG426" s="42"/>
      <c r="AH426" s="42"/>
    </row>
    <row r="427" spans="28:34">
      <c r="AB427" s="42"/>
      <c r="AC427" s="43"/>
      <c r="AD427" s="42"/>
      <c r="AE427" s="42"/>
      <c r="AF427" s="42"/>
      <c r="AG427" s="42"/>
      <c r="AH427" s="42"/>
    </row>
    <row r="428" spans="28:34">
      <c r="AB428" s="42"/>
      <c r="AC428" s="43"/>
      <c r="AD428" s="42"/>
      <c r="AE428" s="42"/>
      <c r="AF428" s="42"/>
      <c r="AG428" s="42"/>
      <c r="AH428" s="42"/>
    </row>
    <row r="429" spans="28:34">
      <c r="AB429" s="42"/>
      <c r="AC429" s="43"/>
      <c r="AD429" s="42"/>
      <c r="AE429" s="42"/>
      <c r="AF429" s="42"/>
      <c r="AG429" s="42"/>
      <c r="AH429" s="42"/>
    </row>
    <row r="430" spans="28:34">
      <c r="AB430" s="42"/>
      <c r="AC430" s="43"/>
      <c r="AD430" s="42"/>
      <c r="AE430" s="42"/>
      <c r="AF430" s="42"/>
      <c r="AG430" s="42"/>
      <c r="AH430" s="42"/>
    </row>
    <row r="431" spans="28:34">
      <c r="AB431" s="42"/>
      <c r="AC431" s="43"/>
      <c r="AD431" s="42"/>
      <c r="AE431" s="42"/>
      <c r="AF431" s="42"/>
      <c r="AG431" s="42"/>
      <c r="AH431" s="42"/>
    </row>
    <row r="432" spans="28:34">
      <c r="AB432" s="42"/>
      <c r="AC432" s="43"/>
      <c r="AD432" s="42"/>
      <c r="AE432" s="42"/>
      <c r="AF432" s="42"/>
      <c r="AG432" s="42"/>
      <c r="AH432" s="42"/>
    </row>
    <row r="433" spans="28:34">
      <c r="AB433" s="42"/>
      <c r="AC433" s="43"/>
      <c r="AD433" s="42"/>
      <c r="AE433" s="42"/>
      <c r="AF433" s="42"/>
      <c r="AG433" s="42"/>
      <c r="AH433" s="42"/>
    </row>
    <row r="434" spans="28:34">
      <c r="AB434" s="42"/>
      <c r="AC434" s="43"/>
      <c r="AD434" s="42"/>
      <c r="AE434" s="42"/>
      <c r="AF434" s="42"/>
      <c r="AG434" s="42"/>
      <c r="AH434" s="42"/>
    </row>
    <row r="435" spans="28:34">
      <c r="AB435" s="42"/>
      <c r="AC435" s="43"/>
      <c r="AD435" s="42"/>
      <c r="AE435" s="42"/>
      <c r="AF435" s="42"/>
      <c r="AG435" s="42"/>
      <c r="AH435" s="42"/>
    </row>
    <row r="436" spans="28:34">
      <c r="AB436" s="42"/>
      <c r="AC436" s="43"/>
      <c r="AD436" s="42"/>
      <c r="AE436" s="42"/>
      <c r="AF436" s="42"/>
      <c r="AG436" s="42"/>
      <c r="AH436" s="42"/>
    </row>
    <row r="437" spans="28:34">
      <c r="AB437" s="42"/>
      <c r="AC437" s="43"/>
      <c r="AD437" s="42"/>
      <c r="AE437" s="42"/>
      <c r="AF437" s="42"/>
      <c r="AG437" s="42"/>
      <c r="AH437" s="42"/>
    </row>
    <row r="438" spans="28:34">
      <c r="AB438" s="42"/>
      <c r="AC438" s="43"/>
      <c r="AD438" s="42"/>
      <c r="AE438" s="42"/>
      <c r="AF438" s="42"/>
      <c r="AG438" s="42"/>
      <c r="AH438" s="42"/>
    </row>
    <row r="439" spans="28:34">
      <c r="AB439" s="42"/>
      <c r="AC439" s="43"/>
      <c r="AD439" s="42"/>
      <c r="AE439" s="42"/>
      <c r="AF439" s="42"/>
      <c r="AG439" s="42"/>
      <c r="AH439" s="42"/>
    </row>
    <row r="440" spans="28:34">
      <c r="AB440" s="42"/>
      <c r="AC440" s="43"/>
      <c r="AD440" s="42"/>
      <c r="AE440" s="42"/>
      <c r="AF440" s="42"/>
      <c r="AG440" s="42"/>
      <c r="AH440" s="42"/>
    </row>
    <row r="441" spans="28:34">
      <c r="AB441" s="42"/>
      <c r="AC441" s="43"/>
      <c r="AD441" s="42"/>
      <c r="AE441" s="42"/>
      <c r="AF441" s="42"/>
      <c r="AG441" s="42"/>
      <c r="AH441" s="42"/>
    </row>
    <row r="442" spans="28:34">
      <c r="AB442" s="42"/>
      <c r="AC442" s="43"/>
      <c r="AD442" s="42"/>
      <c r="AE442" s="42"/>
      <c r="AF442" s="42"/>
      <c r="AG442" s="42"/>
      <c r="AH442" s="42"/>
    </row>
    <row r="443" spans="28:34">
      <c r="AB443" s="42"/>
      <c r="AC443" s="43"/>
      <c r="AD443" s="42"/>
      <c r="AE443" s="42"/>
      <c r="AF443" s="42"/>
      <c r="AG443" s="42"/>
      <c r="AH443" s="42"/>
    </row>
    <row r="444" spans="28:34">
      <c r="AB444" s="42"/>
      <c r="AC444" s="43"/>
      <c r="AD444" s="42"/>
      <c r="AE444" s="42"/>
      <c r="AF444" s="42"/>
      <c r="AG444" s="42"/>
      <c r="AH444" s="42"/>
    </row>
    <row r="445" spans="28:34">
      <c r="AB445" s="42"/>
      <c r="AC445" s="43"/>
      <c r="AD445" s="42"/>
      <c r="AE445" s="42"/>
      <c r="AF445" s="42"/>
      <c r="AG445" s="42"/>
      <c r="AH445" s="42"/>
    </row>
    <row r="446" spans="28:34">
      <c r="AB446" s="42"/>
      <c r="AC446" s="43"/>
      <c r="AD446" s="42"/>
      <c r="AE446" s="42"/>
      <c r="AF446" s="42"/>
      <c r="AG446" s="42"/>
      <c r="AH446" s="42"/>
    </row>
    <row r="447" spans="28:34">
      <c r="AB447" s="42"/>
      <c r="AC447" s="43"/>
      <c r="AD447" s="42"/>
      <c r="AE447" s="42"/>
      <c r="AF447" s="42"/>
      <c r="AG447" s="42"/>
      <c r="AH447" s="42"/>
    </row>
    <row r="448" spans="28:34">
      <c r="AB448" s="42"/>
      <c r="AC448" s="43"/>
      <c r="AD448" s="42"/>
      <c r="AE448" s="42"/>
      <c r="AF448" s="42"/>
      <c r="AG448" s="42"/>
      <c r="AH448" s="42"/>
    </row>
    <row r="449" spans="28:34">
      <c r="AB449" s="42"/>
      <c r="AC449" s="43"/>
      <c r="AD449" s="42"/>
      <c r="AE449" s="42"/>
      <c r="AF449" s="42"/>
      <c r="AG449" s="42"/>
      <c r="AH449" s="42"/>
    </row>
    <row r="450" spans="28:34">
      <c r="AB450" s="42"/>
      <c r="AC450" s="43"/>
      <c r="AD450" s="42"/>
      <c r="AE450" s="42"/>
      <c r="AF450" s="42"/>
      <c r="AG450" s="42"/>
      <c r="AH450" s="42"/>
    </row>
    <row r="451" spans="28:34">
      <c r="AB451" s="42"/>
      <c r="AC451" s="43"/>
      <c r="AD451" s="42"/>
      <c r="AE451" s="42"/>
      <c r="AF451" s="42"/>
      <c r="AG451" s="42"/>
      <c r="AH451" s="42"/>
    </row>
    <row r="452" spans="28:34">
      <c r="AB452" s="42"/>
      <c r="AC452" s="43"/>
      <c r="AD452" s="42"/>
      <c r="AE452" s="42"/>
      <c r="AF452" s="42"/>
      <c r="AG452" s="42"/>
      <c r="AH452" s="42"/>
    </row>
    <row r="453" spans="28:34">
      <c r="AB453" s="42"/>
      <c r="AC453" s="43"/>
      <c r="AD453" s="42"/>
      <c r="AE453" s="42"/>
      <c r="AF453" s="42"/>
      <c r="AG453" s="42"/>
      <c r="AH453" s="42"/>
    </row>
    <row r="454" spans="28:34">
      <c r="AB454" s="42"/>
      <c r="AC454" s="43"/>
      <c r="AD454" s="42"/>
      <c r="AE454" s="42"/>
      <c r="AF454" s="42"/>
      <c r="AG454" s="42"/>
      <c r="AH454" s="42"/>
    </row>
    <row r="455" spans="28:34">
      <c r="AB455" s="42"/>
      <c r="AC455" s="43"/>
      <c r="AD455" s="42"/>
      <c r="AE455" s="42"/>
      <c r="AF455" s="42"/>
      <c r="AG455" s="42"/>
      <c r="AH455" s="42"/>
    </row>
    <row r="456" spans="28:34">
      <c r="AB456" s="42"/>
      <c r="AC456" s="43"/>
      <c r="AD456" s="42"/>
      <c r="AE456" s="42"/>
      <c r="AF456" s="42"/>
      <c r="AG456" s="42"/>
      <c r="AH456" s="42"/>
    </row>
    <row r="457" spans="28:34">
      <c r="AB457" s="42"/>
      <c r="AC457" s="43"/>
      <c r="AD457" s="42"/>
      <c r="AE457" s="42"/>
      <c r="AF457" s="42"/>
      <c r="AG457" s="42"/>
      <c r="AH457" s="42"/>
    </row>
    <row r="458" spans="28:34">
      <c r="AB458" s="42"/>
      <c r="AC458" s="43"/>
      <c r="AD458" s="42"/>
      <c r="AE458" s="42"/>
      <c r="AF458" s="42"/>
      <c r="AG458" s="42"/>
      <c r="AH458" s="42"/>
    </row>
    <row r="459" spans="28:34">
      <c r="AB459" s="42"/>
      <c r="AC459" s="43"/>
      <c r="AD459" s="42"/>
      <c r="AE459" s="42"/>
      <c r="AF459" s="42"/>
      <c r="AG459" s="42"/>
      <c r="AH459" s="42"/>
    </row>
    <row r="460" spans="28:34">
      <c r="AB460" s="42"/>
      <c r="AC460" s="43"/>
      <c r="AD460" s="42"/>
      <c r="AE460" s="42"/>
      <c r="AF460" s="42"/>
      <c r="AG460" s="42"/>
      <c r="AH460" s="42"/>
    </row>
    <row r="461" spans="28:34">
      <c r="AB461" s="42"/>
      <c r="AC461" s="43"/>
      <c r="AD461" s="42"/>
      <c r="AE461" s="42"/>
      <c r="AF461" s="42"/>
      <c r="AG461" s="42"/>
      <c r="AH461" s="42"/>
    </row>
    <row r="462" spans="28:34">
      <c r="AB462" s="42"/>
      <c r="AC462" s="43"/>
      <c r="AD462" s="42"/>
      <c r="AE462" s="42"/>
      <c r="AF462" s="42"/>
      <c r="AG462" s="42"/>
      <c r="AH462" s="42"/>
    </row>
    <row r="463" spans="28:34">
      <c r="AB463" s="42"/>
      <c r="AC463" s="43"/>
      <c r="AD463" s="42"/>
      <c r="AE463" s="42"/>
      <c r="AF463" s="42"/>
      <c r="AG463" s="42"/>
      <c r="AH463" s="42"/>
    </row>
    <row r="464" spans="28:34">
      <c r="AB464" s="42"/>
      <c r="AC464" s="43"/>
      <c r="AD464" s="42"/>
      <c r="AE464" s="42"/>
      <c r="AF464" s="42"/>
      <c r="AG464" s="42"/>
      <c r="AH464" s="42"/>
    </row>
    <row r="465" spans="28:34">
      <c r="AB465" s="42"/>
      <c r="AC465" s="43"/>
      <c r="AD465" s="42"/>
      <c r="AE465" s="42"/>
      <c r="AF465" s="42"/>
      <c r="AG465" s="42"/>
      <c r="AH465" s="42"/>
    </row>
    <row r="466" spans="28:34">
      <c r="AB466" s="42"/>
      <c r="AC466" s="43"/>
      <c r="AD466" s="42"/>
      <c r="AE466" s="42"/>
      <c r="AF466" s="42"/>
      <c r="AG466" s="42"/>
      <c r="AH466" s="42"/>
    </row>
    <row r="467" spans="28:34">
      <c r="AB467" s="42"/>
      <c r="AC467" s="43"/>
      <c r="AD467" s="42"/>
      <c r="AE467" s="42"/>
      <c r="AF467" s="42"/>
      <c r="AG467" s="42"/>
      <c r="AH467" s="42"/>
    </row>
    <row r="468" spans="28:34">
      <c r="AB468" s="42"/>
      <c r="AC468" s="43"/>
      <c r="AD468" s="42"/>
      <c r="AE468" s="42"/>
      <c r="AF468" s="42"/>
      <c r="AG468" s="42"/>
      <c r="AH468" s="42"/>
    </row>
    <row r="469" spans="28:34">
      <c r="AB469" s="42"/>
      <c r="AC469" s="43"/>
      <c r="AD469" s="42"/>
      <c r="AE469" s="42"/>
      <c r="AF469" s="42"/>
      <c r="AG469" s="42"/>
      <c r="AH469" s="42"/>
    </row>
    <row r="470" spans="28:34">
      <c r="AB470" s="42"/>
      <c r="AC470" s="43"/>
      <c r="AD470" s="42"/>
      <c r="AE470" s="42"/>
      <c r="AF470" s="42"/>
      <c r="AG470" s="42"/>
      <c r="AH470" s="42"/>
    </row>
    <row r="471" spans="28:34">
      <c r="AB471" s="42"/>
      <c r="AC471" s="43"/>
      <c r="AD471" s="42"/>
      <c r="AE471" s="42"/>
      <c r="AF471" s="42"/>
      <c r="AG471" s="42"/>
      <c r="AH471" s="42"/>
    </row>
    <row r="472" spans="28:34">
      <c r="AB472" s="42"/>
      <c r="AC472" s="43"/>
      <c r="AD472" s="42"/>
      <c r="AE472" s="42"/>
      <c r="AF472" s="42"/>
      <c r="AG472" s="42"/>
      <c r="AH472" s="42"/>
    </row>
    <row r="473" spans="28:34">
      <c r="AB473" s="42"/>
      <c r="AC473" s="43"/>
      <c r="AD473" s="42"/>
      <c r="AE473" s="42"/>
      <c r="AF473" s="42"/>
      <c r="AG473" s="42"/>
      <c r="AH473" s="42"/>
    </row>
    <row r="474" spans="28:34">
      <c r="AB474" s="42"/>
      <c r="AC474" s="43"/>
      <c r="AD474" s="42"/>
      <c r="AE474" s="42"/>
      <c r="AF474" s="42"/>
      <c r="AG474" s="42"/>
      <c r="AH474" s="42"/>
    </row>
    <row r="475" spans="28:34">
      <c r="AB475" s="42"/>
      <c r="AC475" s="43"/>
      <c r="AD475" s="42"/>
      <c r="AE475" s="42"/>
      <c r="AF475" s="42"/>
      <c r="AG475" s="42"/>
      <c r="AH475" s="42"/>
    </row>
    <row r="476" spans="28:34">
      <c r="AB476" s="42"/>
      <c r="AC476" s="43"/>
      <c r="AD476" s="42"/>
      <c r="AE476" s="42"/>
      <c r="AF476" s="42"/>
      <c r="AG476" s="42"/>
      <c r="AH476" s="42"/>
    </row>
    <row r="477" spans="28:34">
      <c r="AB477" s="42"/>
      <c r="AC477" s="43"/>
      <c r="AD477" s="42"/>
      <c r="AE477" s="42"/>
      <c r="AF477" s="42"/>
      <c r="AG477" s="42"/>
      <c r="AH477" s="42"/>
    </row>
    <row r="478" spans="28:34">
      <c r="AB478" s="42"/>
      <c r="AC478" s="43"/>
      <c r="AD478" s="42"/>
      <c r="AE478" s="42"/>
      <c r="AF478" s="42"/>
      <c r="AG478" s="42"/>
      <c r="AH478" s="42"/>
    </row>
    <row r="479" spans="28:34">
      <c r="AB479" s="42"/>
      <c r="AC479" s="43"/>
      <c r="AD479" s="42"/>
      <c r="AE479" s="42"/>
      <c r="AF479" s="42"/>
      <c r="AG479" s="42"/>
      <c r="AH479" s="42"/>
    </row>
    <row r="480" spans="28:34">
      <c r="AB480" s="42"/>
      <c r="AC480" s="43"/>
      <c r="AD480" s="42"/>
      <c r="AE480" s="42"/>
      <c r="AF480" s="42"/>
      <c r="AG480" s="42"/>
      <c r="AH480" s="42"/>
    </row>
    <row r="481" spans="28:34">
      <c r="AB481" s="42"/>
      <c r="AC481" s="43"/>
      <c r="AD481" s="42"/>
      <c r="AE481" s="42"/>
      <c r="AF481" s="42"/>
      <c r="AG481" s="42"/>
      <c r="AH481" s="42"/>
    </row>
    <row r="482" spans="28:34">
      <c r="AB482" s="42"/>
      <c r="AC482" s="43"/>
      <c r="AD482" s="42"/>
      <c r="AE482" s="42"/>
      <c r="AF482" s="42"/>
      <c r="AG482" s="42"/>
      <c r="AH482" s="42"/>
    </row>
    <row r="483" spans="28:34">
      <c r="AB483" s="42"/>
      <c r="AC483" s="43"/>
      <c r="AD483" s="42"/>
      <c r="AE483" s="42"/>
      <c r="AF483" s="42"/>
      <c r="AG483" s="42"/>
      <c r="AH483" s="42"/>
    </row>
    <row r="484" spans="28:34">
      <c r="AB484" s="42"/>
      <c r="AC484" s="43"/>
      <c r="AD484" s="42"/>
      <c r="AE484" s="42"/>
      <c r="AF484" s="42"/>
      <c r="AG484" s="42"/>
      <c r="AH484" s="42"/>
    </row>
    <row r="485" spans="28:34">
      <c r="AB485" s="42"/>
      <c r="AC485" s="43"/>
      <c r="AD485" s="42"/>
      <c r="AE485" s="42"/>
      <c r="AF485" s="42"/>
      <c r="AG485" s="42"/>
      <c r="AH485" s="42"/>
    </row>
    <row r="486" spans="28:34">
      <c r="AB486" s="42"/>
      <c r="AC486" s="43"/>
      <c r="AD486" s="42"/>
      <c r="AE486" s="42"/>
      <c r="AF486" s="42"/>
      <c r="AG486" s="42"/>
      <c r="AH486" s="42"/>
    </row>
    <row r="487" spans="28:34">
      <c r="AB487" s="42"/>
      <c r="AC487" s="43"/>
      <c r="AD487" s="42"/>
      <c r="AE487" s="42"/>
      <c r="AF487" s="42"/>
      <c r="AG487" s="42"/>
      <c r="AH487" s="42"/>
    </row>
    <row r="488" spans="28:34">
      <c r="AB488" s="42"/>
      <c r="AC488" s="43"/>
      <c r="AD488" s="42"/>
      <c r="AE488" s="42"/>
      <c r="AF488" s="42"/>
      <c r="AG488" s="42"/>
      <c r="AH488" s="42"/>
    </row>
    <row r="489" spans="28:34">
      <c r="AB489" s="42"/>
      <c r="AC489" s="43"/>
      <c r="AD489" s="42"/>
      <c r="AE489" s="42"/>
      <c r="AF489" s="42"/>
      <c r="AG489" s="42"/>
      <c r="AH489" s="42"/>
    </row>
    <row r="490" spans="28:34">
      <c r="AB490" s="42"/>
      <c r="AC490" s="43"/>
      <c r="AD490" s="42"/>
      <c r="AE490" s="42"/>
      <c r="AF490" s="42"/>
      <c r="AG490" s="42"/>
      <c r="AH490" s="42"/>
    </row>
    <row r="491" spans="28:34">
      <c r="AB491" s="42"/>
      <c r="AC491" s="43"/>
      <c r="AD491" s="42"/>
      <c r="AE491" s="42"/>
      <c r="AF491" s="42"/>
      <c r="AG491" s="42"/>
      <c r="AH491" s="42"/>
    </row>
    <row r="492" spans="28:34">
      <c r="AB492" s="42"/>
      <c r="AC492" s="43"/>
      <c r="AD492" s="42"/>
      <c r="AE492" s="42"/>
      <c r="AF492" s="42"/>
      <c r="AG492" s="42"/>
      <c r="AH492" s="42"/>
    </row>
    <row r="493" spans="28:34">
      <c r="AB493" s="42"/>
      <c r="AC493" s="43"/>
      <c r="AD493" s="42"/>
      <c r="AE493" s="42"/>
      <c r="AF493" s="42"/>
      <c r="AG493" s="42"/>
      <c r="AH493" s="42"/>
    </row>
    <row r="494" spans="28:34">
      <c r="AB494" s="42"/>
      <c r="AC494" s="43"/>
      <c r="AD494" s="42"/>
      <c r="AE494" s="42"/>
      <c r="AF494" s="42"/>
      <c r="AG494" s="42"/>
      <c r="AH494" s="42"/>
    </row>
    <row r="495" spans="28:34">
      <c r="AB495" s="42"/>
      <c r="AC495" s="43"/>
      <c r="AD495" s="42"/>
      <c r="AE495" s="42"/>
      <c r="AF495" s="42"/>
      <c r="AG495" s="42"/>
      <c r="AH495" s="42"/>
    </row>
    <row r="496" spans="28:34">
      <c r="AB496" s="42"/>
      <c r="AC496" s="43"/>
      <c r="AD496" s="42"/>
      <c r="AE496" s="42"/>
      <c r="AF496" s="42"/>
      <c r="AG496" s="42"/>
      <c r="AH496" s="42"/>
    </row>
    <row r="497" spans="28:34">
      <c r="AB497" s="42"/>
      <c r="AC497" s="43"/>
      <c r="AD497" s="42"/>
      <c r="AE497" s="42"/>
      <c r="AF497" s="42"/>
      <c r="AG497" s="42"/>
      <c r="AH497" s="42"/>
    </row>
    <row r="498" spans="28:34">
      <c r="AB498" s="42"/>
      <c r="AC498" s="43"/>
      <c r="AD498" s="42"/>
      <c r="AE498" s="42"/>
      <c r="AF498" s="42"/>
      <c r="AG498" s="42"/>
      <c r="AH498" s="42"/>
    </row>
    <row r="499" spans="28:34">
      <c r="AB499" s="42"/>
      <c r="AC499" s="43"/>
      <c r="AD499" s="42"/>
      <c r="AE499" s="42"/>
      <c r="AF499" s="42"/>
      <c r="AG499" s="42"/>
      <c r="AH499" s="42"/>
    </row>
    <row r="500" spans="28:34">
      <c r="AB500" s="42"/>
      <c r="AC500" s="43"/>
      <c r="AD500" s="42"/>
      <c r="AE500" s="42"/>
      <c r="AF500" s="42"/>
      <c r="AG500" s="42"/>
      <c r="AH500" s="42"/>
    </row>
    <row r="501" spans="28:34">
      <c r="AB501" s="42"/>
      <c r="AC501" s="43"/>
      <c r="AD501" s="42"/>
      <c r="AE501" s="42"/>
      <c r="AF501" s="42"/>
      <c r="AG501" s="42"/>
      <c r="AH501" s="42"/>
    </row>
    <row r="502" spans="28:34">
      <c r="AB502" s="42"/>
      <c r="AC502" s="43"/>
      <c r="AD502" s="42"/>
      <c r="AE502" s="42"/>
      <c r="AF502" s="42"/>
      <c r="AG502" s="42"/>
      <c r="AH502" s="42"/>
    </row>
    <row r="503" spans="28:34">
      <c r="AB503" s="42"/>
      <c r="AC503" s="43"/>
      <c r="AD503" s="42"/>
      <c r="AE503" s="42"/>
      <c r="AF503" s="42"/>
      <c r="AG503" s="42"/>
      <c r="AH503" s="42"/>
    </row>
    <row r="504" spans="28:34">
      <c r="AB504" s="42"/>
      <c r="AC504" s="43"/>
      <c r="AD504" s="42"/>
      <c r="AE504" s="42"/>
      <c r="AF504" s="42"/>
      <c r="AG504" s="42"/>
      <c r="AH504" s="42"/>
    </row>
    <row r="505" spans="28:34">
      <c r="AB505" s="42"/>
      <c r="AC505" s="43"/>
      <c r="AD505" s="42"/>
      <c r="AE505" s="42"/>
      <c r="AF505" s="42"/>
      <c r="AG505" s="42"/>
      <c r="AH505" s="42"/>
    </row>
    <row r="506" spans="28:34">
      <c r="AB506" s="42"/>
      <c r="AC506" s="43"/>
      <c r="AD506" s="42"/>
      <c r="AE506" s="42"/>
      <c r="AF506" s="42"/>
      <c r="AG506" s="42"/>
      <c r="AH506" s="42"/>
    </row>
    <row r="507" spans="28:34">
      <c r="AB507" s="42"/>
      <c r="AC507" s="43"/>
      <c r="AD507" s="42"/>
      <c r="AE507" s="42"/>
      <c r="AF507" s="42"/>
      <c r="AG507" s="42"/>
      <c r="AH507" s="42"/>
    </row>
    <row r="508" spans="28:34">
      <c r="AB508" s="42"/>
      <c r="AC508" s="43"/>
      <c r="AD508" s="42"/>
      <c r="AE508" s="42"/>
      <c r="AF508" s="42"/>
      <c r="AG508" s="42"/>
      <c r="AH508" s="42"/>
    </row>
    <row r="509" spans="28:34">
      <c r="AB509" s="42"/>
      <c r="AC509" s="43"/>
      <c r="AD509" s="42"/>
      <c r="AE509" s="42"/>
      <c r="AF509" s="42"/>
      <c r="AG509" s="42"/>
      <c r="AH509" s="42"/>
    </row>
    <row r="510" spans="28:34">
      <c r="AB510" s="42"/>
      <c r="AC510" s="43"/>
      <c r="AD510" s="42"/>
      <c r="AE510" s="42"/>
      <c r="AF510" s="42"/>
      <c r="AG510" s="42"/>
      <c r="AH510" s="42"/>
    </row>
    <row r="511" spans="28:34">
      <c r="AB511" s="42"/>
      <c r="AC511" s="43"/>
      <c r="AD511" s="42"/>
      <c r="AE511" s="42"/>
      <c r="AF511" s="42"/>
      <c r="AG511" s="42"/>
      <c r="AH511" s="42"/>
    </row>
    <row r="512" spans="28:34">
      <c r="AB512" s="42"/>
      <c r="AC512" s="43"/>
      <c r="AD512" s="42"/>
      <c r="AE512" s="42"/>
      <c r="AF512" s="42"/>
      <c r="AG512" s="42"/>
      <c r="AH512" s="42"/>
    </row>
    <row r="513" spans="28:34">
      <c r="AB513" s="42"/>
      <c r="AC513" s="43"/>
      <c r="AD513" s="42"/>
      <c r="AE513" s="42"/>
      <c r="AF513" s="42"/>
      <c r="AG513" s="42"/>
      <c r="AH513" s="42"/>
    </row>
    <row r="514" spans="28:34">
      <c r="AB514" s="42"/>
      <c r="AC514" s="43"/>
      <c r="AD514" s="42"/>
      <c r="AE514" s="42"/>
      <c r="AF514" s="42"/>
      <c r="AG514" s="42"/>
      <c r="AH514" s="42"/>
    </row>
    <row r="515" spans="28:34">
      <c r="AB515" s="42"/>
      <c r="AC515" s="43"/>
      <c r="AD515" s="42"/>
      <c r="AE515" s="42"/>
      <c r="AF515" s="42"/>
      <c r="AG515" s="42"/>
      <c r="AH515" s="42"/>
    </row>
    <row r="516" spans="28:34">
      <c r="AB516" s="42"/>
      <c r="AC516" s="43"/>
      <c r="AD516" s="42"/>
      <c r="AE516" s="42"/>
      <c r="AF516" s="42"/>
      <c r="AG516" s="42"/>
      <c r="AH516" s="42"/>
    </row>
    <row r="517" spans="28:34">
      <c r="AB517" s="42"/>
      <c r="AC517" s="43"/>
      <c r="AD517" s="42"/>
      <c r="AE517" s="42"/>
      <c r="AF517" s="42"/>
      <c r="AG517" s="42"/>
      <c r="AH517" s="42"/>
    </row>
    <row r="518" spans="28:34">
      <c r="AB518" s="42"/>
      <c r="AC518" s="43"/>
      <c r="AD518" s="42"/>
      <c r="AE518" s="42"/>
      <c r="AF518" s="42"/>
      <c r="AG518" s="42"/>
      <c r="AH518" s="42"/>
    </row>
    <row r="519" spans="28:34">
      <c r="AB519" s="42"/>
      <c r="AC519" s="43"/>
      <c r="AD519" s="42"/>
      <c r="AE519" s="42"/>
      <c r="AF519" s="42"/>
      <c r="AG519" s="42"/>
      <c r="AH519" s="42"/>
    </row>
    <row r="520" spans="28:34">
      <c r="AB520" s="42"/>
      <c r="AC520" s="43"/>
      <c r="AD520" s="42"/>
      <c r="AE520" s="42"/>
      <c r="AF520" s="42"/>
      <c r="AG520" s="42"/>
      <c r="AH520" s="42"/>
    </row>
    <row r="521" spans="28:34">
      <c r="AB521" s="42"/>
      <c r="AC521" s="43"/>
      <c r="AD521" s="42"/>
      <c r="AE521" s="42"/>
      <c r="AF521" s="42"/>
      <c r="AG521" s="42"/>
      <c r="AH521" s="42"/>
    </row>
    <row r="522" spans="28:34">
      <c r="AB522" s="42"/>
      <c r="AC522" s="43"/>
      <c r="AD522" s="42"/>
      <c r="AE522" s="42"/>
      <c r="AF522" s="42"/>
      <c r="AG522" s="42"/>
      <c r="AH522" s="42"/>
    </row>
    <row r="523" spans="28:34">
      <c r="AB523" s="42"/>
      <c r="AC523" s="43"/>
      <c r="AD523" s="42"/>
      <c r="AE523" s="42"/>
      <c r="AF523" s="42"/>
      <c r="AG523" s="42"/>
      <c r="AH523" s="42"/>
    </row>
    <row r="524" spans="28:34">
      <c r="AB524" s="42"/>
      <c r="AC524" s="43"/>
      <c r="AD524" s="42"/>
      <c r="AE524" s="42"/>
      <c r="AF524" s="42"/>
      <c r="AG524" s="42"/>
      <c r="AH524" s="42"/>
    </row>
    <row r="525" spans="28:34">
      <c r="AB525" s="42"/>
      <c r="AC525" s="43"/>
      <c r="AD525" s="42"/>
      <c r="AE525" s="42"/>
      <c r="AF525" s="42"/>
      <c r="AG525" s="42"/>
      <c r="AH525" s="42"/>
    </row>
    <row r="526" spans="28:34">
      <c r="AB526" s="42"/>
      <c r="AC526" s="43"/>
      <c r="AD526" s="42"/>
      <c r="AE526" s="42"/>
      <c r="AF526" s="42"/>
      <c r="AG526" s="42"/>
      <c r="AH526" s="42"/>
    </row>
    <row r="527" spans="28:34">
      <c r="AB527" s="42"/>
      <c r="AC527" s="43"/>
      <c r="AD527" s="42"/>
      <c r="AE527" s="42"/>
      <c r="AF527" s="42"/>
      <c r="AG527" s="42"/>
      <c r="AH527" s="42"/>
    </row>
    <row r="528" spans="28:34">
      <c r="AB528" s="42"/>
      <c r="AC528" s="43"/>
      <c r="AD528" s="42"/>
      <c r="AE528" s="42"/>
      <c r="AF528" s="42"/>
      <c r="AG528" s="42"/>
      <c r="AH528" s="42"/>
    </row>
    <row r="529" spans="28:34">
      <c r="AB529" s="42"/>
      <c r="AC529" s="43"/>
      <c r="AD529" s="42"/>
      <c r="AE529" s="42"/>
      <c r="AF529" s="42"/>
      <c r="AG529" s="42"/>
      <c r="AH529" s="42"/>
    </row>
    <row r="530" spans="28:34">
      <c r="AB530" s="42"/>
      <c r="AC530" s="43"/>
      <c r="AD530" s="42"/>
      <c r="AE530" s="42"/>
      <c r="AF530" s="42"/>
      <c r="AG530" s="42"/>
      <c r="AH530" s="42"/>
    </row>
    <row r="531" spans="28:34">
      <c r="AB531" s="42"/>
      <c r="AC531" s="43"/>
      <c r="AD531" s="42"/>
      <c r="AE531" s="42"/>
      <c r="AF531" s="42"/>
      <c r="AG531" s="42"/>
      <c r="AH531" s="42"/>
    </row>
    <row r="532" spans="28:34">
      <c r="AB532" s="42"/>
      <c r="AC532" s="43"/>
      <c r="AD532" s="42"/>
      <c r="AE532" s="42"/>
      <c r="AF532" s="42"/>
      <c r="AG532" s="42"/>
      <c r="AH532" s="42"/>
    </row>
    <row r="533" spans="28:34">
      <c r="AB533" s="42"/>
      <c r="AC533" s="43"/>
      <c r="AD533" s="42"/>
      <c r="AE533" s="42"/>
      <c r="AF533" s="42"/>
      <c r="AG533" s="42"/>
      <c r="AH533" s="42"/>
    </row>
    <row r="534" spans="28:34">
      <c r="AB534" s="42"/>
      <c r="AC534" s="43"/>
      <c r="AD534" s="42"/>
      <c r="AE534" s="42"/>
      <c r="AF534" s="42"/>
      <c r="AG534" s="42"/>
      <c r="AH534" s="42"/>
    </row>
    <row r="535" spans="28:34">
      <c r="AB535" s="42"/>
      <c r="AC535" s="43"/>
      <c r="AD535" s="42"/>
      <c r="AE535" s="42"/>
      <c r="AF535" s="42"/>
      <c r="AG535" s="42"/>
      <c r="AH535" s="42"/>
    </row>
    <row r="536" spans="28:34">
      <c r="AB536" s="42"/>
      <c r="AC536" s="43"/>
      <c r="AD536" s="42"/>
      <c r="AE536" s="42"/>
      <c r="AF536" s="42"/>
      <c r="AG536" s="42"/>
      <c r="AH536" s="42"/>
    </row>
    <row r="537" spans="28:34">
      <c r="AB537" s="42"/>
      <c r="AC537" s="43"/>
      <c r="AD537" s="42"/>
      <c r="AE537" s="42"/>
      <c r="AF537" s="42"/>
      <c r="AG537" s="42"/>
      <c r="AH537" s="42"/>
    </row>
    <row r="538" spans="28:34">
      <c r="AB538" s="42"/>
      <c r="AC538" s="43"/>
      <c r="AD538" s="42"/>
      <c r="AE538" s="42"/>
      <c r="AF538" s="42"/>
      <c r="AG538" s="42"/>
      <c r="AH538" s="42"/>
    </row>
    <row r="539" spans="28:34">
      <c r="AB539" s="42"/>
      <c r="AC539" s="43"/>
      <c r="AD539" s="42"/>
      <c r="AE539" s="42"/>
      <c r="AF539" s="42"/>
      <c r="AG539" s="42"/>
      <c r="AH539" s="42"/>
    </row>
    <row r="540" spans="28:34">
      <c r="AB540" s="42"/>
      <c r="AC540" s="43"/>
      <c r="AD540" s="42"/>
      <c r="AE540" s="42"/>
      <c r="AF540" s="42"/>
      <c r="AG540" s="42"/>
      <c r="AH540" s="42"/>
    </row>
    <row r="541" spans="28:34">
      <c r="AB541" s="42"/>
      <c r="AC541" s="43"/>
      <c r="AD541" s="42"/>
      <c r="AE541" s="42"/>
      <c r="AF541" s="42"/>
      <c r="AG541" s="42"/>
      <c r="AH541" s="42"/>
    </row>
    <row r="542" spans="28:34">
      <c r="AB542" s="42"/>
      <c r="AC542" s="43"/>
      <c r="AD542" s="42"/>
      <c r="AE542" s="42"/>
      <c r="AF542" s="42"/>
      <c r="AG542" s="42"/>
      <c r="AH542" s="42"/>
    </row>
    <row r="543" spans="28:34">
      <c r="AB543" s="42"/>
      <c r="AC543" s="43"/>
      <c r="AD543" s="42"/>
      <c r="AE543" s="42"/>
      <c r="AF543" s="42"/>
      <c r="AG543" s="42"/>
      <c r="AH543" s="42"/>
    </row>
    <row r="544" spans="28:34">
      <c r="AB544" s="42"/>
      <c r="AC544" s="43"/>
      <c r="AD544" s="42"/>
      <c r="AE544" s="42"/>
      <c r="AF544" s="42"/>
      <c r="AG544" s="42"/>
      <c r="AH544" s="42"/>
    </row>
    <row r="545" spans="28:34">
      <c r="AB545" s="42"/>
      <c r="AC545" s="43"/>
      <c r="AD545" s="42"/>
      <c r="AE545" s="42"/>
      <c r="AF545" s="42"/>
      <c r="AG545" s="42"/>
      <c r="AH545" s="42"/>
    </row>
    <row r="546" spans="28:34">
      <c r="AB546" s="42"/>
      <c r="AC546" s="43"/>
      <c r="AD546" s="42"/>
      <c r="AE546" s="42"/>
      <c r="AF546" s="42"/>
      <c r="AG546" s="42"/>
      <c r="AH546" s="42"/>
    </row>
    <row r="547" spans="28:34">
      <c r="AB547" s="42"/>
      <c r="AC547" s="43"/>
      <c r="AD547" s="42"/>
      <c r="AE547" s="42"/>
      <c r="AF547" s="42"/>
      <c r="AG547" s="42"/>
      <c r="AH547" s="42"/>
    </row>
    <row r="548" spans="28:34">
      <c r="AB548" s="42"/>
      <c r="AC548" s="43"/>
      <c r="AD548" s="42"/>
      <c r="AE548" s="42"/>
      <c r="AF548" s="42"/>
      <c r="AG548" s="42"/>
      <c r="AH548" s="42"/>
    </row>
    <row r="549" spans="28:34">
      <c r="AB549" s="42"/>
      <c r="AC549" s="43"/>
      <c r="AD549" s="42"/>
      <c r="AE549" s="42"/>
      <c r="AF549" s="42"/>
      <c r="AG549" s="42"/>
      <c r="AH549" s="42"/>
    </row>
    <row r="550" spans="28:34">
      <c r="AB550" s="42"/>
      <c r="AC550" s="43"/>
      <c r="AD550" s="42"/>
      <c r="AE550" s="42"/>
      <c r="AF550" s="42"/>
      <c r="AG550" s="42"/>
      <c r="AH550" s="42"/>
    </row>
    <row r="551" spans="28:34">
      <c r="AB551" s="42"/>
      <c r="AC551" s="43"/>
      <c r="AD551" s="42"/>
      <c r="AE551" s="42"/>
      <c r="AF551" s="42"/>
      <c r="AG551" s="42"/>
      <c r="AH551" s="42"/>
    </row>
    <row r="552" spans="28:34">
      <c r="AB552" s="42"/>
      <c r="AC552" s="43"/>
      <c r="AD552" s="42"/>
      <c r="AE552" s="42"/>
      <c r="AF552" s="42"/>
      <c r="AG552" s="42"/>
      <c r="AH552" s="42"/>
    </row>
    <row r="553" spans="28:34">
      <c r="AB553" s="42"/>
      <c r="AC553" s="43"/>
      <c r="AD553" s="42"/>
      <c r="AE553" s="42"/>
      <c r="AF553" s="42"/>
      <c r="AG553" s="42"/>
      <c r="AH553" s="42"/>
    </row>
    <row r="554" spans="28:34">
      <c r="AB554" s="42"/>
      <c r="AC554" s="43"/>
      <c r="AD554" s="42"/>
      <c r="AE554" s="42"/>
      <c r="AF554" s="42"/>
      <c r="AG554" s="42"/>
      <c r="AH554" s="42"/>
    </row>
    <row r="555" spans="28:34">
      <c r="AB555" s="42"/>
      <c r="AC555" s="43"/>
      <c r="AD555" s="42"/>
      <c r="AE555" s="42"/>
      <c r="AF555" s="42"/>
      <c r="AG555" s="42"/>
      <c r="AH555" s="42"/>
    </row>
    <row r="556" spans="28:34">
      <c r="AB556" s="42"/>
      <c r="AC556" s="43"/>
      <c r="AD556" s="42"/>
      <c r="AE556" s="42"/>
      <c r="AF556" s="42"/>
      <c r="AG556" s="42"/>
      <c r="AH556" s="42"/>
    </row>
    <row r="557" spans="28:34">
      <c r="AB557" s="42"/>
      <c r="AC557" s="43"/>
      <c r="AD557" s="42"/>
      <c r="AE557" s="42"/>
      <c r="AF557" s="42"/>
      <c r="AG557" s="42"/>
      <c r="AH557" s="42"/>
    </row>
    <row r="558" spans="28:34">
      <c r="AB558" s="42"/>
      <c r="AC558" s="43"/>
      <c r="AD558" s="42"/>
      <c r="AE558" s="42"/>
      <c r="AF558" s="42"/>
      <c r="AG558" s="42"/>
      <c r="AH558" s="42"/>
    </row>
    <row r="559" spans="28:34">
      <c r="AB559" s="42"/>
      <c r="AC559" s="43"/>
      <c r="AD559" s="42"/>
      <c r="AE559" s="42"/>
      <c r="AF559" s="42"/>
      <c r="AG559" s="42"/>
      <c r="AH559" s="42"/>
    </row>
    <row r="560" spans="28:34">
      <c r="AB560" s="42"/>
      <c r="AC560" s="43"/>
      <c r="AD560" s="42"/>
      <c r="AE560" s="42"/>
      <c r="AF560" s="42"/>
      <c r="AG560" s="42"/>
      <c r="AH560" s="42"/>
    </row>
    <row r="561" spans="28:34">
      <c r="AB561" s="42"/>
      <c r="AC561" s="43"/>
      <c r="AD561" s="42"/>
      <c r="AE561" s="42"/>
      <c r="AF561" s="42"/>
      <c r="AG561" s="42"/>
      <c r="AH561" s="42"/>
    </row>
    <row r="562" spans="28:34">
      <c r="AB562" s="42"/>
      <c r="AC562" s="43"/>
      <c r="AD562" s="42"/>
      <c r="AE562" s="42"/>
      <c r="AF562" s="42"/>
      <c r="AG562" s="42"/>
      <c r="AH562" s="42"/>
    </row>
    <row r="563" spans="28:34">
      <c r="AB563" s="42"/>
      <c r="AC563" s="43"/>
      <c r="AD563" s="42"/>
      <c r="AE563" s="42"/>
      <c r="AF563" s="42"/>
      <c r="AG563" s="42"/>
      <c r="AH563" s="42"/>
    </row>
    <row r="564" spans="28:34">
      <c r="AB564" s="42"/>
      <c r="AC564" s="43"/>
      <c r="AD564" s="42"/>
      <c r="AE564" s="42"/>
      <c r="AF564" s="42"/>
      <c r="AG564" s="42"/>
      <c r="AH564" s="42"/>
    </row>
    <row r="565" spans="28:34">
      <c r="AB565" s="42"/>
      <c r="AC565" s="43"/>
      <c r="AD565" s="42"/>
      <c r="AE565" s="42"/>
      <c r="AF565" s="42"/>
      <c r="AG565" s="42"/>
      <c r="AH565" s="42"/>
    </row>
    <row r="566" spans="28:34">
      <c r="AB566" s="42"/>
      <c r="AC566" s="43"/>
      <c r="AD566" s="42"/>
      <c r="AE566" s="42"/>
      <c r="AF566" s="42"/>
      <c r="AG566" s="42"/>
      <c r="AH566" s="42"/>
    </row>
    <row r="567" spans="28:34">
      <c r="AB567" s="42"/>
      <c r="AC567" s="43"/>
      <c r="AD567" s="42"/>
      <c r="AE567" s="42"/>
      <c r="AF567" s="42"/>
      <c r="AG567" s="42"/>
      <c r="AH567" s="42"/>
    </row>
    <row r="568" spans="28:34">
      <c r="AB568" s="42"/>
      <c r="AC568" s="43"/>
      <c r="AD568" s="42"/>
      <c r="AE568" s="42"/>
      <c r="AF568" s="42"/>
      <c r="AG568" s="42"/>
      <c r="AH568" s="42"/>
    </row>
    <row r="569" spans="28:34">
      <c r="AB569" s="42"/>
      <c r="AC569" s="43"/>
      <c r="AD569" s="42"/>
      <c r="AE569" s="42"/>
      <c r="AF569" s="42"/>
      <c r="AG569" s="42"/>
      <c r="AH569" s="42"/>
    </row>
    <row r="570" spans="28:34">
      <c r="AB570" s="42"/>
      <c r="AC570" s="43"/>
      <c r="AD570" s="42"/>
      <c r="AE570" s="42"/>
      <c r="AF570" s="42"/>
      <c r="AG570" s="42"/>
      <c r="AH570" s="42"/>
    </row>
    <row r="571" spans="28:34">
      <c r="AB571" s="42"/>
      <c r="AC571" s="43"/>
      <c r="AD571" s="42"/>
      <c r="AE571" s="42"/>
      <c r="AF571" s="42"/>
      <c r="AG571" s="42"/>
      <c r="AH571" s="42"/>
    </row>
    <row r="572" spans="28:34">
      <c r="AB572" s="42"/>
      <c r="AC572" s="43"/>
      <c r="AD572" s="42"/>
      <c r="AE572" s="42"/>
      <c r="AF572" s="42"/>
      <c r="AG572" s="42"/>
      <c r="AH572" s="42"/>
    </row>
    <row r="573" spans="28:34">
      <c r="AB573" s="42"/>
      <c r="AC573" s="43"/>
      <c r="AD573" s="42"/>
      <c r="AE573" s="42"/>
      <c r="AF573" s="42"/>
      <c r="AG573" s="42"/>
      <c r="AH573" s="42"/>
    </row>
    <row r="574" spans="28:34">
      <c r="AB574" s="42"/>
      <c r="AC574" s="43"/>
      <c r="AD574" s="42"/>
      <c r="AE574" s="42"/>
      <c r="AF574" s="42"/>
      <c r="AG574" s="42"/>
      <c r="AH574" s="42"/>
    </row>
    <row r="575" spans="28:34">
      <c r="AB575" s="42"/>
      <c r="AC575" s="43"/>
      <c r="AD575" s="42"/>
      <c r="AE575" s="42"/>
      <c r="AF575" s="42"/>
      <c r="AG575" s="42"/>
      <c r="AH575" s="42"/>
    </row>
    <row r="576" spans="28:34">
      <c r="AB576" s="42"/>
      <c r="AC576" s="43"/>
      <c r="AD576" s="42"/>
      <c r="AE576" s="42"/>
      <c r="AF576" s="42"/>
      <c r="AG576" s="42"/>
      <c r="AH576" s="42"/>
    </row>
    <row r="577" spans="28:34">
      <c r="AB577" s="42"/>
      <c r="AC577" s="43"/>
      <c r="AD577" s="42"/>
      <c r="AE577" s="42"/>
      <c r="AF577" s="42"/>
      <c r="AG577" s="42"/>
      <c r="AH577" s="42"/>
    </row>
    <row r="578" spans="28:34">
      <c r="AB578" s="42"/>
      <c r="AC578" s="43"/>
      <c r="AD578" s="42"/>
      <c r="AE578" s="42"/>
      <c r="AF578" s="42"/>
      <c r="AG578" s="42"/>
      <c r="AH578" s="42"/>
    </row>
    <row r="579" spans="28:34">
      <c r="AB579" s="42"/>
      <c r="AC579" s="43"/>
      <c r="AD579" s="42"/>
      <c r="AE579" s="42"/>
      <c r="AF579" s="42"/>
      <c r="AG579" s="42"/>
      <c r="AH579" s="42"/>
    </row>
    <row r="580" spans="28:34">
      <c r="AB580" s="42"/>
      <c r="AC580" s="43"/>
      <c r="AD580" s="42"/>
      <c r="AE580" s="42"/>
      <c r="AF580" s="42"/>
      <c r="AG580" s="42"/>
      <c r="AH580" s="42"/>
    </row>
    <row r="581" spans="28:34">
      <c r="AB581" s="42"/>
      <c r="AC581" s="43"/>
      <c r="AD581" s="42"/>
      <c r="AE581" s="42"/>
      <c r="AF581" s="42"/>
      <c r="AG581" s="42"/>
      <c r="AH581" s="42"/>
    </row>
    <row r="582" spans="28:34">
      <c r="AB582" s="42"/>
      <c r="AC582" s="43"/>
      <c r="AD582" s="42"/>
      <c r="AE582" s="42"/>
      <c r="AF582" s="42"/>
      <c r="AG582" s="42"/>
      <c r="AH582" s="42"/>
    </row>
    <row r="583" spans="28:34">
      <c r="AB583" s="42"/>
      <c r="AC583" s="43"/>
      <c r="AD583" s="42"/>
      <c r="AE583" s="42"/>
      <c r="AF583" s="42"/>
      <c r="AG583" s="42"/>
      <c r="AH583" s="42"/>
    </row>
    <row r="584" spans="28:34">
      <c r="AB584" s="42"/>
      <c r="AC584" s="43"/>
      <c r="AD584" s="42"/>
      <c r="AE584" s="42"/>
      <c r="AF584" s="42"/>
      <c r="AG584" s="42"/>
      <c r="AH584" s="42"/>
    </row>
    <row r="585" spans="28:34">
      <c r="AB585" s="42"/>
      <c r="AC585" s="43"/>
      <c r="AD585" s="42"/>
      <c r="AE585" s="42"/>
      <c r="AF585" s="42"/>
      <c r="AG585" s="42"/>
      <c r="AH585" s="42"/>
    </row>
    <row r="586" spans="28:34">
      <c r="AB586" s="42"/>
      <c r="AC586" s="43"/>
      <c r="AD586" s="42"/>
      <c r="AE586" s="42"/>
      <c r="AF586" s="42"/>
      <c r="AG586" s="42"/>
      <c r="AH586" s="42"/>
    </row>
    <row r="587" spans="28:34">
      <c r="AB587" s="42"/>
      <c r="AC587" s="43"/>
      <c r="AD587" s="42"/>
      <c r="AE587" s="42"/>
      <c r="AF587" s="42"/>
      <c r="AG587" s="42"/>
      <c r="AH587" s="42"/>
    </row>
    <row r="588" spans="28:34">
      <c r="AB588" s="42"/>
      <c r="AC588" s="43"/>
      <c r="AD588" s="42"/>
      <c r="AE588" s="42"/>
      <c r="AF588" s="42"/>
      <c r="AG588" s="42"/>
      <c r="AH588" s="42"/>
    </row>
    <row r="589" spans="28:34">
      <c r="AB589" s="42"/>
      <c r="AC589" s="43"/>
      <c r="AD589" s="42"/>
      <c r="AE589" s="42"/>
      <c r="AF589" s="42"/>
      <c r="AG589" s="42"/>
      <c r="AH589" s="42"/>
    </row>
    <row r="590" spans="28:34">
      <c r="AB590" s="42"/>
      <c r="AC590" s="43"/>
      <c r="AD590" s="42"/>
      <c r="AE590" s="42"/>
      <c r="AF590" s="42"/>
      <c r="AG590" s="42"/>
      <c r="AH590" s="42"/>
    </row>
    <row r="591" spans="28:34">
      <c r="AB591" s="42"/>
      <c r="AC591" s="43"/>
      <c r="AD591" s="42"/>
      <c r="AE591" s="42"/>
      <c r="AF591" s="42"/>
      <c r="AG591" s="42"/>
      <c r="AH591" s="42"/>
    </row>
    <row r="592" spans="28:34">
      <c r="AB592" s="42"/>
      <c r="AC592" s="43"/>
      <c r="AD592" s="42"/>
      <c r="AE592" s="42"/>
      <c r="AF592" s="42"/>
      <c r="AG592" s="42"/>
      <c r="AH592" s="42"/>
    </row>
    <row r="593" spans="28:34">
      <c r="AB593" s="42"/>
      <c r="AC593" s="43"/>
      <c r="AD593" s="42"/>
      <c r="AE593" s="42"/>
      <c r="AF593" s="42"/>
      <c r="AG593" s="42"/>
      <c r="AH593" s="42"/>
    </row>
    <row r="594" spans="28:34">
      <c r="AB594" s="42"/>
      <c r="AC594" s="43"/>
      <c r="AD594" s="42"/>
      <c r="AE594" s="42"/>
      <c r="AF594" s="42"/>
      <c r="AG594" s="42"/>
      <c r="AH594" s="42"/>
    </row>
    <row r="595" spans="28:34">
      <c r="AB595" s="42"/>
      <c r="AC595" s="43"/>
      <c r="AD595" s="42"/>
      <c r="AE595" s="42"/>
      <c r="AF595" s="42"/>
      <c r="AG595" s="42"/>
      <c r="AH595" s="42"/>
    </row>
    <row r="596" spans="28:34">
      <c r="AB596" s="42"/>
      <c r="AC596" s="43"/>
      <c r="AD596" s="42"/>
      <c r="AE596" s="42"/>
      <c r="AF596" s="42"/>
      <c r="AG596" s="42"/>
      <c r="AH596" s="42"/>
    </row>
  </sheetData>
  <pageMargins left="0.75" right="0.75" top="1" bottom="1" header="0.5" footer="0.5"/>
  <pageSetup paperSize="9" orientation="portrait" horizontalDpi="4294967292" verticalDpi="4294967292"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tabColor theme="6" tint="0.79998168889431442"/>
  </sheetPr>
  <dimension ref="A1:U572"/>
  <sheetViews>
    <sheetView showGridLines="0" zoomScale="85" zoomScaleNormal="85" workbookViewId="0">
      <pane xSplit="2" ySplit="1" topLeftCell="C2" activePane="bottomRight" state="frozen"/>
      <selection pane="topRight" activeCell="C1" sqref="C1"/>
      <selection pane="bottomLeft" activeCell="A2" sqref="A2"/>
      <selection pane="bottomRight" activeCell="B3" sqref="B3"/>
    </sheetView>
  </sheetViews>
  <sheetFormatPr defaultColWidth="8.85546875" defaultRowHeight="12.75"/>
  <cols>
    <col min="1" max="1" width="7.140625" style="8" bestFit="1" customWidth="1"/>
    <col min="2" max="2" width="65" style="8" customWidth="1"/>
    <col min="3" max="5" width="11.42578125" style="8" customWidth="1"/>
    <col min="6" max="6" width="13.85546875" style="8" customWidth="1"/>
    <col min="7" max="11" width="12.5703125" style="8" bestFit="1" customWidth="1"/>
    <col min="12" max="12" width="12.5703125" style="159" bestFit="1" customWidth="1"/>
    <col min="13" max="17" width="12.5703125" style="8" bestFit="1" customWidth="1"/>
    <col min="18" max="18" width="12.42578125" style="8" customWidth="1"/>
    <col min="19" max="19" width="12.28515625" style="8" customWidth="1"/>
    <col min="20" max="20" width="12.140625" style="8" customWidth="1"/>
    <col min="21" max="21" width="9.5703125" style="8" bestFit="1" customWidth="1"/>
    <col min="22" max="16384" width="8.85546875" style="8"/>
  </cols>
  <sheetData>
    <row r="1" spans="1:21" ht="15.75">
      <c r="A1" s="159"/>
      <c r="B1" s="160" t="s">
        <v>920</v>
      </c>
      <c r="C1" s="1091">
        <v>2012</v>
      </c>
      <c r="D1" s="1091">
        <v>2013</v>
      </c>
      <c r="E1" s="1091">
        <v>2014</v>
      </c>
      <c r="F1" s="1091">
        <v>2015</v>
      </c>
      <c r="G1" s="1091">
        <v>2016</v>
      </c>
      <c r="H1" s="1091">
        <v>2017</v>
      </c>
      <c r="I1" s="1091">
        <v>2018</v>
      </c>
      <c r="J1" s="1091">
        <v>2019</v>
      </c>
      <c r="K1" s="1091">
        <v>2020</v>
      </c>
      <c r="L1" s="1091">
        <v>2021</v>
      </c>
      <c r="M1" s="1091">
        <v>2022</v>
      </c>
      <c r="N1" s="1091">
        <v>2023</v>
      </c>
      <c r="O1" s="1091">
        <v>2024</v>
      </c>
      <c r="P1" s="1216">
        <v>2025</v>
      </c>
      <c r="Q1" s="1098" t="s">
        <v>902</v>
      </c>
      <c r="R1" s="1098">
        <v>2027</v>
      </c>
      <c r="S1" s="1098">
        <v>2028</v>
      </c>
      <c r="T1" s="1098">
        <v>2029</v>
      </c>
      <c r="U1" s="1098">
        <v>2030</v>
      </c>
    </row>
    <row r="2" spans="1:21" ht="13.5" customHeight="1">
      <c r="A2" s="159"/>
      <c r="B2" s="160" t="s">
        <v>450</v>
      </c>
      <c r="C2" s="33" t="s">
        <v>231</v>
      </c>
      <c r="D2" s="33" t="s">
        <v>231</v>
      </c>
      <c r="E2" s="33" t="s">
        <v>231</v>
      </c>
      <c r="F2" s="33" t="s">
        <v>231</v>
      </c>
      <c r="G2" s="33" t="s">
        <v>231</v>
      </c>
      <c r="H2" s="33" t="s">
        <v>231</v>
      </c>
      <c r="I2" s="30" t="s">
        <v>231</v>
      </c>
      <c r="J2" s="30" t="s">
        <v>231</v>
      </c>
      <c r="K2" s="30" t="s">
        <v>231</v>
      </c>
      <c r="L2" s="30" t="s">
        <v>231</v>
      </c>
      <c r="M2" s="30" t="s">
        <v>231</v>
      </c>
      <c r="N2" s="30" t="s">
        <v>231</v>
      </c>
      <c r="O2" s="33" t="s">
        <v>231</v>
      </c>
      <c r="P2" s="1217" t="s">
        <v>231</v>
      </c>
      <c r="Q2" s="32" t="s">
        <v>233</v>
      </c>
      <c r="R2" s="32" t="s">
        <v>233</v>
      </c>
      <c r="S2" s="32" t="s">
        <v>233</v>
      </c>
      <c r="T2" s="32" t="s">
        <v>233</v>
      </c>
      <c r="U2" s="32" t="s">
        <v>233</v>
      </c>
    </row>
    <row r="3" spans="1:21">
      <c r="A3" s="159"/>
      <c r="B3" s="161" t="s">
        <v>452</v>
      </c>
      <c r="C3" s="34" t="s">
        <v>288</v>
      </c>
      <c r="D3" s="34" t="s">
        <v>288</v>
      </c>
      <c r="E3" s="34" t="s">
        <v>288</v>
      </c>
      <c r="F3" s="34" t="s">
        <v>516</v>
      </c>
      <c r="G3" s="34" t="s">
        <v>170</v>
      </c>
      <c r="H3" s="34" t="s">
        <v>160</v>
      </c>
      <c r="I3" s="34" t="s">
        <v>152</v>
      </c>
      <c r="J3" s="34" t="s">
        <v>149</v>
      </c>
      <c r="K3" s="34" t="s">
        <v>142</v>
      </c>
      <c r="L3" s="34" t="s">
        <v>133</v>
      </c>
      <c r="M3" s="34" t="s">
        <v>3</v>
      </c>
      <c r="N3" s="34" t="s">
        <v>892</v>
      </c>
      <c r="O3" s="34" t="s">
        <v>898</v>
      </c>
      <c r="P3" s="26" t="s">
        <v>963</v>
      </c>
      <c r="Q3" s="779" t="s">
        <v>902</v>
      </c>
      <c r="R3" s="779" t="s">
        <v>902</v>
      </c>
      <c r="S3" s="779" t="s">
        <v>902</v>
      </c>
      <c r="T3" s="779" t="s">
        <v>902</v>
      </c>
      <c r="U3" s="779" t="s">
        <v>902</v>
      </c>
    </row>
    <row r="4" spans="1:21">
      <c r="A4" s="159"/>
      <c r="B4" s="159"/>
      <c r="C4" s="30"/>
      <c r="D4" s="791"/>
      <c r="E4" s="791"/>
      <c r="F4" s="791"/>
      <c r="G4" s="791"/>
      <c r="H4" s="791"/>
      <c r="I4" s="791"/>
      <c r="J4" s="791"/>
      <c r="K4" s="791"/>
      <c r="L4" s="791"/>
      <c r="M4" s="791"/>
      <c r="N4" s="791"/>
      <c r="O4" s="838"/>
      <c r="P4" s="1218"/>
      <c r="Q4" s="705"/>
      <c r="R4" s="705"/>
      <c r="S4" s="705"/>
      <c r="T4" s="705"/>
      <c r="U4" s="705"/>
    </row>
    <row r="5" spans="1:21" s="707" customFormat="1" ht="15">
      <c r="A5" s="162">
        <v>2</v>
      </c>
      <c r="B5" s="163" t="s">
        <v>517</v>
      </c>
      <c r="C5" s="39">
        <v>9943.2999999999993</v>
      </c>
      <c r="D5" s="39">
        <v>13175.5</v>
      </c>
      <c r="E5" s="39">
        <v>15453.9</v>
      </c>
      <c r="F5" s="39">
        <v>13788.8</v>
      </c>
      <c r="G5" s="39">
        <f>G7+G13+G15+G19+G23+G25+G29</f>
        <v>13572.5</v>
      </c>
      <c r="H5" s="39">
        <f>H7+H13+H15+H19+H23+H25+H29</f>
        <v>13319.9</v>
      </c>
      <c r="I5" s="39">
        <v>16134.2</v>
      </c>
      <c r="J5" s="39">
        <v>17852.5</v>
      </c>
      <c r="K5" s="39">
        <v>19397.8</v>
      </c>
      <c r="L5" s="39">
        <v>20130.7</v>
      </c>
      <c r="M5" s="39">
        <v>24390</v>
      </c>
      <c r="N5" s="39">
        <v>24614.6</v>
      </c>
      <c r="O5" s="39">
        <v>24757.3</v>
      </c>
      <c r="P5" s="1179">
        <v>26115.1</v>
      </c>
      <c r="Q5" s="984">
        <v>30265.200000000001</v>
      </c>
      <c r="R5" s="984">
        <v>31450.5</v>
      </c>
      <c r="S5" s="984">
        <v>32968.9</v>
      </c>
      <c r="T5" s="984">
        <v>34536.1</v>
      </c>
      <c r="U5" s="984">
        <v>36326.300000000003</v>
      </c>
    </row>
    <row r="6" spans="1:21" s="16" customFormat="1">
      <c r="A6" s="164"/>
      <c r="B6" s="165"/>
      <c r="C6" s="133"/>
      <c r="D6" s="133"/>
      <c r="E6" s="133"/>
      <c r="F6" s="133"/>
      <c r="G6" s="133"/>
      <c r="H6" s="133"/>
      <c r="I6" s="133"/>
      <c r="J6" s="133"/>
      <c r="K6" s="133"/>
      <c r="L6" s="133"/>
      <c r="M6" s="133"/>
      <c r="N6" s="133"/>
      <c r="O6" s="996"/>
      <c r="P6" s="1219"/>
      <c r="Q6" s="994"/>
      <c r="R6" s="994"/>
      <c r="S6" s="994"/>
      <c r="T6" s="994"/>
      <c r="U6" s="994"/>
    </row>
    <row r="7" spans="1:21" s="707" customFormat="1" ht="15">
      <c r="A7" s="162">
        <v>21</v>
      </c>
      <c r="B7" s="163" t="s">
        <v>518</v>
      </c>
      <c r="C7" s="39">
        <v>2496.5</v>
      </c>
      <c r="D7" s="39">
        <v>2785.7</v>
      </c>
      <c r="E7" s="39">
        <v>3696.7</v>
      </c>
      <c r="F7" s="39">
        <v>3993.3</v>
      </c>
      <c r="G7" s="39">
        <f>SUM(G9:G11)</f>
        <v>4463.3999999999996</v>
      </c>
      <c r="H7" s="39">
        <f>SUM(H9:H11)</f>
        <v>4376.2999999999993</v>
      </c>
      <c r="I7" s="39">
        <v>5198.3999999999996</v>
      </c>
      <c r="J7" s="39">
        <v>5423.8</v>
      </c>
      <c r="K7" s="39">
        <v>5831.5</v>
      </c>
      <c r="L7" s="39">
        <v>6093.7</v>
      </c>
      <c r="M7" s="39">
        <v>6490.3</v>
      </c>
      <c r="N7" s="39">
        <v>6934.1</v>
      </c>
      <c r="O7" s="39">
        <v>7214.6</v>
      </c>
      <c r="P7" s="1179">
        <v>7859.8</v>
      </c>
      <c r="Q7" s="984">
        <v>8103.3</v>
      </c>
      <c r="R7" s="984">
        <v>8482.7999999999993</v>
      </c>
      <c r="S7" s="984">
        <v>8967</v>
      </c>
      <c r="T7" s="984">
        <v>9528.6</v>
      </c>
      <c r="U7" s="984">
        <v>10180.5</v>
      </c>
    </row>
    <row r="8" spans="1:21" s="16" customFormat="1" ht="15">
      <c r="A8" s="164"/>
      <c r="B8" s="165" t="s">
        <v>519</v>
      </c>
      <c r="C8" s="40">
        <v>978.6</v>
      </c>
      <c r="D8" s="40">
        <v>1404.8</v>
      </c>
      <c r="E8" s="40">
        <v>2818.5</v>
      </c>
      <c r="F8" s="40">
        <v>3662.5</v>
      </c>
      <c r="G8" s="40">
        <v>4021.6</v>
      </c>
      <c r="H8" s="40">
        <v>4201.2</v>
      </c>
      <c r="I8" s="40">
        <v>4486.3999999999996</v>
      </c>
      <c r="J8" s="40">
        <v>4827.5</v>
      </c>
      <c r="K8" s="40">
        <v>5221</v>
      </c>
      <c r="L8" s="40">
        <v>5374.4</v>
      </c>
      <c r="M8" s="40">
        <v>5827</v>
      </c>
      <c r="N8" s="40">
        <v>6117.6</v>
      </c>
      <c r="O8" s="40">
        <v>6597.5</v>
      </c>
      <c r="P8" s="488">
        <v>7171.8</v>
      </c>
      <c r="Q8" s="985">
        <v>7559.1</v>
      </c>
      <c r="R8" s="985">
        <v>7913.2</v>
      </c>
      <c r="S8" s="985">
        <v>8364.7999999999993</v>
      </c>
      <c r="T8" s="985">
        <v>8888.7000000000007</v>
      </c>
      <c r="U8" s="985">
        <v>9496.7999999999993</v>
      </c>
    </row>
    <row r="9" spans="1:21" s="16" customFormat="1" ht="15">
      <c r="A9" s="164"/>
      <c r="B9" s="1317" t="s">
        <v>520</v>
      </c>
      <c r="C9" s="40">
        <v>1215.5999999999999</v>
      </c>
      <c r="D9" s="40">
        <v>1084.5999999999999</v>
      </c>
      <c r="E9" s="40">
        <v>308.60000000000002</v>
      </c>
      <c r="F9" s="40">
        <v>3563.5</v>
      </c>
      <c r="G9" s="40">
        <v>3901.7</v>
      </c>
      <c r="H9" s="40">
        <v>4093.7</v>
      </c>
      <c r="I9" s="40">
        <v>4362.7</v>
      </c>
      <c r="J9" s="40">
        <v>4685.2</v>
      </c>
      <c r="K9" s="40">
        <v>5058.8</v>
      </c>
      <c r="L9" s="40">
        <v>5195.2</v>
      </c>
      <c r="M9" s="40">
        <v>5641.9</v>
      </c>
      <c r="N9" s="40">
        <v>5902.2</v>
      </c>
      <c r="O9" s="40">
        <v>6378.8</v>
      </c>
      <c r="P9" s="488">
        <v>6947.8</v>
      </c>
      <c r="Q9" s="985">
        <v>7283.4</v>
      </c>
      <c r="R9" s="985">
        <v>7624.5</v>
      </c>
      <c r="S9" s="985">
        <v>8059.7</v>
      </c>
      <c r="T9" s="985">
        <v>8564.5</v>
      </c>
      <c r="U9" s="985">
        <v>9150.5</v>
      </c>
    </row>
    <row r="10" spans="1:21" s="16" customFormat="1" ht="15">
      <c r="A10" s="164"/>
      <c r="B10" s="1317" t="s">
        <v>521</v>
      </c>
      <c r="C10" s="40">
        <v>88.1</v>
      </c>
      <c r="D10" s="40">
        <v>116.6</v>
      </c>
      <c r="E10" s="40">
        <v>115.4</v>
      </c>
      <c r="F10" s="40">
        <v>98.9</v>
      </c>
      <c r="G10" s="40">
        <v>119.9</v>
      </c>
      <c r="H10" s="40">
        <v>107.4</v>
      </c>
      <c r="I10" s="40">
        <v>123.7</v>
      </c>
      <c r="J10" s="40">
        <v>142.19999999999999</v>
      </c>
      <c r="K10" s="40">
        <v>162.19999999999999</v>
      </c>
      <c r="L10" s="40">
        <v>179.2</v>
      </c>
      <c r="M10" s="40">
        <v>185</v>
      </c>
      <c r="N10" s="40">
        <v>215.4</v>
      </c>
      <c r="O10" s="40">
        <v>218.7</v>
      </c>
      <c r="P10" s="488">
        <v>224</v>
      </c>
      <c r="Q10" s="985">
        <v>275.7</v>
      </c>
      <c r="R10" s="985">
        <v>288.60000000000002</v>
      </c>
      <c r="S10" s="985">
        <v>305.10000000000002</v>
      </c>
      <c r="T10" s="985">
        <v>324.2</v>
      </c>
      <c r="U10" s="985">
        <v>346.4</v>
      </c>
    </row>
    <row r="11" spans="1:21" s="16" customFormat="1" ht="15">
      <c r="A11" s="164"/>
      <c r="B11" s="165" t="s">
        <v>522</v>
      </c>
      <c r="C11" s="40">
        <v>214.2</v>
      </c>
      <c r="D11" s="40">
        <v>179.7</v>
      </c>
      <c r="E11" s="40">
        <v>454.2</v>
      </c>
      <c r="F11" s="40">
        <v>330.8</v>
      </c>
      <c r="G11" s="40">
        <v>441.8</v>
      </c>
      <c r="H11" s="40">
        <v>175.2</v>
      </c>
      <c r="I11" s="40">
        <v>711.9</v>
      </c>
      <c r="J11" s="40">
        <v>596.29999999999995</v>
      </c>
      <c r="K11" s="40">
        <v>610.4</v>
      </c>
      <c r="L11" s="40">
        <v>719.3</v>
      </c>
      <c r="M11" s="40">
        <v>663.3</v>
      </c>
      <c r="N11" s="40">
        <v>816.5</v>
      </c>
      <c r="O11" s="40">
        <v>617.20000000000005</v>
      </c>
      <c r="P11" s="488">
        <v>688</v>
      </c>
      <c r="Q11" s="985">
        <v>544.20000000000005</v>
      </c>
      <c r="R11" s="985">
        <v>569.70000000000005</v>
      </c>
      <c r="S11" s="985">
        <v>602.20000000000005</v>
      </c>
      <c r="T11" s="985">
        <v>639.9</v>
      </c>
      <c r="U11" s="985">
        <v>683.7</v>
      </c>
    </row>
    <row r="12" spans="1:21" s="16" customFormat="1">
      <c r="A12" s="164"/>
      <c r="B12" s="165"/>
      <c r="C12" s="40"/>
      <c r="D12" s="40"/>
      <c r="E12" s="40"/>
      <c r="F12" s="40"/>
      <c r="G12" s="40"/>
      <c r="H12" s="40"/>
      <c r="I12" s="40"/>
      <c r="J12" s="40"/>
      <c r="K12" s="40"/>
      <c r="L12" s="40"/>
      <c r="M12" s="541"/>
      <c r="N12" s="997"/>
      <c r="O12" s="40"/>
      <c r="P12" s="548"/>
      <c r="Q12" s="37"/>
      <c r="R12" s="37"/>
      <c r="S12" s="37"/>
      <c r="T12" s="37"/>
      <c r="U12" s="37"/>
    </row>
    <row r="13" spans="1:21" s="707" customFormat="1" ht="15">
      <c r="A13" s="162">
        <v>22</v>
      </c>
      <c r="B13" s="163" t="s">
        <v>523</v>
      </c>
      <c r="C13" s="39">
        <v>2372.3000000000002</v>
      </c>
      <c r="D13" s="39">
        <v>4335</v>
      </c>
      <c r="E13" s="39">
        <v>3691.2</v>
      </c>
      <c r="F13" s="39">
        <v>3605.5</v>
      </c>
      <c r="G13" s="39">
        <v>4102.6000000000004</v>
      </c>
      <c r="H13" s="39">
        <v>4138.1000000000004</v>
      </c>
      <c r="I13" s="39">
        <v>4879.2</v>
      </c>
      <c r="J13" s="39">
        <v>5800.7</v>
      </c>
      <c r="K13" s="39">
        <v>5388.4</v>
      </c>
      <c r="L13" s="39">
        <v>6161.2</v>
      </c>
      <c r="M13" s="39">
        <v>7467.3</v>
      </c>
      <c r="N13" s="39">
        <v>6911.5</v>
      </c>
      <c r="O13" s="39">
        <v>6604.2</v>
      </c>
      <c r="P13" s="1179">
        <v>6344.9</v>
      </c>
      <c r="Q13" s="984">
        <v>7628.3</v>
      </c>
      <c r="R13" s="984">
        <v>7848.9</v>
      </c>
      <c r="S13" s="984">
        <v>8260.9</v>
      </c>
      <c r="T13" s="984">
        <v>9108.7999999999993</v>
      </c>
      <c r="U13" s="984">
        <v>9516.9</v>
      </c>
    </row>
    <row r="14" spans="1:21" s="16" customFormat="1">
      <c r="A14" s="164"/>
      <c r="B14" s="165"/>
      <c r="C14" s="40"/>
      <c r="D14" s="40"/>
      <c r="E14" s="40"/>
      <c r="F14" s="40"/>
      <c r="G14" s="40"/>
      <c r="H14" s="40"/>
      <c r="I14" s="40"/>
      <c r="J14" s="40"/>
      <c r="K14" s="40"/>
      <c r="L14" s="40"/>
      <c r="M14" s="40"/>
      <c r="N14" s="40"/>
      <c r="O14" s="40"/>
      <c r="P14" s="548"/>
      <c r="Q14" s="37"/>
      <c r="R14" s="37"/>
      <c r="S14" s="37"/>
      <c r="T14" s="37"/>
      <c r="U14" s="37"/>
    </row>
    <row r="15" spans="1:21" s="707" customFormat="1" ht="15">
      <c r="A15" s="162">
        <v>24</v>
      </c>
      <c r="B15" s="163" t="s">
        <v>524</v>
      </c>
      <c r="C15" s="39">
        <v>452.3</v>
      </c>
      <c r="D15" s="39">
        <v>521.1</v>
      </c>
      <c r="E15" s="39">
        <v>933.1</v>
      </c>
      <c r="F15" s="39">
        <f>SUM(F16:F17)</f>
        <v>1069.9000000000001</v>
      </c>
      <c r="G15" s="39">
        <f>SUM(G16:G17)</f>
        <v>1248.0999999999999</v>
      </c>
      <c r="H15" s="39">
        <f>SUM(H16:H17)</f>
        <v>1524.9</v>
      </c>
      <c r="I15" s="39">
        <v>1853.3</v>
      </c>
      <c r="J15" s="39">
        <v>2129.1</v>
      </c>
      <c r="K15" s="39">
        <v>2160</v>
      </c>
      <c r="L15" s="39">
        <v>2249.1</v>
      </c>
      <c r="M15" s="39">
        <v>2572.5</v>
      </c>
      <c r="N15" s="39">
        <v>2761.3</v>
      </c>
      <c r="O15" s="39">
        <v>2952.5</v>
      </c>
      <c r="P15" s="1179">
        <v>3379.8</v>
      </c>
      <c r="Q15" s="984">
        <v>3628.2</v>
      </c>
      <c r="R15" s="984">
        <v>4008.7</v>
      </c>
      <c r="S15" s="984">
        <v>4042.1</v>
      </c>
      <c r="T15" s="984">
        <v>3427.5</v>
      </c>
      <c r="U15" s="984">
        <v>3738.9</v>
      </c>
    </row>
    <row r="16" spans="1:21" s="16" customFormat="1" ht="15">
      <c r="A16" s="164"/>
      <c r="B16" s="165" t="s">
        <v>525</v>
      </c>
      <c r="C16" s="40">
        <v>38.1</v>
      </c>
      <c r="D16" s="40">
        <v>42.2</v>
      </c>
      <c r="E16" s="40">
        <v>92.7</v>
      </c>
      <c r="F16" s="40">
        <v>83.8</v>
      </c>
      <c r="G16" s="40">
        <v>1171.0999999999999</v>
      </c>
      <c r="H16" s="40">
        <v>168.9</v>
      </c>
      <c r="I16" s="40">
        <v>210.5</v>
      </c>
      <c r="J16" s="40">
        <v>449</v>
      </c>
      <c r="K16" s="40">
        <v>468.1</v>
      </c>
      <c r="L16" s="40">
        <v>328.2</v>
      </c>
      <c r="M16" s="40">
        <v>427.6</v>
      </c>
      <c r="N16" s="40">
        <v>792.7</v>
      </c>
      <c r="O16" s="40">
        <v>1068.7</v>
      </c>
      <c r="P16" s="488">
        <v>1111.4000000000001</v>
      </c>
      <c r="Q16" s="985">
        <v>1399.4</v>
      </c>
      <c r="R16" s="985">
        <v>2525.6999999999998</v>
      </c>
      <c r="S16" s="985">
        <v>2631.4</v>
      </c>
      <c r="T16" s="985">
        <v>2625.4</v>
      </c>
      <c r="U16" s="985">
        <v>2656.5</v>
      </c>
    </row>
    <row r="17" spans="1:21" s="16" customFormat="1" ht="15">
      <c r="A17" s="164"/>
      <c r="B17" s="165" t="s">
        <v>526</v>
      </c>
      <c r="C17" s="40">
        <v>414.2</v>
      </c>
      <c r="D17" s="40">
        <v>478.9</v>
      </c>
      <c r="E17" s="40">
        <v>840.4</v>
      </c>
      <c r="F17" s="40">
        <v>986.1</v>
      </c>
      <c r="G17" s="40">
        <v>77</v>
      </c>
      <c r="H17" s="40">
        <v>1356</v>
      </c>
      <c r="I17" s="40">
        <v>1642.8</v>
      </c>
      <c r="J17" s="40">
        <v>1680.1</v>
      </c>
      <c r="K17" s="40">
        <v>1691.9</v>
      </c>
      <c r="L17" s="40">
        <v>1920.9</v>
      </c>
      <c r="M17" s="40">
        <v>2144.9</v>
      </c>
      <c r="N17" s="40">
        <v>1968.6</v>
      </c>
      <c r="O17" s="40">
        <v>1883.8</v>
      </c>
      <c r="P17" s="488">
        <v>2268.4</v>
      </c>
      <c r="Q17" s="985">
        <v>2228.8000000000002</v>
      </c>
      <c r="R17" s="985">
        <v>1483.1</v>
      </c>
      <c r="S17" s="985">
        <v>1410.7</v>
      </c>
      <c r="T17" s="985">
        <v>802.2</v>
      </c>
      <c r="U17" s="985">
        <v>1082.4000000000001</v>
      </c>
    </row>
    <row r="18" spans="1:21" s="16" customFormat="1">
      <c r="A18" s="164"/>
      <c r="B18" s="165"/>
      <c r="C18" s="40"/>
      <c r="D18" s="40"/>
      <c r="E18" s="40"/>
      <c r="F18" s="40"/>
      <c r="G18" s="40"/>
      <c r="H18" s="40"/>
      <c r="I18" s="40"/>
      <c r="J18" s="40"/>
      <c r="K18" s="40"/>
      <c r="L18" s="40"/>
      <c r="M18" s="40"/>
      <c r="N18" s="40"/>
      <c r="O18" s="40"/>
      <c r="P18" s="548"/>
      <c r="Q18" s="37"/>
      <c r="R18" s="37"/>
      <c r="S18" s="37"/>
      <c r="T18" s="37"/>
      <c r="U18" s="37"/>
    </row>
    <row r="19" spans="1:21" s="707" customFormat="1" ht="15">
      <c r="A19" s="162">
        <v>26</v>
      </c>
      <c r="B19" s="163" t="s">
        <v>527</v>
      </c>
      <c r="C19" s="39">
        <v>2074.5</v>
      </c>
      <c r="D19" s="39">
        <v>1323.6</v>
      </c>
      <c r="E19" s="39">
        <v>2514.8000000000002</v>
      </c>
      <c r="F19" s="39">
        <f>SUM(F20:F21)</f>
        <v>2924</v>
      </c>
      <c r="G19" s="39">
        <f>SUM(G20:G21)</f>
        <v>1897</v>
      </c>
      <c r="H19" s="39">
        <v>1383.2</v>
      </c>
      <c r="I19" s="39">
        <v>1999.8</v>
      </c>
      <c r="J19" s="39">
        <v>1371.6</v>
      </c>
      <c r="K19" s="39">
        <v>2190</v>
      </c>
      <c r="L19" s="39">
        <v>1915</v>
      </c>
      <c r="M19" s="39">
        <v>3017.6</v>
      </c>
      <c r="N19" s="39">
        <v>4289.5</v>
      </c>
      <c r="O19" s="547">
        <v>4418.3</v>
      </c>
      <c r="P19" s="1179">
        <v>4083.8</v>
      </c>
      <c r="Q19" s="984">
        <v>3677.7</v>
      </c>
      <c r="R19" s="984">
        <v>3692.2</v>
      </c>
      <c r="S19" s="984">
        <v>3901.4</v>
      </c>
      <c r="T19" s="984">
        <v>4101.5</v>
      </c>
      <c r="U19" s="984">
        <v>4192.8999999999996</v>
      </c>
    </row>
    <row r="20" spans="1:21" s="16" customFormat="1" ht="15">
      <c r="A20" s="164"/>
      <c r="B20" s="165" t="s">
        <v>528</v>
      </c>
      <c r="C20" s="40">
        <v>2073.6999999999998</v>
      </c>
      <c r="D20" s="40">
        <v>1323.6</v>
      </c>
      <c r="E20" s="40">
        <v>2500.6</v>
      </c>
      <c r="F20" s="40">
        <v>1700</v>
      </c>
      <c r="G20" s="40">
        <v>1117.9000000000001</v>
      </c>
      <c r="H20" s="40">
        <v>1197.4000000000001</v>
      </c>
      <c r="I20" s="40">
        <v>1550.4</v>
      </c>
      <c r="J20" s="40">
        <v>4370.1000000000004</v>
      </c>
      <c r="K20" s="40">
        <v>1732.1</v>
      </c>
      <c r="L20" s="40">
        <v>1483.2</v>
      </c>
      <c r="M20" s="40">
        <v>2365.6</v>
      </c>
      <c r="N20" s="40">
        <v>3750</v>
      </c>
      <c r="O20" s="548">
        <v>3956.3</v>
      </c>
      <c r="P20" s="488">
        <v>3613.8</v>
      </c>
      <c r="Q20" s="985">
        <v>3207.7</v>
      </c>
      <c r="R20" s="985">
        <v>3207.9</v>
      </c>
      <c r="S20" s="985">
        <v>3389.7</v>
      </c>
      <c r="T20" s="985">
        <v>3543.3</v>
      </c>
      <c r="U20" s="985">
        <v>3613.5</v>
      </c>
    </row>
    <row r="21" spans="1:21" s="16" customFormat="1" ht="15">
      <c r="A21" s="164"/>
      <c r="B21" s="165" t="s">
        <v>529</v>
      </c>
      <c r="C21" s="40">
        <v>0.8</v>
      </c>
      <c r="D21" s="40"/>
      <c r="E21" s="40">
        <v>14.2</v>
      </c>
      <c r="F21" s="40">
        <v>1224</v>
      </c>
      <c r="G21" s="40">
        <v>779.1</v>
      </c>
      <c r="H21" s="40">
        <v>230.2</v>
      </c>
      <c r="I21" s="40">
        <v>449.4</v>
      </c>
      <c r="J21" s="40">
        <v>1.5</v>
      </c>
      <c r="K21" s="40">
        <v>457.9</v>
      </c>
      <c r="L21" s="40">
        <v>431.8</v>
      </c>
      <c r="M21" s="40">
        <v>652</v>
      </c>
      <c r="N21" s="40">
        <v>539.5</v>
      </c>
      <c r="O21" s="548">
        <v>462</v>
      </c>
      <c r="P21" s="488">
        <v>470</v>
      </c>
      <c r="Q21" s="985">
        <v>470</v>
      </c>
      <c r="R21" s="985">
        <v>484.3</v>
      </c>
      <c r="S21" s="985">
        <v>511.8</v>
      </c>
      <c r="T21" s="985">
        <v>558.20000000000005</v>
      </c>
      <c r="U21" s="985">
        <v>579.4</v>
      </c>
    </row>
    <row r="22" spans="1:21" s="16" customFormat="1">
      <c r="A22" s="164"/>
      <c r="B22" s="165"/>
      <c r="C22" s="40"/>
      <c r="D22" s="40"/>
      <c r="E22" s="40"/>
      <c r="F22" s="40"/>
      <c r="G22" s="40"/>
      <c r="H22" s="40"/>
      <c r="I22" s="40"/>
      <c r="J22" s="40"/>
      <c r="K22" s="40"/>
      <c r="L22" s="40"/>
      <c r="M22" s="40"/>
      <c r="N22" s="40"/>
      <c r="O22" s="40"/>
      <c r="P22" s="548"/>
      <c r="Q22" s="37"/>
      <c r="R22" s="37"/>
      <c r="S22" s="37"/>
      <c r="T22" s="37"/>
      <c r="U22" s="37"/>
    </row>
    <row r="23" spans="1:21" s="707" customFormat="1" ht="15">
      <c r="A23" s="162">
        <v>27</v>
      </c>
      <c r="B23" s="163" t="s">
        <v>530</v>
      </c>
      <c r="C23" s="39">
        <v>0</v>
      </c>
      <c r="D23" s="39">
        <v>0</v>
      </c>
      <c r="E23" s="39">
        <v>0</v>
      </c>
      <c r="F23" s="39">
        <v>0</v>
      </c>
      <c r="G23" s="39">
        <v>0</v>
      </c>
      <c r="H23" s="39">
        <v>0</v>
      </c>
      <c r="I23" s="39">
        <v>0.9</v>
      </c>
      <c r="J23" s="39">
        <v>0</v>
      </c>
      <c r="K23" s="39">
        <v>217.7</v>
      </c>
      <c r="L23" s="39">
        <v>0</v>
      </c>
      <c r="M23" s="39">
        <v>0</v>
      </c>
      <c r="N23" s="39">
        <v>0</v>
      </c>
      <c r="O23" s="39">
        <v>0</v>
      </c>
      <c r="P23" s="1179">
        <v>0</v>
      </c>
      <c r="Q23" s="984">
        <v>90.2</v>
      </c>
      <c r="R23" s="984">
        <v>93.4</v>
      </c>
      <c r="S23" s="984">
        <v>98.8</v>
      </c>
      <c r="T23" s="984">
        <v>106.7</v>
      </c>
      <c r="U23" s="984">
        <v>111.9</v>
      </c>
    </row>
    <row r="24" spans="1:21" s="16" customFormat="1">
      <c r="A24" s="164"/>
      <c r="B24" s="165"/>
      <c r="C24" s="40"/>
      <c r="D24" s="40"/>
      <c r="E24" s="40"/>
      <c r="F24" s="40"/>
      <c r="G24" s="40"/>
      <c r="H24" s="40"/>
      <c r="I24" s="40"/>
      <c r="J24" s="40"/>
      <c r="K24" s="40"/>
      <c r="L24" s="40"/>
      <c r="M24" s="40"/>
      <c r="N24" s="40"/>
      <c r="O24" s="40"/>
      <c r="P24" s="548"/>
      <c r="Q24" s="37"/>
      <c r="R24" s="37"/>
      <c r="S24" s="37"/>
      <c r="T24" s="37"/>
      <c r="U24" s="37"/>
    </row>
    <row r="25" spans="1:21" s="707" customFormat="1" ht="15">
      <c r="A25" s="162">
        <v>28</v>
      </c>
      <c r="B25" s="163" t="s">
        <v>531</v>
      </c>
      <c r="C25" s="39">
        <v>72.5</v>
      </c>
      <c r="D25" s="39">
        <v>858.7</v>
      </c>
      <c r="E25" s="39">
        <v>204.5</v>
      </c>
      <c r="F25" s="39">
        <f t="shared" ref="F25:H25" si="0">SUM(F26:F27)</f>
        <v>147.80000000000001</v>
      </c>
      <c r="G25" s="39">
        <f t="shared" si="0"/>
        <v>446.1</v>
      </c>
      <c r="H25" s="39">
        <f t="shared" si="0"/>
        <v>582.30000000000007</v>
      </c>
      <c r="I25" s="39">
        <v>89.9</v>
      </c>
      <c r="J25" s="39">
        <v>86.1</v>
      </c>
      <c r="K25" s="39">
        <v>99.4</v>
      </c>
      <c r="L25" s="39">
        <v>61.3</v>
      </c>
      <c r="M25" s="39">
        <v>392.6</v>
      </c>
      <c r="N25" s="39">
        <v>69.2</v>
      </c>
      <c r="O25" s="39">
        <v>120.8</v>
      </c>
      <c r="P25" s="1179">
        <v>129.6</v>
      </c>
      <c r="Q25" s="984">
        <v>162.5</v>
      </c>
      <c r="R25" s="984">
        <v>166.9</v>
      </c>
      <c r="S25" s="984">
        <v>176.4</v>
      </c>
      <c r="T25" s="984">
        <v>192.4</v>
      </c>
      <c r="U25" s="984">
        <v>199.7</v>
      </c>
    </row>
    <row r="26" spans="1:21" s="16" customFormat="1" ht="15">
      <c r="A26" s="164"/>
      <c r="B26" s="165" t="s">
        <v>437</v>
      </c>
      <c r="C26" s="40">
        <v>72.5</v>
      </c>
      <c r="D26" s="40">
        <v>858.7</v>
      </c>
      <c r="E26" s="40">
        <v>204.5</v>
      </c>
      <c r="F26" s="54">
        <v>147.80000000000001</v>
      </c>
      <c r="G26" s="40">
        <v>446.1</v>
      </c>
      <c r="H26" s="40">
        <v>582.20000000000005</v>
      </c>
      <c r="I26" s="40">
        <v>89.9</v>
      </c>
      <c r="J26" s="40"/>
      <c r="K26" s="40"/>
      <c r="L26" s="40">
        <v>61.3</v>
      </c>
      <c r="M26" s="40"/>
      <c r="N26" s="40">
        <v>69.2</v>
      </c>
      <c r="O26" s="40">
        <v>120.8</v>
      </c>
      <c r="P26" s="488">
        <v>129.6</v>
      </c>
      <c r="Q26" s="985">
        <v>162.5</v>
      </c>
      <c r="R26" s="985">
        <v>166.9</v>
      </c>
      <c r="S26" s="985">
        <v>176.4</v>
      </c>
      <c r="T26" s="985">
        <v>192.4</v>
      </c>
      <c r="U26" s="985">
        <v>199.7</v>
      </c>
    </row>
    <row r="27" spans="1:21" s="16" customFormat="1" ht="15">
      <c r="A27" s="164"/>
      <c r="B27" s="165" t="s">
        <v>532</v>
      </c>
      <c r="C27" s="40" t="s">
        <v>302</v>
      </c>
      <c r="D27" s="40" t="s">
        <v>302</v>
      </c>
      <c r="E27" s="40">
        <v>40</v>
      </c>
      <c r="F27" s="54" t="s">
        <v>302</v>
      </c>
      <c r="G27" s="54" t="s">
        <v>302</v>
      </c>
      <c r="H27" s="54">
        <v>0.1</v>
      </c>
      <c r="I27" s="40"/>
      <c r="J27" s="40"/>
      <c r="K27" s="40"/>
      <c r="L27" s="40"/>
      <c r="M27" s="40"/>
      <c r="N27" s="40"/>
      <c r="O27" s="40">
        <v>8.6</v>
      </c>
      <c r="P27" s="488"/>
      <c r="Q27" s="985">
        <v>162.5</v>
      </c>
      <c r="R27" s="985">
        <v>166.9</v>
      </c>
      <c r="S27" s="985">
        <v>176.4</v>
      </c>
      <c r="T27" s="985">
        <v>192.4</v>
      </c>
      <c r="U27" s="985">
        <v>199.7</v>
      </c>
    </row>
    <row r="28" spans="1:21" s="16" customFormat="1">
      <c r="A28" s="164"/>
      <c r="B28" s="165"/>
      <c r="C28" s="40"/>
      <c r="D28" s="40"/>
      <c r="E28" s="40"/>
      <c r="F28" s="40"/>
      <c r="G28" s="40"/>
      <c r="H28" s="40"/>
      <c r="I28" s="40"/>
      <c r="J28" s="40"/>
      <c r="K28" s="40"/>
      <c r="L28" s="40"/>
      <c r="M28" s="40"/>
      <c r="N28" s="40"/>
      <c r="O28" s="40"/>
      <c r="P28" s="548"/>
      <c r="Q28" s="37"/>
      <c r="R28" s="37"/>
      <c r="S28" s="37"/>
      <c r="T28" s="37"/>
      <c r="U28" s="37"/>
    </row>
    <row r="29" spans="1:21" s="707" customFormat="1" ht="15">
      <c r="A29" s="162">
        <v>31</v>
      </c>
      <c r="B29" s="163" t="s">
        <v>533</v>
      </c>
      <c r="C29" s="39">
        <v>2474.6999999999998</v>
      </c>
      <c r="D29" s="39">
        <v>2904.3</v>
      </c>
      <c r="E29" s="39">
        <v>4413.6000000000004</v>
      </c>
      <c r="F29" s="39">
        <f>SUM(F32:F40)</f>
        <v>2048.4</v>
      </c>
      <c r="G29" s="39">
        <f>SUM(G32:G40)</f>
        <v>1415.3</v>
      </c>
      <c r="H29" s="39">
        <f>SUM(H30:H40)</f>
        <v>1315.1</v>
      </c>
      <c r="I29" s="39">
        <v>2112.8000000000002</v>
      </c>
      <c r="J29" s="39">
        <v>3041.2</v>
      </c>
      <c r="K29" s="39">
        <v>3510.7</v>
      </c>
      <c r="L29" s="39">
        <v>3650.4</v>
      </c>
      <c r="M29" s="39">
        <v>4449.6000000000004</v>
      </c>
      <c r="N29" s="39">
        <v>3649</v>
      </c>
      <c r="O29" s="39">
        <v>3446.5</v>
      </c>
      <c r="P29" s="1179">
        <v>4317.2</v>
      </c>
      <c r="Q29" s="984">
        <v>6975</v>
      </c>
      <c r="R29" s="984">
        <v>7157.4</v>
      </c>
      <c r="S29" s="984">
        <v>7522.3</v>
      </c>
      <c r="T29" s="984">
        <v>8070.7</v>
      </c>
      <c r="U29" s="984">
        <v>8385.4</v>
      </c>
    </row>
    <row r="30" spans="1:21" s="16" customFormat="1" ht="15">
      <c r="A30" s="164"/>
      <c r="B30" s="165" t="s">
        <v>534</v>
      </c>
      <c r="C30" s="40" t="s">
        <v>302</v>
      </c>
      <c r="D30" s="40" t="s">
        <v>302</v>
      </c>
      <c r="E30" s="40" t="s">
        <v>302</v>
      </c>
      <c r="F30" s="40"/>
      <c r="G30" s="40"/>
      <c r="H30" s="40"/>
      <c r="I30" s="40"/>
      <c r="J30" s="40">
        <v>0</v>
      </c>
      <c r="K30" s="40">
        <v>0</v>
      </c>
      <c r="L30" s="40">
        <v>0</v>
      </c>
      <c r="M30" s="40">
        <v>0</v>
      </c>
      <c r="N30" s="40">
        <v>0</v>
      </c>
      <c r="O30" s="40">
        <v>0</v>
      </c>
      <c r="P30" s="488">
        <v>0</v>
      </c>
      <c r="Q30" s="985">
        <v>0</v>
      </c>
      <c r="R30" s="985">
        <v>0</v>
      </c>
      <c r="S30" s="985">
        <v>0</v>
      </c>
      <c r="T30" s="985">
        <v>0</v>
      </c>
      <c r="U30" s="985">
        <v>0</v>
      </c>
    </row>
    <row r="31" spans="1:21" s="16" customFormat="1" ht="15">
      <c r="A31" s="164"/>
      <c r="B31" s="165" t="s">
        <v>535</v>
      </c>
      <c r="C31" s="40" t="s">
        <v>302</v>
      </c>
      <c r="D31" s="40" t="s">
        <v>302</v>
      </c>
      <c r="E31" s="40" t="s">
        <v>302</v>
      </c>
      <c r="F31" s="40"/>
      <c r="G31" s="40"/>
      <c r="H31" s="40"/>
      <c r="I31" s="40"/>
      <c r="J31" s="40"/>
      <c r="K31" s="40"/>
      <c r="L31" s="40"/>
      <c r="M31" s="40">
        <v>0</v>
      </c>
      <c r="N31" s="40">
        <v>0</v>
      </c>
      <c r="O31" s="40">
        <v>0</v>
      </c>
      <c r="P31" s="488">
        <v>0</v>
      </c>
      <c r="Q31" s="985">
        <v>7.9</v>
      </c>
      <c r="R31" s="985">
        <v>8.1</v>
      </c>
      <c r="S31" s="985">
        <v>8.6</v>
      </c>
      <c r="T31" s="985">
        <v>9.3000000000000007</v>
      </c>
      <c r="U31" s="985">
        <v>9.6999999999999993</v>
      </c>
    </row>
    <row r="32" spans="1:21" s="16" customFormat="1" ht="15">
      <c r="A32" s="164"/>
      <c r="B32" s="165" t="s">
        <v>536</v>
      </c>
      <c r="C32" s="40" t="s">
        <v>302</v>
      </c>
      <c r="D32" s="40" t="s">
        <v>302</v>
      </c>
      <c r="E32" s="40"/>
      <c r="F32" s="40"/>
      <c r="G32" s="40"/>
      <c r="H32" s="40"/>
      <c r="I32" s="40">
        <v>575.79999999999995</v>
      </c>
      <c r="J32" s="40">
        <v>0</v>
      </c>
      <c r="K32" s="40">
        <v>1050.5</v>
      </c>
      <c r="L32" s="40">
        <v>989.1</v>
      </c>
      <c r="M32" s="40">
        <v>958.6</v>
      </c>
      <c r="N32" s="40">
        <v>726.7</v>
      </c>
      <c r="O32" s="548">
        <v>695.5</v>
      </c>
      <c r="P32" s="488">
        <v>652</v>
      </c>
      <c r="Q32" s="985">
        <v>832.4</v>
      </c>
      <c r="R32" s="985">
        <v>840.8</v>
      </c>
      <c r="S32" s="985">
        <v>891.3</v>
      </c>
      <c r="T32" s="985">
        <v>944.9</v>
      </c>
      <c r="U32" s="985">
        <v>1001.5</v>
      </c>
    </row>
    <row r="33" spans="1:21" s="16" customFormat="1" ht="15">
      <c r="A33" s="164"/>
      <c r="B33" s="165" t="s">
        <v>537</v>
      </c>
      <c r="C33" s="40" t="s">
        <v>302</v>
      </c>
      <c r="D33" s="40" t="s">
        <v>302</v>
      </c>
      <c r="E33" s="40" t="s">
        <v>302</v>
      </c>
      <c r="F33" s="40"/>
      <c r="G33" s="40"/>
      <c r="H33" s="40"/>
      <c r="I33" s="40"/>
      <c r="J33" s="40">
        <v>0</v>
      </c>
      <c r="K33" s="40">
        <v>0</v>
      </c>
      <c r="L33" s="40">
        <v>0</v>
      </c>
      <c r="M33" s="40">
        <v>0</v>
      </c>
      <c r="N33" s="40">
        <v>0</v>
      </c>
      <c r="O33" s="40">
        <v>0</v>
      </c>
      <c r="P33" s="488">
        <v>0</v>
      </c>
      <c r="Q33" s="985">
        <v>69</v>
      </c>
      <c r="R33" s="985">
        <v>71.099999999999994</v>
      </c>
      <c r="S33" s="985">
        <v>75.099999999999994</v>
      </c>
      <c r="T33" s="985">
        <v>81.900000000000006</v>
      </c>
      <c r="U33" s="985">
        <v>85</v>
      </c>
    </row>
    <row r="34" spans="1:21" s="16" customFormat="1" ht="15">
      <c r="A34" s="164"/>
      <c r="B34" s="165" t="s">
        <v>538</v>
      </c>
      <c r="C34" s="40">
        <v>2411.3000000000002</v>
      </c>
      <c r="D34" s="40">
        <v>2791.3</v>
      </c>
      <c r="E34" s="40">
        <v>4259.7</v>
      </c>
      <c r="F34" s="40">
        <v>1990.5</v>
      </c>
      <c r="G34" s="40">
        <v>1353.7</v>
      </c>
      <c r="H34" s="40">
        <v>1275.2</v>
      </c>
      <c r="I34" s="40">
        <v>1405.8</v>
      </c>
      <c r="J34" s="40" t="s">
        <v>539</v>
      </c>
      <c r="K34" s="40">
        <v>1711.8</v>
      </c>
      <c r="L34" s="40">
        <v>1726.8</v>
      </c>
      <c r="M34" s="40">
        <v>2722.5</v>
      </c>
      <c r="N34" s="40">
        <v>2310.6</v>
      </c>
      <c r="O34" s="40">
        <v>2082.9</v>
      </c>
      <c r="P34" s="488">
        <v>2790</v>
      </c>
      <c r="Q34" s="985">
        <v>4967.6000000000004</v>
      </c>
      <c r="R34" s="985">
        <v>5111.7</v>
      </c>
      <c r="S34" s="985">
        <v>5386.5</v>
      </c>
      <c r="T34" s="985">
        <v>5833.1</v>
      </c>
      <c r="U34" s="985">
        <v>6053.7</v>
      </c>
    </row>
    <row r="35" spans="1:21" s="16" customFormat="1" ht="15">
      <c r="A35" s="164"/>
      <c r="B35" s="165" t="s">
        <v>540</v>
      </c>
      <c r="C35" s="40" t="s">
        <v>302</v>
      </c>
      <c r="D35" s="40">
        <v>65.7</v>
      </c>
      <c r="E35" s="40">
        <v>47.9</v>
      </c>
      <c r="F35" s="40">
        <v>19</v>
      </c>
      <c r="G35" s="40">
        <v>20.3</v>
      </c>
      <c r="H35" s="40">
        <v>22.3</v>
      </c>
      <c r="I35" s="40">
        <v>19.7</v>
      </c>
      <c r="J35" s="40">
        <v>10.3</v>
      </c>
      <c r="K35" s="40">
        <v>60.6</v>
      </c>
      <c r="L35" s="40">
        <v>59.3</v>
      </c>
      <c r="M35" s="40">
        <v>52.9</v>
      </c>
      <c r="N35" s="40">
        <v>47.6</v>
      </c>
      <c r="O35" s="40">
        <v>76</v>
      </c>
      <c r="P35" s="488">
        <v>110.7</v>
      </c>
      <c r="Q35" s="985">
        <v>98.7</v>
      </c>
      <c r="R35" s="985">
        <v>100.8</v>
      </c>
      <c r="S35" s="985">
        <v>106.7</v>
      </c>
      <c r="T35" s="985">
        <v>115</v>
      </c>
      <c r="U35" s="985">
        <v>120.4</v>
      </c>
    </row>
    <row r="36" spans="1:21" s="16" customFormat="1" ht="15">
      <c r="A36" s="164"/>
      <c r="B36" s="165" t="s">
        <v>541</v>
      </c>
      <c r="C36" s="40">
        <v>24</v>
      </c>
      <c r="D36" s="40">
        <v>23.8</v>
      </c>
      <c r="E36" s="40">
        <v>54.7</v>
      </c>
      <c r="F36" s="40">
        <v>24.7</v>
      </c>
      <c r="G36" s="40">
        <v>24.2</v>
      </c>
      <c r="H36" s="40">
        <v>12.6</v>
      </c>
      <c r="I36" s="40">
        <v>15.2</v>
      </c>
      <c r="J36" s="40">
        <v>19.8</v>
      </c>
      <c r="K36" s="40">
        <v>19.2</v>
      </c>
      <c r="L36" s="40">
        <v>25.5</v>
      </c>
      <c r="M36" s="40">
        <v>26.8</v>
      </c>
      <c r="N36" s="40">
        <v>24</v>
      </c>
      <c r="O36" s="40">
        <v>26.3</v>
      </c>
      <c r="P36" s="488">
        <v>19</v>
      </c>
      <c r="Q36" s="985">
        <v>34</v>
      </c>
      <c r="R36" s="985">
        <v>35.1</v>
      </c>
      <c r="S36" s="985">
        <v>37.1</v>
      </c>
      <c r="T36" s="985">
        <v>40.4</v>
      </c>
      <c r="U36" s="985">
        <v>42</v>
      </c>
    </row>
    <row r="37" spans="1:21" s="16" customFormat="1" ht="15">
      <c r="A37" s="164"/>
      <c r="B37" s="165" t="s">
        <v>542</v>
      </c>
      <c r="C37" s="40" t="s">
        <v>302</v>
      </c>
      <c r="D37" s="40" t="s">
        <v>302</v>
      </c>
      <c r="E37" s="40"/>
      <c r="F37" s="40"/>
      <c r="G37" s="40"/>
      <c r="H37" s="40">
        <v>3.4</v>
      </c>
      <c r="I37" s="40">
        <v>1.6</v>
      </c>
      <c r="J37" s="40">
        <v>11.8</v>
      </c>
      <c r="K37" s="40">
        <v>0.2</v>
      </c>
      <c r="L37" s="40">
        <v>0</v>
      </c>
      <c r="M37" s="40">
        <v>0</v>
      </c>
      <c r="N37" s="40">
        <v>0</v>
      </c>
      <c r="O37" s="40">
        <v>0</v>
      </c>
      <c r="P37" s="488">
        <v>0</v>
      </c>
      <c r="Q37" s="985">
        <v>10.6</v>
      </c>
      <c r="R37" s="985">
        <v>10.9</v>
      </c>
      <c r="S37" s="985">
        <v>11.5</v>
      </c>
      <c r="T37" s="985">
        <v>12.6</v>
      </c>
      <c r="U37" s="985">
        <v>13.1</v>
      </c>
    </row>
    <row r="38" spans="1:21" s="16" customFormat="1" ht="15">
      <c r="A38" s="164"/>
      <c r="B38" s="165" t="s">
        <v>543</v>
      </c>
      <c r="C38" s="40">
        <v>39.299999999999997</v>
      </c>
      <c r="D38" s="40">
        <v>23.6</v>
      </c>
      <c r="E38" s="40">
        <v>51.3</v>
      </c>
      <c r="F38" s="40">
        <v>14.2</v>
      </c>
      <c r="G38" s="40">
        <v>17.100000000000001</v>
      </c>
      <c r="H38" s="40">
        <v>1.6</v>
      </c>
      <c r="I38" s="40">
        <v>4.8</v>
      </c>
      <c r="J38" s="40">
        <v>5.7</v>
      </c>
      <c r="K38" s="40">
        <v>6.7</v>
      </c>
      <c r="L38" s="40">
        <v>1.3</v>
      </c>
      <c r="M38" s="40">
        <v>10.6</v>
      </c>
      <c r="N38" s="40">
        <v>18.399999999999999</v>
      </c>
      <c r="O38" s="40">
        <v>30.1</v>
      </c>
      <c r="P38" s="488">
        <v>34.6</v>
      </c>
      <c r="Q38" s="985">
        <v>23.5</v>
      </c>
      <c r="R38" s="985">
        <v>24.2</v>
      </c>
      <c r="S38" s="985">
        <v>25.6</v>
      </c>
      <c r="T38" s="985">
        <v>27.9</v>
      </c>
      <c r="U38" s="985">
        <v>29</v>
      </c>
    </row>
    <row r="39" spans="1:21" s="16" customFormat="1" ht="15">
      <c r="A39" s="164"/>
      <c r="B39" s="165" t="s">
        <v>544</v>
      </c>
      <c r="C39" s="40"/>
      <c r="D39" s="40"/>
      <c r="E39" s="40"/>
      <c r="F39" s="40"/>
      <c r="G39" s="40"/>
      <c r="H39" s="40"/>
      <c r="I39" s="40"/>
      <c r="J39" s="40">
        <v>590.79999999999995</v>
      </c>
      <c r="K39" s="40">
        <v>661.8</v>
      </c>
      <c r="L39" s="40">
        <v>848.4</v>
      </c>
      <c r="M39" s="40">
        <v>678.2</v>
      </c>
      <c r="N39" s="40">
        <v>521.70000000000005</v>
      </c>
      <c r="O39" s="40">
        <v>535.6</v>
      </c>
      <c r="P39" s="488">
        <v>711</v>
      </c>
      <c r="Q39" s="985">
        <v>931.3</v>
      </c>
      <c r="R39" s="985">
        <v>954.7</v>
      </c>
      <c r="S39" s="985">
        <v>980</v>
      </c>
      <c r="T39" s="985">
        <v>1005.5</v>
      </c>
      <c r="U39" s="985">
        <v>1031.0999999999999</v>
      </c>
    </row>
    <row r="40" spans="1:21" s="16" customFormat="1">
      <c r="A40" s="162"/>
      <c r="B40" s="163" t="s">
        <v>545</v>
      </c>
      <c r="C40" s="84"/>
      <c r="D40" s="84">
        <v>447.1</v>
      </c>
      <c r="E40" s="84"/>
      <c r="F40" s="84"/>
      <c r="G40" s="84"/>
      <c r="H40" s="84"/>
      <c r="I40" s="84"/>
      <c r="J40" s="84"/>
      <c r="K40" s="84"/>
      <c r="L40" s="84"/>
      <c r="M40" s="84"/>
      <c r="N40" s="84"/>
      <c r="O40" s="839"/>
      <c r="P40" s="1220"/>
      <c r="Q40" s="731"/>
      <c r="R40" s="731"/>
      <c r="S40" s="731"/>
      <c r="T40" s="731"/>
      <c r="U40" s="731"/>
    </row>
    <row r="41" spans="1:21">
      <c r="A41" s="159"/>
      <c r="B41" s="159"/>
      <c r="C41" s="159"/>
      <c r="D41" s="159"/>
      <c r="E41" s="168"/>
      <c r="F41" s="159"/>
      <c r="G41" s="1174"/>
      <c r="H41" s="159"/>
      <c r="I41" s="159"/>
      <c r="J41" s="159"/>
      <c r="K41" s="159"/>
      <c r="M41" s="159"/>
      <c r="N41" s="159"/>
      <c r="O41" s="159"/>
      <c r="Q41" s="159"/>
      <c r="R41" s="159"/>
      <c r="U41" s="708"/>
    </row>
    <row r="42" spans="1:21" ht="15">
      <c r="A42" s="159"/>
      <c r="B42" s="268" t="s">
        <v>267</v>
      </c>
      <c r="C42" s="159"/>
      <c r="D42" s="159"/>
      <c r="E42" s="168"/>
      <c r="F42" s="159"/>
      <c r="G42" s="159"/>
      <c r="H42" s="159"/>
      <c r="I42" s="159"/>
      <c r="J42" s="159"/>
      <c r="K42" s="159"/>
      <c r="M42" s="159"/>
      <c r="N42" s="159"/>
      <c r="O42" s="159"/>
      <c r="Q42" s="159"/>
      <c r="R42" s="159"/>
    </row>
    <row r="43" spans="1:21">
      <c r="A43" s="159"/>
      <c r="B43" s="558" t="s">
        <v>546</v>
      </c>
      <c r="C43" s="159"/>
      <c r="D43" s="159"/>
      <c r="E43" s="168"/>
      <c r="F43" s="159"/>
      <c r="G43" s="159"/>
      <c r="H43" s="159"/>
      <c r="I43" s="159"/>
      <c r="J43" s="159"/>
      <c r="K43" s="159"/>
      <c r="M43" s="159"/>
      <c r="N43" s="159"/>
      <c r="O43" s="159"/>
      <c r="Q43" s="159"/>
      <c r="R43" s="159"/>
    </row>
    <row r="44" spans="1:21">
      <c r="A44" s="159"/>
      <c r="B44" s="558" t="s">
        <v>547</v>
      </c>
      <c r="C44" s="159"/>
      <c r="D44" s="159"/>
      <c r="E44" s="168"/>
      <c r="F44" s="159"/>
      <c r="G44" s="159"/>
      <c r="H44" s="159"/>
      <c r="I44" s="159"/>
      <c r="J44" s="159"/>
      <c r="K44" s="159"/>
      <c r="M44" s="159"/>
      <c r="N44" s="159"/>
      <c r="O44" s="159"/>
      <c r="Q44" s="159"/>
      <c r="R44" s="159"/>
    </row>
    <row r="45" spans="1:21">
      <c r="A45" s="159"/>
      <c r="B45" s="558" t="s">
        <v>548</v>
      </c>
      <c r="C45" s="159"/>
      <c r="D45" s="159"/>
      <c r="E45" s="168"/>
      <c r="F45" s="159"/>
      <c r="G45" s="159"/>
      <c r="H45" s="159"/>
      <c r="I45" s="159"/>
      <c r="J45" s="159"/>
      <c r="K45" s="159"/>
      <c r="M45" s="159"/>
      <c r="N45" s="159"/>
      <c r="O45" s="159"/>
      <c r="Q45" s="159"/>
      <c r="R45" s="159"/>
    </row>
    <row r="46" spans="1:21">
      <c r="A46" s="159"/>
      <c r="B46" s="558" t="s">
        <v>549</v>
      </c>
      <c r="C46" s="159"/>
      <c r="D46" s="159"/>
      <c r="E46" s="168"/>
      <c r="F46" s="159"/>
      <c r="G46" s="159"/>
      <c r="H46" s="159"/>
      <c r="I46" s="159"/>
      <c r="J46" s="159"/>
      <c r="K46" s="159"/>
      <c r="M46" s="159"/>
      <c r="N46" s="159"/>
      <c r="O46" s="159"/>
      <c r="Q46" s="159"/>
      <c r="R46" s="159"/>
    </row>
    <row r="47" spans="1:21">
      <c r="A47" s="159"/>
      <c r="B47" s="558" t="s">
        <v>550</v>
      </c>
      <c r="C47" s="159"/>
      <c r="D47" s="159"/>
      <c r="E47" s="168"/>
      <c r="F47" s="159"/>
      <c r="G47" s="159"/>
      <c r="H47" s="159"/>
      <c r="I47" s="159"/>
      <c r="J47" s="159"/>
      <c r="K47" s="159"/>
      <c r="M47" s="159"/>
      <c r="N47" s="159"/>
      <c r="O47" s="159"/>
      <c r="Q47" s="159"/>
      <c r="R47" s="159"/>
    </row>
    <row r="48" spans="1:21">
      <c r="A48" s="159"/>
      <c r="B48" s="558"/>
      <c r="C48" s="159"/>
      <c r="D48" s="159"/>
      <c r="E48" s="168"/>
      <c r="F48" s="159"/>
      <c r="G48" s="159"/>
      <c r="H48" s="159"/>
      <c r="I48" s="159"/>
      <c r="J48" s="159"/>
      <c r="K48" s="159"/>
      <c r="M48" s="159"/>
      <c r="N48" s="159"/>
      <c r="O48" s="159"/>
      <c r="Q48" s="159"/>
      <c r="R48" s="159"/>
    </row>
    <row r="49" spans="1:21" s="970" customFormat="1" ht="15.75">
      <c r="A49" s="952"/>
      <c r="B49" s="953" t="s">
        <v>978</v>
      </c>
      <c r="C49" s="1271">
        <v>2012</v>
      </c>
      <c r="D49" s="1271">
        <v>2013</v>
      </c>
      <c r="E49" s="1271">
        <v>2014</v>
      </c>
      <c r="F49" s="1271">
        <v>2015</v>
      </c>
      <c r="G49" s="1271">
        <v>2016</v>
      </c>
      <c r="H49" s="1271">
        <v>2017</v>
      </c>
      <c r="I49" s="1271">
        <v>2018</v>
      </c>
      <c r="J49" s="1271">
        <v>2019</v>
      </c>
      <c r="K49" s="1271">
        <v>2020</v>
      </c>
      <c r="L49" s="1271">
        <v>2021</v>
      </c>
      <c r="M49" s="1271">
        <v>2022</v>
      </c>
      <c r="N49" s="1271">
        <v>2023</v>
      </c>
      <c r="O49" s="1271">
        <v>2024</v>
      </c>
      <c r="P49" s="1272" t="s">
        <v>894</v>
      </c>
      <c r="Q49" s="1272">
        <v>2026</v>
      </c>
      <c r="R49" s="1272">
        <v>2027</v>
      </c>
      <c r="S49" s="1272">
        <v>2028</v>
      </c>
      <c r="T49" s="1272">
        <v>2029</v>
      </c>
      <c r="U49" s="1272">
        <v>2030</v>
      </c>
    </row>
    <row r="50" spans="1:21" s="970" customFormat="1" ht="13.5" customHeight="1">
      <c r="A50" s="952"/>
      <c r="B50" s="953" t="s">
        <v>450</v>
      </c>
      <c r="C50" s="896" t="s">
        <v>231</v>
      </c>
      <c r="D50" s="896" t="s">
        <v>231</v>
      </c>
      <c r="E50" s="896" t="s">
        <v>231</v>
      </c>
      <c r="F50" s="896" t="s">
        <v>231</v>
      </c>
      <c r="G50" s="896" t="s">
        <v>231</v>
      </c>
      <c r="H50" s="896" t="s">
        <v>231</v>
      </c>
      <c r="I50" s="955" t="s">
        <v>231</v>
      </c>
      <c r="J50" s="955" t="s">
        <v>231</v>
      </c>
      <c r="K50" s="955" t="s">
        <v>231</v>
      </c>
      <c r="L50" s="955" t="s">
        <v>231</v>
      </c>
      <c r="M50" s="955" t="s">
        <v>231</v>
      </c>
      <c r="N50" s="955" t="s">
        <v>231</v>
      </c>
      <c r="O50" s="896" t="s">
        <v>231</v>
      </c>
      <c r="P50" s="956" t="s">
        <v>232</v>
      </c>
      <c r="Q50" s="956" t="s">
        <v>233</v>
      </c>
      <c r="R50" s="956" t="s">
        <v>233</v>
      </c>
      <c r="S50" s="956" t="s">
        <v>233</v>
      </c>
      <c r="T50" s="956" t="s">
        <v>233</v>
      </c>
      <c r="U50" s="956" t="s">
        <v>233</v>
      </c>
    </row>
    <row r="51" spans="1:21" s="970" customFormat="1">
      <c r="A51" s="952"/>
      <c r="B51" s="957" t="s">
        <v>452</v>
      </c>
      <c r="C51" s="853" t="s">
        <v>288</v>
      </c>
      <c r="D51" s="853" t="s">
        <v>288</v>
      </c>
      <c r="E51" s="853" t="s">
        <v>288</v>
      </c>
      <c r="F51" s="853" t="s">
        <v>516</v>
      </c>
      <c r="G51" s="853" t="s">
        <v>170</v>
      </c>
      <c r="H51" s="853" t="s">
        <v>160</v>
      </c>
      <c r="I51" s="853" t="s">
        <v>152</v>
      </c>
      <c r="J51" s="853" t="s">
        <v>149</v>
      </c>
      <c r="K51" s="853" t="s">
        <v>142</v>
      </c>
      <c r="L51" s="853" t="s">
        <v>133</v>
      </c>
      <c r="M51" s="853" t="s">
        <v>3</v>
      </c>
      <c r="N51" s="853" t="s">
        <v>892</v>
      </c>
      <c r="O51" s="853" t="s">
        <v>898</v>
      </c>
      <c r="P51" s="958" t="s">
        <v>902</v>
      </c>
      <c r="Q51" s="958" t="s">
        <v>902</v>
      </c>
      <c r="R51" s="958" t="s">
        <v>902</v>
      </c>
      <c r="S51" s="958" t="s">
        <v>902</v>
      </c>
      <c r="T51" s="958" t="s">
        <v>902</v>
      </c>
      <c r="U51" s="958" t="s">
        <v>902</v>
      </c>
    </row>
    <row r="52" spans="1:21" s="970" customFormat="1">
      <c r="A52" s="952"/>
      <c r="B52" s="952"/>
      <c r="C52" s="955"/>
      <c r="D52" s="959"/>
      <c r="E52" s="959"/>
      <c r="F52" s="959"/>
      <c r="G52" s="959"/>
      <c r="H52" s="959"/>
      <c r="I52" s="959"/>
      <c r="J52" s="959"/>
      <c r="K52" s="959"/>
      <c r="L52" s="959"/>
      <c r="M52" s="959"/>
      <c r="N52" s="959"/>
      <c r="O52" s="952"/>
      <c r="P52" s="960"/>
      <c r="Q52" s="960"/>
      <c r="R52" s="960"/>
      <c r="S52" s="960"/>
      <c r="T52" s="960"/>
      <c r="U52" s="960"/>
    </row>
    <row r="53" spans="1:21" s="911" customFormat="1" ht="15">
      <c r="A53" s="961">
        <v>2</v>
      </c>
      <c r="B53" s="907" t="s">
        <v>517</v>
      </c>
      <c r="C53" s="908">
        <v>9943.2999999999993</v>
      </c>
      <c r="D53" s="908">
        <v>13175.5</v>
      </c>
      <c r="E53" s="908">
        <v>15453.9</v>
      </c>
      <c r="F53" s="908">
        <v>13788.8</v>
      </c>
      <c r="G53" s="908">
        <f>G55+G61+G63+G67+G71+G73+G77</f>
        <v>13572.5</v>
      </c>
      <c r="H53" s="908">
        <f>H55+H61+H63+H67+H71+H73+H77</f>
        <v>13319.9</v>
      </c>
      <c r="I53" s="908">
        <v>16134.2</v>
      </c>
      <c r="J53" s="908">
        <v>17852.5</v>
      </c>
      <c r="K53" s="908">
        <v>19397.8</v>
      </c>
      <c r="L53" s="908">
        <v>20130.7</v>
      </c>
      <c r="M53" s="908">
        <v>24390</v>
      </c>
      <c r="N53" s="908">
        <v>24614.6</v>
      </c>
      <c r="O53" s="908">
        <v>24757.3</v>
      </c>
      <c r="P53" s="1273">
        <v>28357.1</v>
      </c>
      <c r="Q53" s="1273">
        <v>30265.200000000001</v>
      </c>
      <c r="R53" s="1273">
        <v>31450.5</v>
      </c>
      <c r="S53" s="1273">
        <v>32968.9</v>
      </c>
      <c r="T53" s="1273">
        <v>34536.1</v>
      </c>
      <c r="U53" s="1273">
        <v>36326.300000000003</v>
      </c>
    </row>
    <row r="54" spans="1:21" s="906" customFormat="1">
      <c r="A54" s="964"/>
      <c r="B54" s="899"/>
      <c r="C54" s="873"/>
      <c r="D54" s="873"/>
      <c r="E54" s="873"/>
      <c r="F54" s="873"/>
      <c r="G54" s="873"/>
      <c r="H54" s="873"/>
      <c r="I54" s="873"/>
      <c r="J54" s="873"/>
      <c r="K54" s="873"/>
      <c r="L54" s="873"/>
      <c r="M54" s="873"/>
      <c r="N54" s="873"/>
      <c r="O54" s="1274"/>
      <c r="P54" s="1275"/>
      <c r="Q54" s="1275"/>
      <c r="R54" s="1275"/>
      <c r="S54" s="1275"/>
      <c r="T54" s="1275"/>
      <c r="U54" s="1275"/>
    </row>
    <row r="55" spans="1:21" s="911" customFormat="1" ht="15">
      <c r="A55" s="961">
        <v>21</v>
      </c>
      <c r="B55" s="907" t="s">
        <v>518</v>
      </c>
      <c r="C55" s="908">
        <v>2496.5</v>
      </c>
      <c r="D55" s="908">
        <v>2785.7</v>
      </c>
      <c r="E55" s="908">
        <v>3696.7</v>
      </c>
      <c r="F55" s="908">
        <v>3993.3</v>
      </c>
      <c r="G55" s="908">
        <f>SUM(G57:G59)</f>
        <v>4463.3999999999996</v>
      </c>
      <c r="H55" s="908">
        <f>SUM(H57:H59)</f>
        <v>4376.2999999999993</v>
      </c>
      <c r="I55" s="908">
        <v>5198.3999999999996</v>
      </c>
      <c r="J55" s="908">
        <v>5423.8</v>
      </c>
      <c r="K55" s="908">
        <v>5831.5</v>
      </c>
      <c r="L55" s="908">
        <v>6093.7</v>
      </c>
      <c r="M55" s="908">
        <v>6490.3</v>
      </c>
      <c r="N55" s="908">
        <v>6934.1</v>
      </c>
      <c r="O55" s="908">
        <v>7214.6</v>
      </c>
      <c r="P55" s="1273">
        <v>7717.9</v>
      </c>
      <c r="Q55" s="1273">
        <v>8103.3</v>
      </c>
      <c r="R55" s="1273">
        <v>8482.7999999999993</v>
      </c>
      <c r="S55" s="1273">
        <v>8967</v>
      </c>
      <c r="T55" s="1273">
        <v>9528.6</v>
      </c>
      <c r="U55" s="1273">
        <v>10180.5</v>
      </c>
    </row>
    <row r="56" spans="1:21" s="906" customFormat="1" ht="15">
      <c r="A56" s="964"/>
      <c r="B56" s="899" t="s">
        <v>519</v>
      </c>
      <c r="C56" s="873">
        <v>978.6</v>
      </c>
      <c r="D56" s="873">
        <v>1404.8</v>
      </c>
      <c r="E56" s="873">
        <v>2818.5</v>
      </c>
      <c r="F56" s="873">
        <v>3662.5</v>
      </c>
      <c r="G56" s="873">
        <v>4021.6</v>
      </c>
      <c r="H56" s="873">
        <v>4201.2</v>
      </c>
      <c r="I56" s="873">
        <v>4486.3999999999996</v>
      </c>
      <c r="J56" s="873">
        <v>4827.5</v>
      </c>
      <c r="K56" s="873">
        <v>5221</v>
      </c>
      <c r="L56" s="873">
        <v>5374.4</v>
      </c>
      <c r="M56" s="873">
        <v>5827</v>
      </c>
      <c r="N56" s="873">
        <v>6117.6</v>
      </c>
      <c r="O56" s="873">
        <v>6597.4</v>
      </c>
      <c r="P56" s="1276">
        <v>6978.3</v>
      </c>
      <c r="Q56" s="1276">
        <v>7559.1</v>
      </c>
      <c r="R56" s="1276">
        <v>7913.2</v>
      </c>
      <c r="S56" s="1276">
        <v>8364.7999999999993</v>
      </c>
      <c r="T56" s="1276">
        <v>8888.7000000000007</v>
      </c>
      <c r="U56" s="1276">
        <v>9496.7999999999993</v>
      </c>
    </row>
    <row r="57" spans="1:21" s="906" customFormat="1" ht="15">
      <c r="A57" s="964"/>
      <c r="B57" s="899" t="s">
        <v>520</v>
      </c>
      <c r="C57" s="873">
        <v>1215.5999999999999</v>
      </c>
      <c r="D57" s="873">
        <v>1084.5999999999999</v>
      </c>
      <c r="E57" s="873">
        <v>308.60000000000002</v>
      </c>
      <c r="F57" s="873">
        <v>3563.5</v>
      </c>
      <c r="G57" s="873">
        <v>3901.7</v>
      </c>
      <c r="H57" s="873">
        <v>4093.7</v>
      </c>
      <c r="I57" s="873">
        <v>4362.7</v>
      </c>
      <c r="J57" s="873">
        <v>4685.2</v>
      </c>
      <c r="K57" s="873">
        <v>5058.8</v>
      </c>
      <c r="L57" s="873">
        <v>5195.2</v>
      </c>
      <c r="M57" s="873">
        <v>5641.9</v>
      </c>
      <c r="N57" s="873">
        <v>5902.2</v>
      </c>
      <c r="O57" s="873">
        <v>6378.8</v>
      </c>
      <c r="P57" s="1276">
        <v>6753.9</v>
      </c>
      <c r="Q57" s="1276">
        <v>7283.4</v>
      </c>
      <c r="R57" s="1276">
        <v>7624.5</v>
      </c>
      <c r="S57" s="1276">
        <v>8059.7</v>
      </c>
      <c r="T57" s="1276">
        <v>8564.5</v>
      </c>
      <c r="U57" s="1276">
        <v>9150.5</v>
      </c>
    </row>
    <row r="58" spans="1:21" s="906" customFormat="1" ht="15">
      <c r="A58" s="964"/>
      <c r="B58" s="899" t="s">
        <v>521</v>
      </c>
      <c r="C58" s="873">
        <v>88.1</v>
      </c>
      <c r="D58" s="873">
        <v>116.6</v>
      </c>
      <c r="E58" s="873">
        <v>115.4</v>
      </c>
      <c r="F58" s="873">
        <v>98.9</v>
      </c>
      <c r="G58" s="873">
        <v>119.9</v>
      </c>
      <c r="H58" s="873">
        <v>107.4</v>
      </c>
      <c r="I58" s="873">
        <v>123.7</v>
      </c>
      <c r="J58" s="873">
        <v>142.19999999999999</v>
      </c>
      <c r="K58" s="873">
        <v>162.19999999999999</v>
      </c>
      <c r="L58" s="873">
        <v>179.2</v>
      </c>
      <c r="M58" s="873">
        <v>185</v>
      </c>
      <c r="N58" s="873">
        <v>215.4</v>
      </c>
      <c r="O58" s="873">
        <v>218.6</v>
      </c>
      <c r="P58" s="1276">
        <v>224.4</v>
      </c>
      <c r="Q58" s="1276">
        <v>275.7</v>
      </c>
      <c r="R58" s="1276">
        <v>288.60000000000002</v>
      </c>
      <c r="S58" s="1276">
        <v>305.10000000000002</v>
      </c>
      <c r="T58" s="1276">
        <v>324.2</v>
      </c>
      <c r="U58" s="1276">
        <v>346.4</v>
      </c>
    </row>
    <row r="59" spans="1:21" s="906" customFormat="1" ht="15">
      <c r="A59" s="964"/>
      <c r="B59" s="899" t="s">
        <v>522</v>
      </c>
      <c r="C59" s="873">
        <v>214.2</v>
      </c>
      <c r="D59" s="873">
        <v>179.7</v>
      </c>
      <c r="E59" s="873">
        <v>454.2</v>
      </c>
      <c r="F59" s="873">
        <v>330.8</v>
      </c>
      <c r="G59" s="873">
        <v>441.8</v>
      </c>
      <c r="H59" s="873">
        <v>175.2</v>
      </c>
      <c r="I59" s="873">
        <v>711.9</v>
      </c>
      <c r="J59" s="873">
        <v>596.29999999999995</v>
      </c>
      <c r="K59" s="873">
        <v>610.4</v>
      </c>
      <c r="L59" s="873">
        <v>719.3</v>
      </c>
      <c r="M59" s="873">
        <v>663.3</v>
      </c>
      <c r="N59" s="873">
        <v>816.5</v>
      </c>
      <c r="O59" s="873">
        <v>617.20000000000005</v>
      </c>
      <c r="P59" s="1276">
        <v>739.6</v>
      </c>
      <c r="Q59" s="1276">
        <v>544.20000000000005</v>
      </c>
      <c r="R59" s="1276">
        <v>569.70000000000005</v>
      </c>
      <c r="S59" s="1276">
        <v>602.20000000000005</v>
      </c>
      <c r="T59" s="1276">
        <v>639.9</v>
      </c>
      <c r="U59" s="1276">
        <v>683.7</v>
      </c>
    </row>
    <row r="60" spans="1:21" s="906" customFormat="1">
      <c r="A60" s="964"/>
      <c r="B60" s="899"/>
      <c r="C60" s="873"/>
      <c r="D60" s="873"/>
      <c r="E60" s="873"/>
      <c r="F60" s="873"/>
      <c r="G60" s="873"/>
      <c r="H60" s="873"/>
      <c r="I60" s="873"/>
      <c r="J60" s="873"/>
      <c r="K60" s="873"/>
      <c r="L60" s="873"/>
      <c r="M60" s="1277"/>
      <c r="N60" s="1277"/>
      <c r="O60" s="873"/>
      <c r="P60" s="1163"/>
      <c r="Q60" s="1163"/>
      <c r="R60" s="1163"/>
      <c r="S60" s="1163"/>
      <c r="T60" s="1163"/>
      <c r="U60" s="1163"/>
    </row>
    <row r="61" spans="1:21" s="911" customFormat="1" ht="15">
      <c r="A61" s="961">
        <v>22</v>
      </c>
      <c r="B61" s="907" t="s">
        <v>523</v>
      </c>
      <c r="C61" s="908">
        <v>2372.3000000000002</v>
      </c>
      <c r="D61" s="908">
        <v>4335</v>
      </c>
      <c r="E61" s="908">
        <v>3691.2</v>
      </c>
      <c r="F61" s="908">
        <v>3605.5</v>
      </c>
      <c r="G61" s="908">
        <v>4102.6000000000004</v>
      </c>
      <c r="H61" s="908">
        <v>4138.1000000000004</v>
      </c>
      <c r="I61" s="908">
        <v>4879.2</v>
      </c>
      <c r="J61" s="908">
        <v>5800.7</v>
      </c>
      <c r="K61" s="908">
        <v>5388.4</v>
      </c>
      <c r="L61" s="908">
        <v>6161.2</v>
      </c>
      <c r="M61" s="908">
        <v>7467.3</v>
      </c>
      <c r="N61" s="908">
        <v>6911.5</v>
      </c>
      <c r="O61" s="908">
        <v>6604.3</v>
      </c>
      <c r="P61" s="1273">
        <v>6845.3</v>
      </c>
      <c r="Q61" s="1273">
        <v>7628.3</v>
      </c>
      <c r="R61" s="1273">
        <v>7848.9</v>
      </c>
      <c r="S61" s="1273">
        <v>8260.9</v>
      </c>
      <c r="T61" s="1273">
        <v>9108.7999999999993</v>
      </c>
      <c r="U61" s="1273">
        <v>9516.9</v>
      </c>
    </row>
    <row r="62" spans="1:21" s="906" customFormat="1">
      <c r="A62" s="964"/>
      <c r="B62" s="899"/>
      <c r="C62" s="873"/>
      <c r="D62" s="873"/>
      <c r="E62" s="873"/>
      <c r="F62" s="873"/>
      <c r="G62" s="873"/>
      <c r="H62" s="873"/>
      <c r="I62" s="873"/>
      <c r="J62" s="873"/>
      <c r="K62" s="873"/>
      <c r="L62" s="873"/>
      <c r="M62" s="873"/>
      <c r="N62" s="873"/>
      <c r="O62" s="873"/>
      <c r="P62" s="1163"/>
      <c r="Q62" s="1163"/>
      <c r="R62" s="1163"/>
      <c r="S62" s="1163"/>
      <c r="T62" s="1163"/>
      <c r="U62" s="1163"/>
    </row>
    <row r="63" spans="1:21" s="911" customFormat="1" ht="15">
      <c r="A63" s="961">
        <v>24</v>
      </c>
      <c r="B63" s="907" t="s">
        <v>524</v>
      </c>
      <c r="C63" s="908">
        <v>452.3</v>
      </c>
      <c r="D63" s="908">
        <v>521.1</v>
      </c>
      <c r="E63" s="908">
        <v>933.1</v>
      </c>
      <c r="F63" s="908">
        <f>SUM(F64:F65)</f>
        <v>1069.9000000000001</v>
      </c>
      <c r="G63" s="908">
        <f>SUM(G64:G65)</f>
        <v>1248.0999999999999</v>
      </c>
      <c r="H63" s="908">
        <f>SUM(H64:H65)</f>
        <v>1524.9</v>
      </c>
      <c r="I63" s="908">
        <v>1853.3</v>
      </c>
      <c r="J63" s="908">
        <v>2129.1</v>
      </c>
      <c r="K63" s="908">
        <v>2160</v>
      </c>
      <c r="L63" s="908">
        <v>2249.1</v>
      </c>
      <c r="M63" s="908">
        <v>2572.5</v>
      </c>
      <c r="N63" s="908">
        <v>2761.3</v>
      </c>
      <c r="O63" s="908">
        <v>2952.5</v>
      </c>
      <c r="P63" s="1273">
        <v>3460.6</v>
      </c>
      <c r="Q63" s="1273">
        <v>3628.2</v>
      </c>
      <c r="R63" s="1273">
        <v>4008.7</v>
      </c>
      <c r="S63" s="1273">
        <v>4042.1</v>
      </c>
      <c r="T63" s="1273">
        <v>3427.5</v>
      </c>
      <c r="U63" s="1273">
        <v>3738.9</v>
      </c>
    </row>
    <row r="64" spans="1:21" s="906" customFormat="1" ht="15">
      <c r="A64" s="964"/>
      <c r="B64" s="899" t="s">
        <v>525</v>
      </c>
      <c r="C64" s="873">
        <v>38.1</v>
      </c>
      <c r="D64" s="873">
        <v>42.2</v>
      </c>
      <c r="E64" s="873">
        <v>92.7</v>
      </c>
      <c r="F64" s="873">
        <v>83.8</v>
      </c>
      <c r="G64" s="873">
        <v>1171.0999999999999</v>
      </c>
      <c r="H64" s="873">
        <v>168.9</v>
      </c>
      <c r="I64" s="873">
        <v>210.5</v>
      </c>
      <c r="J64" s="873">
        <v>449</v>
      </c>
      <c r="K64" s="873">
        <v>468.1</v>
      </c>
      <c r="L64" s="873">
        <v>328.2</v>
      </c>
      <c r="M64" s="873">
        <v>427.6</v>
      </c>
      <c r="N64" s="873">
        <v>792.7</v>
      </c>
      <c r="O64" s="873">
        <v>1068.7</v>
      </c>
      <c r="P64" s="1276">
        <v>1228.5</v>
      </c>
      <c r="Q64" s="1276">
        <v>1399.4</v>
      </c>
      <c r="R64" s="1276">
        <v>2525.6999999999998</v>
      </c>
      <c r="S64" s="1276">
        <v>2631.4</v>
      </c>
      <c r="T64" s="1276">
        <v>2625.4</v>
      </c>
      <c r="U64" s="1276">
        <v>2656.5</v>
      </c>
    </row>
    <row r="65" spans="1:21" s="906" customFormat="1" ht="15">
      <c r="A65" s="964"/>
      <c r="B65" s="899" t="s">
        <v>526</v>
      </c>
      <c r="C65" s="873">
        <v>414.2</v>
      </c>
      <c r="D65" s="873">
        <v>478.9</v>
      </c>
      <c r="E65" s="873">
        <v>840.4</v>
      </c>
      <c r="F65" s="873">
        <v>986.1</v>
      </c>
      <c r="G65" s="873">
        <v>77</v>
      </c>
      <c r="H65" s="873">
        <v>1356</v>
      </c>
      <c r="I65" s="873">
        <v>1642.8</v>
      </c>
      <c r="J65" s="873">
        <v>1680.1</v>
      </c>
      <c r="K65" s="873">
        <v>1691.9</v>
      </c>
      <c r="L65" s="873">
        <v>1920.9</v>
      </c>
      <c r="M65" s="873">
        <v>2144.9</v>
      </c>
      <c r="N65" s="873">
        <v>1968.6</v>
      </c>
      <c r="O65" s="873">
        <v>1883.8</v>
      </c>
      <c r="P65" s="1276">
        <v>2232.1</v>
      </c>
      <c r="Q65" s="1276">
        <v>2228.8000000000002</v>
      </c>
      <c r="R65" s="1276">
        <v>1483.1</v>
      </c>
      <c r="S65" s="1276">
        <v>1410.7</v>
      </c>
      <c r="T65" s="1276">
        <v>802.2</v>
      </c>
      <c r="U65" s="1276">
        <v>1082.4000000000001</v>
      </c>
    </row>
    <row r="66" spans="1:21" s="906" customFormat="1">
      <c r="A66" s="964"/>
      <c r="B66" s="899"/>
      <c r="C66" s="873"/>
      <c r="D66" s="873"/>
      <c r="E66" s="873"/>
      <c r="F66" s="873"/>
      <c r="G66" s="873"/>
      <c r="H66" s="873"/>
      <c r="I66" s="873"/>
      <c r="J66" s="873"/>
      <c r="K66" s="873"/>
      <c r="L66" s="873"/>
      <c r="M66" s="873"/>
      <c r="N66" s="873"/>
      <c r="O66" s="873"/>
      <c r="P66" s="1163"/>
      <c r="Q66" s="1163"/>
      <c r="R66" s="1163"/>
      <c r="S66" s="1163"/>
      <c r="T66" s="1163"/>
      <c r="U66" s="1163"/>
    </row>
    <row r="67" spans="1:21" s="911" customFormat="1" ht="15">
      <c r="A67" s="961">
        <v>26</v>
      </c>
      <c r="B67" s="907" t="s">
        <v>527</v>
      </c>
      <c r="C67" s="908">
        <v>2074.5</v>
      </c>
      <c r="D67" s="908">
        <v>1323.6</v>
      </c>
      <c r="E67" s="908">
        <v>2514.8000000000002</v>
      </c>
      <c r="F67" s="908">
        <f>SUM(F68:F69)</f>
        <v>2924</v>
      </c>
      <c r="G67" s="908">
        <f>SUM(G68:G69)</f>
        <v>1897</v>
      </c>
      <c r="H67" s="908">
        <v>1383.2</v>
      </c>
      <c r="I67" s="908">
        <v>1999.8</v>
      </c>
      <c r="J67" s="908">
        <v>1371.6</v>
      </c>
      <c r="K67" s="908">
        <v>2190</v>
      </c>
      <c r="L67" s="908">
        <v>1915</v>
      </c>
      <c r="M67" s="908">
        <v>3017.6</v>
      </c>
      <c r="N67" s="908">
        <v>4289.5</v>
      </c>
      <c r="O67" s="908">
        <v>4418.3999999999996</v>
      </c>
      <c r="P67" s="1273">
        <v>4534.8999999999996</v>
      </c>
      <c r="Q67" s="1273">
        <v>3677.7</v>
      </c>
      <c r="R67" s="1273">
        <v>3692.2</v>
      </c>
      <c r="S67" s="1273">
        <v>3901.4</v>
      </c>
      <c r="T67" s="1273">
        <v>4101.5</v>
      </c>
      <c r="U67" s="1273">
        <v>4192.8999999999996</v>
      </c>
    </row>
    <row r="68" spans="1:21" s="906" customFormat="1" ht="15">
      <c r="A68" s="964"/>
      <c r="B68" s="899" t="s">
        <v>528</v>
      </c>
      <c r="C68" s="873">
        <v>2073.6999999999998</v>
      </c>
      <c r="D68" s="873">
        <v>1323.6</v>
      </c>
      <c r="E68" s="873">
        <v>2500.6</v>
      </c>
      <c r="F68" s="873">
        <v>1700</v>
      </c>
      <c r="G68" s="873">
        <v>1117.9000000000001</v>
      </c>
      <c r="H68" s="873">
        <v>1197.4000000000001</v>
      </c>
      <c r="I68" s="873">
        <v>1550.4</v>
      </c>
      <c r="J68" s="873">
        <v>4370.1000000000004</v>
      </c>
      <c r="K68" s="873">
        <v>1732.1</v>
      </c>
      <c r="L68" s="873">
        <v>1483.2</v>
      </c>
      <c r="M68" s="873">
        <v>2365.6</v>
      </c>
      <c r="N68" s="873">
        <v>3750</v>
      </c>
      <c r="O68" s="873">
        <v>3956.4</v>
      </c>
      <c r="P68" s="1276">
        <v>4062.9</v>
      </c>
      <c r="Q68" s="1276">
        <v>3207.7</v>
      </c>
      <c r="R68" s="1276">
        <v>3207.9</v>
      </c>
      <c r="S68" s="1276">
        <v>3389.7</v>
      </c>
      <c r="T68" s="1276">
        <v>3543.3</v>
      </c>
      <c r="U68" s="1276">
        <v>3613.5</v>
      </c>
    </row>
    <row r="69" spans="1:21" s="906" customFormat="1" ht="15">
      <c r="A69" s="964"/>
      <c r="B69" s="899" t="s">
        <v>529</v>
      </c>
      <c r="C69" s="873">
        <v>0.8</v>
      </c>
      <c r="D69" s="873"/>
      <c r="E69" s="873">
        <v>14.2</v>
      </c>
      <c r="F69" s="873">
        <v>1224</v>
      </c>
      <c r="G69" s="873">
        <v>779.1</v>
      </c>
      <c r="H69" s="873">
        <v>230.2</v>
      </c>
      <c r="I69" s="873">
        <v>449.4</v>
      </c>
      <c r="J69" s="873">
        <v>1.5</v>
      </c>
      <c r="K69" s="873">
        <v>457.9</v>
      </c>
      <c r="L69" s="873">
        <v>431.8</v>
      </c>
      <c r="M69" s="873">
        <v>652</v>
      </c>
      <c r="N69" s="873">
        <v>539.5</v>
      </c>
      <c r="O69" s="873">
        <v>462</v>
      </c>
      <c r="P69" s="1276">
        <v>472</v>
      </c>
      <c r="Q69" s="1276">
        <v>470</v>
      </c>
      <c r="R69" s="1276">
        <v>484.3</v>
      </c>
      <c r="S69" s="1276">
        <v>511.8</v>
      </c>
      <c r="T69" s="1276">
        <v>558.20000000000005</v>
      </c>
      <c r="U69" s="1276">
        <v>579.4</v>
      </c>
    </row>
    <row r="70" spans="1:21" s="906" customFormat="1">
      <c r="A70" s="964"/>
      <c r="B70" s="899"/>
      <c r="C70" s="873"/>
      <c r="D70" s="873"/>
      <c r="E70" s="873"/>
      <c r="F70" s="873"/>
      <c r="G70" s="873"/>
      <c r="H70" s="873"/>
      <c r="I70" s="873"/>
      <c r="J70" s="873"/>
      <c r="K70" s="873"/>
      <c r="L70" s="873"/>
      <c r="M70" s="873"/>
      <c r="N70" s="873"/>
      <c r="O70" s="873"/>
      <c r="P70" s="1163"/>
      <c r="Q70" s="1163"/>
      <c r="R70" s="1163"/>
      <c r="S70" s="1163"/>
      <c r="T70" s="1163"/>
      <c r="U70" s="1163"/>
    </row>
    <row r="71" spans="1:21" s="911" customFormat="1" ht="15">
      <c r="A71" s="961">
        <v>27</v>
      </c>
      <c r="B71" s="907" t="s">
        <v>530</v>
      </c>
      <c r="C71" s="908">
        <v>0</v>
      </c>
      <c r="D71" s="908">
        <v>0</v>
      </c>
      <c r="E71" s="908">
        <v>0</v>
      </c>
      <c r="F71" s="908">
        <v>0</v>
      </c>
      <c r="G71" s="908">
        <v>0</v>
      </c>
      <c r="H71" s="908">
        <v>0</v>
      </c>
      <c r="I71" s="908">
        <v>0.9</v>
      </c>
      <c r="J71" s="908">
        <v>0</v>
      </c>
      <c r="K71" s="908">
        <v>217.7</v>
      </c>
      <c r="L71" s="908">
        <v>0</v>
      </c>
      <c r="M71" s="908">
        <v>0</v>
      </c>
      <c r="N71" s="908">
        <v>0</v>
      </c>
      <c r="O71" s="908">
        <v>0</v>
      </c>
      <c r="P71" s="1273">
        <v>104.8</v>
      </c>
      <c r="Q71" s="1273">
        <v>90.2</v>
      </c>
      <c r="R71" s="1273">
        <v>93.4</v>
      </c>
      <c r="S71" s="1273">
        <v>98.8</v>
      </c>
      <c r="T71" s="1273">
        <v>106.7</v>
      </c>
      <c r="U71" s="1273">
        <v>111.9</v>
      </c>
    </row>
    <row r="72" spans="1:21" s="906" customFormat="1">
      <c r="A72" s="964"/>
      <c r="B72" s="899"/>
      <c r="C72" s="873"/>
      <c r="D72" s="873"/>
      <c r="E72" s="873"/>
      <c r="F72" s="873"/>
      <c r="G72" s="873"/>
      <c r="H72" s="873"/>
      <c r="I72" s="873"/>
      <c r="J72" s="873"/>
      <c r="K72" s="873"/>
      <c r="L72" s="873"/>
      <c r="M72" s="873"/>
      <c r="N72" s="873"/>
      <c r="O72" s="873"/>
      <c r="P72" s="1163"/>
      <c r="Q72" s="1163"/>
      <c r="R72" s="1163"/>
      <c r="S72" s="1163"/>
      <c r="T72" s="1163"/>
      <c r="U72" s="1163"/>
    </row>
    <row r="73" spans="1:21" s="911" customFormat="1" ht="15">
      <c r="A73" s="961">
        <v>28</v>
      </c>
      <c r="B73" s="907" t="s">
        <v>531</v>
      </c>
      <c r="C73" s="908">
        <v>72.5</v>
      </c>
      <c r="D73" s="908">
        <v>858.7</v>
      </c>
      <c r="E73" s="908">
        <v>204.5</v>
      </c>
      <c r="F73" s="908">
        <f t="shared" ref="F73:H73" si="1">SUM(F74:F75)</f>
        <v>147.80000000000001</v>
      </c>
      <c r="G73" s="908">
        <f t="shared" si="1"/>
        <v>446.1</v>
      </c>
      <c r="H73" s="908">
        <f t="shared" si="1"/>
        <v>582.30000000000007</v>
      </c>
      <c r="I73" s="908">
        <v>89.9</v>
      </c>
      <c r="J73" s="908">
        <v>86.1</v>
      </c>
      <c r="K73" s="908">
        <v>99.4</v>
      </c>
      <c r="L73" s="908">
        <v>61.3</v>
      </c>
      <c r="M73" s="908">
        <v>392.6</v>
      </c>
      <c r="N73" s="908">
        <v>69.2</v>
      </c>
      <c r="O73" s="908">
        <v>120.9</v>
      </c>
      <c r="P73" s="1273">
        <v>145.30000000000001</v>
      </c>
      <c r="Q73" s="1273">
        <v>162.5</v>
      </c>
      <c r="R73" s="1273">
        <v>166.9</v>
      </c>
      <c r="S73" s="1273">
        <v>176.4</v>
      </c>
      <c r="T73" s="1273">
        <v>192.4</v>
      </c>
      <c r="U73" s="1273">
        <v>199.7</v>
      </c>
    </row>
    <row r="74" spans="1:21" s="906" customFormat="1" ht="15">
      <c r="A74" s="964"/>
      <c r="B74" s="899" t="s">
        <v>437</v>
      </c>
      <c r="C74" s="873">
        <v>72.5</v>
      </c>
      <c r="D74" s="873">
        <v>858.7</v>
      </c>
      <c r="E74" s="873">
        <v>204.5</v>
      </c>
      <c r="F74" s="923">
        <v>147.80000000000001</v>
      </c>
      <c r="G74" s="873">
        <v>446.1</v>
      </c>
      <c r="H74" s="873">
        <v>582.20000000000005</v>
      </c>
      <c r="I74" s="873">
        <v>89.9</v>
      </c>
      <c r="J74" s="873"/>
      <c r="K74" s="873"/>
      <c r="L74" s="873">
        <v>61.3</v>
      </c>
      <c r="M74" s="873"/>
      <c r="N74" s="873">
        <v>69.2</v>
      </c>
      <c r="O74" s="873">
        <v>120.9</v>
      </c>
      <c r="P74" s="1276">
        <v>145.30000000000001</v>
      </c>
      <c r="Q74" s="1276">
        <v>162.5</v>
      </c>
      <c r="R74" s="1276">
        <v>166.9</v>
      </c>
      <c r="S74" s="1276">
        <v>176.4</v>
      </c>
      <c r="T74" s="1276">
        <v>192.4</v>
      </c>
      <c r="U74" s="1276">
        <v>199.7</v>
      </c>
    </row>
    <row r="75" spans="1:21" s="906" customFormat="1" ht="15">
      <c r="A75" s="964"/>
      <c r="B75" s="899" t="s">
        <v>532</v>
      </c>
      <c r="C75" s="873" t="s">
        <v>302</v>
      </c>
      <c r="D75" s="873" t="s">
        <v>302</v>
      </c>
      <c r="E75" s="873">
        <v>40</v>
      </c>
      <c r="F75" s="923" t="s">
        <v>302</v>
      </c>
      <c r="G75" s="923" t="s">
        <v>302</v>
      </c>
      <c r="H75" s="923">
        <v>0.1</v>
      </c>
      <c r="I75" s="873"/>
      <c r="J75" s="873"/>
      <c r="K75" s="873"/>
      <c r="L75" s="873"/>
      <c r="M75" s="873"/>
      <c r="N75" s="873"/>
      <c r="O75" s="873">
        <v>8.6</v>
      </c>
      <c r="P75" s="1276">
        <v>145.30000000000001</v>
      </c>
      <c r="Q75" s="1276">
        <v>162.5</v>
      </c>
      <c r="R75" s="1276">
        <v>166.9</v>
      </c>
      <c r="S75" s="1276">
        <v>176.4</v>
      </c>
      <c r="T75" s="1276">
        <v>192.4</v>
      </c>
      <c r="U75" s="1276">
        <v>199.7</v>
      </c>
    </row>
    <row r="76" spans="1:21" s="906" customFormat="1">
      <c r="A76" s="964"/>
      <c r="B76" s="899"/>
      <c r="C76" s="873"/>
      <c r="D76" s="873"/>
      <c r="E76" s="873"/>
      <c r="F76" s="873"/>
      <c r="G76" s="873"/>
      <c r="H76" s="873"/>
      <c r="I76" s="873"/>
      <c r="J76" s="873"/>
      <c r="K76" s="873"/>
      <c r="L76" s="873"/>
      <c r="M76" s="873"/>
      <c r="N76" s="873"/>
      <c r="O76" s="873"/>
      <c r="P76" s="1163"/>
      <c r="Q76" s="1163"/>
      <c r="R76" s="1163"/>
      <c r="S76" s="1163"/>
      <c r="T76" s="1163"/>
      <c r="U76" s="1163"/>
    </row>
    <row r="77" spans="1:21" s="911" customFormat="1" ht="15">
      <c r="A77" s="961">
        <v>31</v>
      </c>
      <c r="B77" s="907" t="s">
        <v>533</v>
      </c>
      <c r="C77" s="908">
        <v>2474.6999999999998</v>
      </c>
      <c r="D77" s="908">
        <v>2904.3</v>
      </c>
      <c r="E77" s="908">
        <v>4413.6000000000004</v>
      </c>
      <c r="F77" s="908">
        <f>SUM(F80:F88)</f>
        <v>2048.4</v>
      </c>
      <c r="G77" s="908">
        <f>SUM(G80:G88)</f>
        <v>1415.3</v>
      </c>
      <c r="H77" s="908">
        <f>SUM(H78:H88)</f>
        <v>1315.1</v>
      </c>
      <c r="I77" s="908">
        <v>2112.8000000000002</v>
      </c>
      <c r="J77" s="908">
        <v>3041.2</v>
      </c>
      <c r="K77" s="908">
        <v>3510.7</v>
      </c>
      <c r="L77" s="908">
        <v>3650.4</v>
      </c>
      <c r="M77" s="908">
        <v>4449.6000000000004</v>
      </c>
      <c r="N77" s="908">
        <v>3649</v>
      </c>
      <c r="O77" s="908">
        <v>3446.7</v>
      </c>
      <c r="P77" s="1273">
        <v>5548.3</v>
      </c>
      <c r="Q77" s="1273">
        <v>6975</v>
      </c>
      <c r="R77" s="1273">
        <v>7157.4</v>
      </c>
      <c r="S77" s="1273">
        <v>7522.3</v>
      </c>
      <c r="T77" s="1273">
        <v>8070.7</v>
      </c>
      <c r="U77" s="1273">
        <v>8385.4</v>
      </c>
    </row>
    <row r="78" spans="1:21" s="906" customFormat="1" ht="15">
      <c r="A78" s="964"/>
      <c r="B78" s="899" t="s">
        <v>534</v>
      </c>
      <c r="C78" s="873" t="s">
        <v>302</v>
      </c>
      <c r="D78" s="873" t="s">
        <v>302</v>
      </c>
      <c r="E78" s="873" t="s">
        <v>302</v>
      </c>
      <c r="F78" s="873"/>
      <c r="G78" s="873"/>
      <c r="H78" s="873"/>
      <c r="I78" s="873"/>
      <c r="J78" s="873">
        <v>0</v>
      </c>
      <c r="K78" s="873">
        <v>0</v>
      </c>
      <c r="L78" s="873">
        <v>0</v>
      </c>
      <c r="M78" s="873">
        <v>0</v>
      </c>
      <c r="N78" s="873">
        <v>0</v>
      </c>
      <c r="O78" s="873">
        <v>0</v>
      </c>
      <c r="P78" s="1276">
        <v>7.9</v>
      </c>
      <c r="Q78" s="1276">
        <v>0</v>
      </c>
      <c r="R78" s="1276">
        <v>0</v>
      </c>
      <c r="S78" s="1276">
        <v>0</v>
      </c>
      <c r="T78" s="1276">
        <v>0</v>
      </c>
      <c r="U78" s="1276">
        <v>0</v>
      </c>
    </row>
    <row r="79" spans="1:21" s="906" customFormat="1" ht="15">
      <c r="A79" s="964"/>
      <c r="B79" s="899" t="s">
        <v>535</v>
      </c>
      <c r="C79" s="873" t="s">
        <v>302</v>
      </c>
      <c r="D79" s="873" t="s">
        <v>302</v>
      </c>
      <c r="E79" s="873" t="s">
        <v>302</v>
      </c>
      <c r="F79" s="873"/>
      <c r="G79" s="873"/>
      <c r="H79" s="873"/>
      <c r="I79" s="873"/>
      <c r="J79" s="873"/>
      <c r="K79" s="873"/>
      <c r="L79" s="873"/>
      <c r="M79" s="873">
        <v>0</v>
      </c>
      <c r="N79" s="873">
        <v>0</v>
      </c>
      <c r="O79" s="873">
        <v>0</v>
      </c>
      <c r="P79" s="1276">
        <v>0.1</v>
      </c>
      <c r="Q79" s="1276">
        <v>7.9</v>
      </c>
      <c r="R79" s="1276">
        <v>8.1</v>
      </c>
      <c r="S79" s="1276">
        <v>8.6</v>
      </c>
      <c r="T79" s="1276">
        <v>9.3000000000000007</v>
      </c>
      <c r="U79" s="1276">
        <v>9.6999999999999993</v>
      </c>
    </row>
    <row r="80" spans="1:21" s="906" customFormat="1" ht="15">
      <c r="A80" s="964"/>
      <c r="B80" s="899" t="s">
        <v>536</v>
      </c>
      <c r="C80" s="873" t="s">
        <v>302</v>
      </c>
      <c r="D80" s="873" t="s">
        <v>302</v>
      </c>
      <c r="E80" s="873"/>
      <c r="F80" s="873"/>
      <c r="G80" s="873"/>
      <c r="H80" s="873"/>
      <c r="I80" s="873">
        <v>575.79999999999995</v>
      </c>
      <c r="J80" s="873">
        <v>0</v>
      </c>
      <c r="K80" s="873">
        <v>1050.5</v>
      </c>
      <c r="L80" s="873">
        <v>989.1</v>
      </c>
      <c r="M80" s="873">
        <v>958.6</v>
      </c>
      <c r="N80" s="873">
        <v>726.7</v>
      </c>
      <c r="O80" s="873">
        <v>671.2</v>
      </c>
      <c r="P80" s="1276">
        <v>826.4</v>
      </c>
      <c r="Q80" s="1276">
        <v>832.4</v>
      </c>
      <c r="R80" s="1276">
        <v>840.8</v>
      </c>
      <c r="S80" s="1276">
        <v>891.3</v>
      </c>
      <c r="T80" s="1276">
        <v>944.9</v>
      </c>
      <c r="U80" s="1276">
        <v>1001.5</v>
      </c>
    </row>
    <row r="81" spans="1:21" s="906" customFormat="1" ht="15">
      <c r="A81" s="964"/>
      <c r="B81" s="899" t="s">
        <v>537</v>
      </c>
      <c r="C81" s="873" t="s">
        <v>302</v>
      </c>
      <c r="D81" s="873" t="s">
        <v>302</v>
      </c>
      <c r="E81" s="873" t="s">
        <v>302</v>
      </c>
      <c r="F81" s="873"/>
      <c r="G81" s="873"/>
      <c r="H81" s="873"/>
      <c r="I81" s="873"/>
      <c r="J81" s="873">
        <v>0</v>
      </c>
      <c r="K81" s="873">
        <v>0</v>
      </c>
      <c r="L81" s="873">
        <v>0</v>
      </c>
      <c r="M81" s="873">
        <v>0</v>
      </c>
      <c r="N81" s="873">
        <v>0</v>
      </c>
      <c r="O81" s="873">
        <v>0</v>
      </c>
      <c r="P81" s="1276">
        <v>4.5</v>
      </c>
      <c r="Q81" s="1276">
        <v>69</v>
      </c>
      <c r="R81" s="1276">
        <v>71.099999999999994</v>
      </c>
      <c r="S81" s="1276">
        <v>75.099999999999994</v>
      </c>
      <c r="T81" s="1276">
        <v>81.900000000000006</v>
      </c>
      <c r="U81" s="1276">
        <v>85</v>
      </c>
    </row>
    <row r="82" spans="1:21" s="906" customFormat="1" ht="15">
      <c r="A82" s="964"/>
      <c r="B82" s="899" t="s">
        <v>538</v>
      </c>
      <c r="C82" s="873">
        <v>2411.3000000000002</v>
      </c>
      <c r="D82" s="873">
        <v>2791.3</v>
      </c>
      <c r="E82" s="873">
        <v>4259.7</v>
      </c>
      <c r="F82" s="873">
        <v>1990.5</v>
      </c>
      <c r="G82" s="873">
        <v>1353.7</v>
      </c>
      <c r="H82" s="873">
        <v>1275.2</v>
      </c>
      <c r="I82" s="873">
        <v>1405.8</v>
      </c>
      <c r="J82" s="873" t="s">
        <v>907</v>
      </c>
      <c r="K82" s="873">
        <v>1711.8</v>
      </c>
      <c r="L82" s="873">
        <v>1726.8</v>
      </c>
      <c r="M82" s="873">
        <v>2722.5</v>
      </c>
      <c r="N82" s="873">
        <v>2310.6</v>
      </c>
      <c r="O82" s="873">
        <v>2107.4</v>
      </c>
      <c r="P82" s="1276">
        <v>3760.2</v>
      </c>
      <c r="Q82" s="1276">
        <v>4967.6000000000004</v>
      </c>
      <c r="R82" s="1276">
        <v>5111.7</v>
      </c>
      <c r="S82" s="1276">
        <v>5386.5</v>
      </c>
      <c r="T82" s="1276">
        <v>5833.1</v>
      </c>
      <c r="U82" s="1276">
        <v>6053.7</v>
      </c>
    </row>
    <row r="83" spans="1:21" s="906" customFormat="1" ht="15">
      <c r="A83" s="964"/>
      <c r="B83" s="899" t="s">
        <v>540</v>
      </c>
      <c r="C83" s="873" t="s">
        <v>302</v>
      </c>
      <c r="D83" s="873">
        <v>65.7</v>
      </c>
      <c r="E83" s="873">
        <v>47.9</v>
      </c>
      <c r="F83" s="873">
        <v>19</v>
      </c>
      <c r="G83" s="873">
        <v>20.3</v>
      </c>
      <c r="H83" s="873">
        <v>22.3</v>
      </c>
      <c r="I83" s="873">
        <v>19.7</v>
      </c>
      <c r="J83" s="873">
        <v>10.3</v>
      </c>
      <c r="K83" s="873">
        <v>60.6</v>
      </c>
      <c r="L83" s="873">
        <v>59.3</v>
      </c>
      <c r="M83" s="873">
        <v>52.9</v>
      </c>
      <c r="N83" s="873">
        <v>47.6</v>
      </c>
      <c r="O83" s="873">
        <v>76.099999999999994</v>
      </c>
      <c r="P83" s="1276">
        <v>144.69999999999999</v>
      </c>
      <c r="Q83" s="1276">
        <v>98.7</v>
      </c>
      <c r="R83" s="1276">
        <v>100.8</v>
      </c>
      <c r="S83" s="1276">
        <v>106.7</v>
      </c>
      <c r="T83" s="1276">
        <v>115</v>
      </c>
      <c r="U83" s="1276">
        <v>120.4</v>
      </c>
    </row>
    <row r="84" spans="1:21" s="906" customFormat="1" ht="15">
      <c r="A84" s="964"/>
      <c r="B84" s="899" t="s">
        <v>541</v>
      </c>
      <c r="C84" s="873">
        <v>24</v>
      </c>
      <c r="D84" s="873">
        <v>23.8</v>
      </c>
      <c r="E84" s="873">
        <v>54.7</v>
      </c>
      <c r="F84" s="873">
        <v>24.7</v>
      </c>
      <c r="G84" s="873">
        <v>24.2</v>
      </c>
      <c r="H84" s="873">
        <v>12.6</v>
      </c>
      <c r="I84" s="873">
        <v>15.2</v>
      </c>
      <c r="J84" s="873">
        <v>19.8</v>
      </c>
      <c r="K84" s="873">
        <v>19.2</v>
      </c>
      <c r="L84" s="873">
        <v>25.5</v>
      </c>
      <c r="M84" s="873">
        <v>26.8</v>
      </c>
      <c r="N84" s="873">
        <v>24</v>
      </c>
      <c r="O84" s="873">
        <v>26.3</v>
      </c>
      <c r="P84" s="1276">
        <v>27.6</v>
      </c>
      <c r="Q84" s="1276">
        <v>34</v>
      </c>
      <c r="R84" s="1276">
        <v>35.1</v>
      </c>
      <c r="S84" s="1276">
        <v>37.1</v>
      </c>
      <c r="T84" s="1276">
        <v>40.4</v>
      </c>
      <c r="U84" s="1276">
        <v>42</v>
      </c>
    </row>
    <row r="85" spans="1:21" s="906" customFormat="1" ht="15">
      <c r="A85" s="964"/>
      <c r="B85" s="899" t="s">
        <v>542</v>
      </c>
      <c r="C85" s="873" t="s">
        <v>302</v>
      </c>
      <c r="D85" s="873" t="s">
        <v>302</v>
      </c>
      <c r="E85" s="873"/>
      <c r="F85" s="873"/>
      <c r="G85" s="873"/>
      <c r="H85" s="873">
        <v>3.4</v>
      </c>
      <c r="I85" s="873">
        <v>1.6</v>
      </c>
      <c r="J85" s="873">
        <v>11.8</v>
      </c>
      <c r="K85" s="873">
        <v>0.2</v>
      </c>
      <c r="L85" s="873">
        <v>0</v>
      </c>
      <c r="M85" s="873">
        <v>0</v>
      </c>
      <c r="N85" s="873">
        <v>0</v>
      </c>
      <c r="O85" s="873">
        <v>0</v>
      </c>
      <c r="P85" s="1276">
        <v>11.5</v>
      </c>
      <c r="Q85" s="1276">
        <v>10.6</v>
      </c>
      <c r="R85" s="1276">
        <v>10.9</v>
      </c>
      <c r="S85" s="1276">
        <v>11.5</v>
      </c>
      <c r="T85" s="1276">
        <v>12.6</v>
      </c>
      <c r="U85" s="1276">
        <v>13.1</v>
      </c>
    </row>
    <row r="86" spans="1:21" s="906" customFormat="1" ht="15">
      <c r="A86" s="964"/>
      <c r="B86" s="899" t="s">
        <v>543</v>
      </c>
      <c r="C86" s="873">
        <v>39.299999999999997</v>
      </c>
      <c r="D86" s="873">
        <v>23.6</v>
      </c>
      <c r="E86" s="873">
        <v>51.3</v>
      </c>
      <c r="F86" s="873">
        <v>14.2</v>
      </c>
      <c r="G86" s="873">
        <v>17.100000000000001</v>
      </c>
      <c r="H86" s="873">
        <v>1.6</v>
      </c>
      <c r="I86" s="873">
        <v>4.8</v>
      </c>
      <c r="J86" s="873">
        <v>5.7</v>
      </c>
      <c r="K86" s="873">
        <v>6.7</v>
      </c>
      <c r="L86" s="873">
        <v>1.3</v>
      </c>
      <c r="M86" s="873">
        <v>10.6</v>
      </c>
      <c r="N86" s="873">
        <v>18.399999999999999</v>
      </c>
      <c r="O86" s="873">
        <v>30.1</v>
      </c>
      <c r="P86" s="1276">
        <v>37.6</v>
      </c>
      <c r="Q86" s="1276">
        <v>23.5</v>
      </c>
      <c r="R86" s="1276">
        <v>24.2</v>
      </c>
      <c r="S86" s="1276">
        <v>25.6</v>
      </c>
      <c r="T86" s="1276">
        <v>27.9</v>
      </c>
      <c r="U86" s="1276">
        <v>29</v>
      </c>
    </row>
    <row r="87" spans="1:21" s="906" customFormat="1" ht="15">
      <c r="A87" s="964"/>
      <c r="B87" s="899" t="s">
        <v>544</v>
      </c>
      <c r="C87" s="873"/>
      <c r="D87" s="873"/>
      <c r="E87" s="873"/>
      <c r="F87" s="873"/>
      <c r="G87" s="873"/>
      <c r="H87" s="873"/>
      <c r="I87" s="873"/>
      <c r="J87" s="873">
        <v>590.79999999999995</v>
      </c>
      <c r="K87" s="873">
        <v>661.8</v>
      </c>
      <c r="L87" s="873">
        <v>848.4</v>
      </c>
      <c r="M87" s="873">
        <v>678.2</v>
      </c>
      <c r="N87" s="873">
        <v>521.70000000000005</v>
      </c>
      <c r="O87" s="873">
        <v>535.6</v>
      </c>
      <c r="P87" s="1276">
        <v>727.8</v>
      </c>
      <c r="Q87" s="1276">
        <v>931.3</v>
      </c>
      <c r="R87" s="1276">
        <v>954.7</v>
      </c>
      <c r="S87" s="1276">
        <v>980</v>
      </c>
      <c r="T87" s="1276">
        <v>1005.5</v>
      </c>
      <c r="U87" s="1276">
        <v>1031.0999999999999</v>
      </c>
    </row>
    <row r="88" spans="1:21" s="906" customFormat="1">
      <c r="A88" s="961"/>
      <c r="B88" s="907" t="s">
        <v>545</v>
      </c>
      <c r="C88" s="962"/>
      <c r="D88" s="962">
        <v>447.1</v>
      </c>
      <c r="E88" s="962"/>
      <c r="F88" s="962"/>
      <c r="G88" s="962"/>
      <c r="H88" s="962"/>
      <c r="I88" s="962"/>
      <c r="J88" s="962"/>
      <c r="K88" s="962"/>
      <c r="L88" s="962"/>
      <c r="M88" s="962"/>
      <c r="N88" s="962"/>
      <c r="O88" s="962"/>
      <c r="P88" s="963"/>
      <c r="Q88" s="963"/>
      <c r="R88" s="963"/>
      <c r="S88" s="963"/>
      <c r="T88" s="963"/>
      <c r="U88" s="963"/>
    </row>
    <row r="89" spans="1:21" s="970" customFormat="1">
      <c r="A89" s="952"/>
      <c r="B89" s="952"/>
      <c r="C89" s="952"/>
      <c r="D89" s="952"/>
      <c r="E89" s="969"/>
      <c r="F89" s="952"/>
      <c r="G89" s="1278"/>
      <c r="H89" s="952"/>
      <c r="I89" s="952"/>
      <c r="J89" s="952"/>
      <c r="K89" s="952"/>
      <c r="L89" s="952"/>
      <c r="M89" s="952"/>
      <c r="N89" s="952"/>
      <c r="O89" s="952"/>
      <c r="P89" s="952"/>
      <c r="Q89" s="952"/>
      <c r="R89" s="952"/>
      <c r="U89" s="1279"/>
    </row>
    <row r="90" spans="1:21" s="970" customFormat="1" ht="15">
      <c r="A90" s="952"/>
      <c r="B90" s="971" t="s">
        <v>267</v>
      </c>
      <c r="C90" s="952"/>
      <c r="D90" s="952"/>
      <c r="E90" s="969"/>
      <c r="F90" s="952"/>
      <c r="G90" s="952"/>
      <c r="H90" s="952"/>
      <c r="I90" s="952"/>
      <c r="J90" s="952"/>
      <c r="K90" s="952"/>
      <c r="L90" s="952"/>
      <c r="M90" s="952"/>
      <c r="N90" s="952"/>
      <c r="O90" s="952"/>
      <c r="P90" s="952"/>
      <c r="Q90" s="952"/>
      <c r="R90" s="952"/>
    </row>
    <row r="91" spans="1:21" s="970" customFormat="1">
      <c r="A91" s="952"/>
      <c r="B91" s="972" t="s">
        <v>546</v>
      </c>
      <c r="C91" s="952"/>
      <c r="D91" s="952"/>
      <c r="E91" s="969"/>
      <c r="F91" s="952"/>
      <c r="G91" s="952"/>
      <c r="H91" s="952"/>
      <c r="I91" s="952"/>
      <c r="J91" s="952"/>
      <c r="K91" s="952"/>
      <c r="L91" s="952"/>
      <c r="M91" s="952"/>
      <c r="N91" s="952"/>
      <c r="O91" s="952"/>
      <c r="P91" s="952"/>
      <c r="Q91" s="952"/>
      <c r="R91" s="952"/>
    </row>
    <row r="92" spans="1:21" s="970" customFormat="1">
      <c r="A92" s="952"/>
      <c r="B92" s="972" t="s">
        <v>547</v>
      </c>
      <c r="C92" s="952"/>
      <c r="D92" s="952"/>
      <c r="E92" s="969"/>
      <c r="F92" s="952"/>
      <c r="G92" s="952"/>
      <c r="H92" s="952"/>
      <c r="I92" s="952"/>
      <c r="J92" s="952"/>
      <c r="K92" s="952"/>
      <c r="L92" s="952"/>
      <c r="M92" s="952"/>
      <c r="N92" s="952"/>
      <c r="O92" s="952"/>
      <c r="P92" s="952"/>
      <c r="Q92" s="952"/>
      <c r="R92" s="952"/>
    </row>
    <row r="93" spans="1:21" s="970" customFormat="1">
      <c r="A93" s="952"/>
      <c r="B93" s="972" t="s">
        <v>548</v>
      </c>
      <c r="C93" s="952"/>
      <c r="D93" s="952"/>
      <c r="E93" s="969"/>
      <c r="F93" s="952"/>
      <c r="G93" s="952"/>
      <c r="H93" s="952"/>
      <c r="I93" s="952"/>
      <c r="J93" s="952"/>
      <c r="K93" s="952"/>
      <c r="L93" s="952"/>
      <c r="M93" s="952"/>
      <c r="N93" s="952"/>
      <c r="O93" s="952"/>
      <c r="P93" s="952"/>
      <c r="Q93" s="952"/>
      <c r="R93" s="952"/>
    </row>
    <row r="94" spans="1:21" s="970" customFormat="1">
      <c r="A94" s="952"/>
      <c r="B94" s="972" t="s">
        <v>549</v>
      </c>
      <c r="C94" s="952"/>
      <c r="D94" s="952"/>
      <c r="E94" s="969"/>
      <c r="F94" s="952"/>
      <c r="G94" s="952"/>
      <c r="H94" s="952"/>
      <c r="I94" s="952"/>
      <c r="J94" s="952"/>
      <c r="K94" s="952"/>
      <c r="L94" s="952"/>
      <c r="M94" s="952"/>
      <c r="N94" s="952"/>
      <c r="O94" s="952"/>
      <c r="P94" s="952"/>
      <c r="Q94" s="952"/>
      <c r="R94" s="952"/>
    </row>
    <row r="95" spans="1:21" s="970" customFormat="1">
      <c r="A95" s="952"/>
      <c r="B95" s="972" t="s">
        <v>550</v>
      </c>
      <c r="C95" s="952"/>
      <c r="D95" s="952"/>
      <c r="E95" s="969"/>
      <c r="F95" s="952"/>
      <c r="G95" s="952"/>
      <c r="H95" s="952"/>
      <c r="I95" s="952"/>
      <c r="J95" s="952"/>
      <c r="K95" s="952"/>
      <c r="L95" s="952"/>
      <c r="M95" s="952"/>
      <c r="N95" s="952"/>
      <c r="O95" s="952"/>
      <c r="P95" s="952"/>
      <c r="Q95" s="952"/>
      <c r="R95" s="952"/>
    </row>
    <row r="96" spans="1:21" s="970" customFormat="1">
      <c r="A96" s="952"/>
      <c r="B96" s="972"/>
      <c r="C96" s="952"/>
      <c r="D96" s="952"/>
      <c r="E96" s="969"/>
      <c r="F96" s="952"/>
      <c r="G96" s="952"/>
      <c r="H96" s="952"/>
      <c r="I96" s="952"/>
      <c r="J96" s="952"/>
      <c r="K96" s="952"/>
      <c r="L96" s="952"/>
      <c r="M96" s="952"/>
      <c r="N96" s="952"/>
      <c r="O96" s="952"/>
      <c r="P96" s="952"/>
      <c r="Q96" s="952"/>
      <c r="R96" s="952"/>
    </row>
    <row r="97" spans="1:20">
      <c r="A97" s="159"/>
      <c r="B97" s="558"/>
      <c r="C97" s="159"/>
      <c r="D97" s="159"/>
      <c r="E97" s="168"/>
      <c r="F97" s="159"/>
      <c r="G97" s="159"/>
      <c r="H97" s="159"/>
      <c r="I97" s="159"/>
      <c r="J97" s="159"/>
      <c r="K97" s="159"/>
      <c r="M97" s="159"/>
      <c r="N97" s="159"/>
      <c r="O97" s="159"/>
      <c r="Q97" s="159"/>
      <c r="R97" s="159"/>
    </row>
    <row r="98" spans="1:20" ht="15.75">
      <c r="A98" s="952"/>
      <c r="B98" s="953" t="s">
        <v>514</v>
      </c>
      <c r="C98" s="892">
        <v>2012</v>
      </c>
      <c r="D98" s="892">
        <v>2013</v>
      </c>
      <c r="E98" s="892">
        <v>2014</v>
      </c>
      <c r="F98" s="892">
        <v>2015</v>
      </c>
      <c r="G98" s="892">
        <v>2016</v>
      </c>
      <c r="H98" s="892">
        <v>2017</v>
      </c>
      <c r="I98" s="892">
        <v>2018</v>
      </c>
      <c r="J98" s="892">
        <v>2019</v>
      </c>
      <c r="K98" s="892">
        <v>2020</v>
      </c>
      <c r="L98" s="892">
        <v>2021</v>
      </c>
      <c r="M98" s="892">
        <v>2022</v>
      </c>
      <c r="N98" s="892">
        <v>2023</v>
      </c>
      <c r="O98" s="892">
        <v>2024</v>
      </c>
      <c r="P98" s="1221">
        <v>2025</v>
      </c>
      <c r="Q98" s="954">
        <v>2026</v>
      </c>
      <c r="R98" s="954">
        <v>2027</v>
      </c>
      <c r="S98" s="954">
        <v>2028</v>
      </c>
      <c r="T98" s="954">
        <v>2029</v>
      </c>
    </row>
    <row r="99" spans="1:20" ht="13.5" customHeight="1">
      <c r="A99" s="952"/>
      <c r="B99" s="953" t="s">
        <v>450</v>
      </c>
      <c r="C99" s="896" t="s">
        <v>231</v>
      </c>
      <c r="D99" s="896" t="s">
        <v>231</v>
      </c>
      <c r="E99" s="896" t="s">
        <v>231</v>
      </c>
      <c r="F99" s="896" t="s">
        <v>231</v>
      </c>
      <c r="G99" s="896" t="s">
        <v>231</v>
      </c>
      <c r="H99" s="896" t="s">
        <v>231</v>
      </c>
      <c r="I99" s="955" t="s">
        <v>231</v>
      </c>
      <c r="J99" s="955" t="s">
        <v>231</v>
      </c>
      <c r="K99" s="955" t="s">
        <v>231</v>
      </c>
      <c r="L99" s="955" t="s">
        <v>231</v>
      </c>
      <c r="M99" s="955" t="s">
        <v>231</v>
      </c>
      <c r="N99" s="955" t="s">
        <v>231</v>
      </c>
      <c r="O99" s="896" t="s">
        <v>231</v>
      </c>
      <c r="P99" s="1222" t="s">
        <v>233</v>
      </c>
      <c r="Q99" s="956" t="s">
        <v>233</v>
      </c>
      <c r="R99" s="956" t="s">
        <v>233</v>
      </c>
      <c r="S99" s="956" t="s">
        <v>233</v>
      </c>
      <c r="T99" s="956" t="s">
        <v>233</v>
      </c>
    </row>
    <row r="100" spans="1:20">
      <c r="A100" s="952"/>
      <c r="B100" s="957" t="s">
        <v>452</v>
      </c>
      <c r="C100" s="853" t="s">
        <v>288</v>
      </c>
      <c r="D100" s="853" t="s">
        <v>288</v>
      </c>
      <c r="E100" s="853" t="s">
        <v>288</v>
      </c>
      <c r="F100" s="853" t="s">
        <v>516</v>
      </c>
      <c r="G100" s="853" t="s">
        <v>170</v>
      </c>
      <c r="H100" s="853" t="s">
        <v>160</v>
      </c>
      <c r="I100" s="853" t="s">
        <v>152</v>
      </c>
      <c r="J100" s="853" t="s">
        <v>149</v>
      </c>
      <c r="K100" s="853" t="s">
        <v>142</v>
      </c>
      <c r="L100" s="853" t="s">
        <v>133</v>
      </c>
      <c r="M100" s="853" t="s">
        <v>3</v>
      </c>
      <c r="N100" s="853" t="s">
        <v>892</v>
      </c>
      <c r="O100" s="853" t="s">
        <v>898</v>
      </c>
      <c r="P100" s="937" t="s">
        <v>894</v>
      </c>
      <c r="Q100" s="958" t="s">
        <v>894</v>
      </c>
      <c r="R100" s="958" t="s">
        <v>894</v>
      </c>
      <c r="S100" s="958" t="s">
        <v>894</v>
      </c>
      <c r="T100" s="958" t="s">
        <v>894</v>
      </c>
    </row>
    <row r="101" spans="1:20">
      <c r="A101" s="952"/>
      <c r="B101" s="952"/>
      <c r="C101" s="955"/>
      <c r="D101" s="959"/>
      <c r="E101" s="959"/>
      <c r="F101" s="959"/>
      <c r="G101" s="959"/>
      <c r="H101" s="959"/>
      <c r="I101" s="959"/>
      <c r="J101" s="959"/>
      <c r="K101" s="959"/>
      <c r="L101" s="959"/>
      <c r="M101" s="959"/>
      <c r="N101" s="959"/>
      <c r="O101" s="952"/>
      <c r="P101" s="970"/>
      <c r="Q101" s="960"/>
      <c r="R101" s="960"/>
      <c r="S101" s="960"/>
      <c r="T101" s="960"/>
    </row>
    <row r="102" spans="1:20" s="707" customFormat="1">
      <c r="A102" s="961">
        <v>2</v>
      </c>
      <c r="B102" s="907" t="s">
        <v>517</v>
      </c>
      <c r="C102" s="962">
        <v>9943.2999999999993</v>
      </c>
      <c r="D102" s="962">
        <v>13175.5</v>
      </c>
      <c r="E102" s="962">
        <v>15453.9</v>
      </c>
      <c r="F102" s="962">
        <v>13788.8</v>
      </c>
      <c r="G102" s="962">
        <f>G104+G110+G112+G116+G120+G122+G126</f>
        <v>13572.5</v>
      </c>
      <c r="H102" s="962">
        <f>H104+H110+H112+H116+H120+H122+H126</f>
        <v>13319.9</v>
      </c>
      <c r="I102" s="962">
        <v>16134.2</v>
      </c>
      <c r="J102" s="962">
        <v>17852.5</v>
      </c>
      <c r="K102" s="962">
        <v>19397.8</v>
      </c>
      <c r="L102" s="962">
        <v>20130.7</v>
      </c>
      <c r="M102" s="962">
        <v>24390</v>
      </c>
      <c r="N102" s="962">
        <v>24614.6</v>
      </c>
      <c r="O102" s="962">
        <v>24757.3</v>
      </c>
      <c r="P102" s="1223">
        <v>28357.1</v>
      </c>
      <c r="Q102" s="963">
        <v>29505.4</v>
      </c>
      <c r="R102" s="963">
        <v>31134.7</v>
      </c>
      <c r="S102" s="963">
        <v>32138.5</v>
      </c>
      <c r="T102" s="963">
        <v>33630.9</v>
      </c>
    </row>
    <row r="103" spans="1:20" s="16" customFormat="1">
      <c r="A103" s="964"/>
      <c r="B103" s="899"/>
      <c r="C103" s="965"/>
      <c r="D103" s="965"/>
      <c r="E103" s="965"/>
      <c r="F103" s="965"/>
      <c r="G103" s="965"/>
      <c r="H103" s="965"/>
      <c r="I103" s="965"/>
      <c r="J103" s="965"/>
      <c r="K103" s="965"/>
      <c r="L103" s="965"/>
      <c r="M103" s="965"/>
      <c r="N103" s="965"/>
      <c r="O103" s="899"/>
      <c r="P103" s="906"/>
      <c r="Q103" s="966"/>
      <c r="R103" s="966"/>
      <c r="S103" s="966"/>
      <c r="T103" s="966"/>
    </row>
    <row r="104" spans="1:20" s="707" customFormat="1">
      <c r="A104" s="961">
        <v>21</v>
      </c>
      <c r="B104" s="907" t="s">
        <v>518</v>
      </c>
      <c r="C104" s="962">
        <v>2496.5</v>
      </c>
      <c r="D104" s="962">
        <v>2785.7</v>
      </c>
      <c r="E104" s="962">
        <v>3696.7</v>
      </c>
      <c r="F104" s="962">
        <v>3993.3</v>
      </c>
      <c r="G104" s="962">
        <f>SUM(G106:G108)</f>
        <v>4463.3999999999996</v>
      </c>
      <c r="H104" s="962">
        <f>SUM(H106:H108)</f>
        <v>4376.2999999999993</v>
      </c>
      <c r="I104" s="962">
        <v>5198.3999999999996</v>
      </c>
      <c r="J104" s="962">
        <v>5423.8</v>
      </c>
      <c r="K104" s="962">
        <v>5831.5</v>
      </c>
      <c r="L104" s="962">
        <v>6093.7</v>
      </c>
      <c r="M104" s="962">
        <v>6490.3</v>
      </c>
      <c r="N104" s="962">
        <v>6934.1</v>
      </c>
      <c r="O104" s="962">
        <v>7214.6</v>
      </c>
      <c r="P104" s="1223">
        <v>7717.9</v>
      </c>
      <c r="Q104" s="963">
        <v>8185.5</v>
      </c>
      <c r="R104" s="963">
        <v>8629.2000000000007</v>
      </c>
      <c r="S104" s="963">
        <v>9131.4</v>
      </c>
      <c r="T104" s="963">
        <v>9712.2999999999993</v>
      </c>
    </row>
    <row r="105" spans="1:20" s="16" customFormat="1">
      <c r="A105" s="964"/>
      <c r="B105" s="899" t="s">
        <v>519</v>
      </c>
      <c r="C105" s="965">
        <v>978.6</v>
      </c>
      <c r="D105" s="965">
        <v>1404.8</v>
      </c>
      <c r="E105" s="965">
        <v>2818.5</v>
      </c>
      <c r="F105" s="965">
        <v>3662.5</v>
      </c>
      <c r="G105" s="965">
        <v>4021.6</v>
      </c>
      <c r="H105" s="965">
        <v>4201.2</v>
      </c>
      <c r="I105" s="965">
        <v>4486.3999999999996</v>
      </c>
      <c r="J105" s="965">
        <v>4827.5</v>
      </c>
      <c r="K105" s="965">
        <v>5221</v>
      </c>
      <c r="L105" s="965">
        <v>5374.4</v>
      </c>
      <c r="M105" s="965">
        <v>5827</v>
      </c>
      <c r="N105" s="965">
        <v>6117.6</v>
      </c>
      <c r="O105" s="965">
        <v>6597.4</v>
      </c>
      <c r="P105" s="1224">
        <v>6978.4</v>
      </c>
      <c r="Q105" s="967">
        <v>7390.1</v>
      </c>
      <c r="R105" s="967">
        <v>7790.7</v>
      </c>
      <c r="S105" s="967">
        <v>8244.1</v>
      </c>
      <c r="T105" s="967">
        <v>8768.6</v>
      </c>
    </row>
    <row r="106" spans="1:20" s="16" customFormat="1">
      <c r="A106" s="964"/>
      <c r="B106" s="899" t="s">
        <v>520</v>
      </c>
      <c r="C106" s="965">
        <v>1215.5999999999999</v>
      </c>
      <c r="D106" s="965">
        <v>1084.5999999999999</v>
      </c>
      <c r="E106" s="965">
        <v>308.60000000000002</v>
      </c>
      <c r="F106" s="965">
        <v>3563.5</v>
      </c>
      <c r="G106" s="965">
        <v>3901.7</v>
      </c>
      <c r="H106" s="965">
        <v>4093.7</v>
      </c>
      <c r="I106" s="965">
        <v>4362.7</v>
      </c>
      <c r="J106" s="965">
        <v>4685.2</v>
      </c>
      <c r="K106" s="965">
        <v>5058.8</v>
      </c>
      <c r="L106" s="965">
        <v>5195.2</v>
      </c>
      <c r="M106" s="965">
        <v>5641.9</v>
      </c>
      <c r="N106" s="965">
        <v>5902.2</v>
      </c>
      <c r="O106" s="965">
        <v>6378.8</v>
      </c>
      <c r="P106" s="1224">
        <v>6753.9</v>
      </c>
      <c r="Q106" s="967">
        <v>7156.2</v>
      </c>
      <c r="R106" s="967">
        <v>7544.1</v>
      </c>
      <c r="S106" s="967">
        <v>7983.2</v>
      </c>
      <c r="T106" s="967">
        <v>8491</v>
      </c>
    </row>
    <row r="107" spans="1:20" s="16" customFormat="1">
      <c r="A107" s="964"/>
      <c r="B107" s="899" t="s">
        <v>521</v>
      </c>
      <c r="C107" s="965">
        <v>88.1</v>
      </c>
      <c r="D107" s="965">
        <v>116.6</v>
      </c>
      <c r="E107" s="965">
        <v>115.4</v>
      </c>
      <c r="F107" s="965">
        <v>98.9</v>
      </c>
      <c r="G107" s="965">
        <v>119.9</v>
      </c>
      <c r="H107" s="965">
        <v>107.4</v>
      </c>
      <c r="I107" s="965">
        <v>123.7</v>
      </c>
      <c r="J107" s="965">
        <v>142.19999999999999</v>
      </c>
      <c r="K107" s="965">
        <v>162.19999999999999</v>
      </c>
      <c r="L107" s="965">
        <v>179.2</v>
      </c>
      <c r="M107" s="965">
        <v>185</v>
      </c>
      <c r="N107" s="965">
        <v>215.4</v>
      </c>
      <c r="O107" s="965">
        <v>218.6</v>
      </c>
      <c r="P107" s="1224">
        <v>224.5</v>
      </c>
      <c r="Q107" s="967">
        <v>233.9</v>
      </c>
      <c r="R107" s="967">
        <v>246.6</v>
      </c>
      <c r="S107" s="967">
        <v>260.89999999999998</v>
      </c>
      <c r="T107" s="967">
        <v>277.5</v>
      </c>
    </row>
    <row r="108" spans="1:20" s="16" customFormat="1">
      <c r="A108" s="964"/>
      <c r="B108" s="899" t="s">
        <v>522</v>
      </c>
      <c r="C108" s="965">
        <v>214.2</v>
      </c>
      <c r="D108" s="965">
        <v>179.7</v>
      </c>
      <c r="E108" s="965">
        <v>454.2</v>
      </c>
      <c r="F108" s="965">
        <v>330.8</v>
      </c>
      <c r="G108" s="965">
        <v>441.8</v>
      </c>
      <c r="H108" s="965">
        <v>175.2</v>
      </c>
      <c r="I108" s="965">
        <v>711.9</v>
      </c>
      <c r="J108" s="965">
        <v>596.29999999999995</v>
      </c>
      <c r="K108" s="965">
        <v>610.4</v>
      </c>
      <c r="L108" s="965">
        <v>719.3</v>
      </c>
      <c r="M108" s="965">
        <v>663.3</v>
      </c>
      <c r="N108" s="965">
        <v>816.5</v>
      </c>
      <c r="O108" s="965">
        <v>617.20000000000005</v>
      </c>
      <c r="P108" s="1224">
        <v>739.5</v>
      </c>
      <c r="Q108" s="967">
        <v>795.4</v>
      </c>
      <c r="R108" s="967">
        <v>838.5</v>
      </c>
      <c r="S108" s="967">
        <v>887.3</v>
      </c>
      <c r="T108" s="967">
        <v>943.8</v>
      </c>
    </row>
    <row r="109" spans="1:20" s="16" customFormat="1">
      <c r="A109" s="964"/>
      <c r="B109" s="899"/>
      <c r="C109" s="965"/>
      <c r="D109" s="965"/>
      <c r="E109" s="965"/>
      <c r="F109" s="965"/>
      <c r="G109" s="965"/>
      <c r="H109" s="965"/>
      <c r="I109" s="965"/>
      <c r="J109" s="965"/>
      <c r="K109" s="965"/>
      <c r="L109" s="965"/>
      <c r="M109" s="959"/>
      <c r="N109" s="959"/>
      <c r="O109" s="965"/>
      <c r="P109" s="1224"/>
      <c r="Q109" s="967"/>
      <c r="R109" s="967"/>
      <c r="S109" s="967"/>
      <c r="T109" s="967"/>
    </row>
    <row r="110" spans="1:20" s="707" customFormat="1">
      <c r="A110" s="961">
        <v>22</v>
      </c>
      <c r="B110" s="907" t="s">
        <v>523</v>
      </c>
      <c r="C110" s="962">
        <v>2372.3000000000002</v>
      </c>
      <c r="D110" s="962">
        <v>4335</v>
      </c>
      <c r="E110" s="962">
        <v>3691.2</v>
      </c>
      <c r="F110" s="962">
        <v>3605.5</v>
      </c>
      <c r="G110" s="962">
        <v>4102.6000000000004</v>
      </c>
      <c r="H110" s="962">
        <v>4138.1000000000004</v>
      </c>
      <c r="I110" s="962">
        <v>4879.2</v>
      </c>
      <c r="J110" s="962">
        <v>5800.7</v>
      </c>
      <c r="K110" s="962">
        <v>5388.4</v>
      </c>
      <c r="L110" s="962">
        <v>6161.2</v>
      </c>
      <c r="M110" s="962">
        <v>7467.3</v>
      </c>
      <c r="N110" s="962">
        <v>6911.5</v>
      </c>
      <c r="O110" s="962">
        <v>6604.3</v>
      </c>
      <c r="P110" s="1223">
        <v>6845.2</v>
      </c>
      <c r="Q110" s="963">
        <v>6872</v>
      </c>
      <c r="R110" s="963">
        <v>7612.6</v>
      </c>
      <c r="S110" s="963">
        <v>7672.5</v>
      </c>
      <c r="T110" s="963">
        <v>8291.7999999999993</v>
      </c>
    </row>
    <row r="111" spans="1:20" s="16" customFormat="1">
      <c r="A111" s="964"/>
      <c r="B111" s="899"/>
      <c r="C111" s="965"/>
      <c r="D111" s="965"/>
      <c r="E111" s="965"/>
      <c r="F111" s="965"/>
      <c r="G111" s="965"/>
      <c r="H111" s="965"/>
      <c r="I111" s="965"/>
      <c r="J111" s="965"/>
      <c r="K111" s="965"/>
      <c r="L111" s="965"/>
      <c r="M111" s="965"/>
      <c r="N111" s="965"/>
      <c r="O111" s="965"/>
      <c r="P111" s="1224"/>
      <c r="Q111" s="967"/>
      <c r="R111" s="967"/>
      <c r="S111" s="967"/>
      <c r="T111" s="967"/>
    </row>
    <row r="112" spans="1:20" s="707" customFormat="1">
      <c r="A112" s="961">
        <v>24</v>
      </c>
      <c r="B112" s="907" t="s">
        <v>524</v>
      </c>
      <c r="C112" s="962">
        <v>452.3</v>
      </c>
      <c r="D112" s="962">
        <v>521.1</v>
      </c>
      <c r="E112" s="962">
        <v>933.1</v>
      </c>
      <c r="F112" s="962">
        <f>SUM(F113:F114)</f>
        <v>1069.9000000000001</v>
      </c>
      <c r="G112" s="962">
        <f>SUM(G113:G114)</f>
        <v>1248.0999999999999</v>
      </c>
      <c r="H112" s="962">
        <f>SUM(H113:H114)</f>
        <v>1524.9</v>
      </c>
      <c r="I112" s="962">
        <v>1853.3</v>
      </c>
      <c r="J112" s="962">
        <v>2129.1</v>
      </c>
      <c r="K112" s="962">
        <v>2160</v>
      </c>
      <c r="L112" s="962">
        <v>2249.1</v>
      </c>
      <c r="M112" s="962">
        <v>2572.5</v>
      </c>
      <c r="N112" s="962">
        <v>2761.3</v>
      </c>
      <c r="O112" s="962">
        <v>2952.5</v>
      </c>
      <c r="P112" s="1223">
        <v>3460.6</v>
      </c>
      <c r="Q112" s="963">
        <v>3461.7</v>
      </c>
      <c r="R112" s="963">
        <v>3548.9</v>
      </c>
      <c r="S112" s="963">
        <v>3404.7</v>
      </c>
      <c r="T112" s="963">
        <v>3150.1</v>
      </c>
    </row>
    <row r="113" spans="1:20" s="16" customFormat="1">
      <c r="A113" s="964"/>
      <c r="B113" s="899" t="s">
        <v>525</v>
      </c>
      <c r="C113" s="965">
        <v>38.1</v>
      </c>
      <c r="D113" s="965">
        <v>42.2</v>
      </c>
      <c r="E113" s="965">
        <v>92.7</v>
      </c>
      <c r="F113" s="965">
        <v>83.8</v>
      </c>
      <c r="G113" s="965">
        <v>1171.0999999999999</v>
      </c>
      <c r="H113" s="965">
        <v>168.9</v>
      </c>
      <c r="I113" s="965">
        <v>210.5</v>
      </c>
      <c r="J113" s="965">
        <v>449</v>
      </c>
      <c r="K113" s="965">
        <v>468.1</v>
      </c>
      <c r="L113" s="965">
        <v>328.2</v>
      </c>
      <c r="M113" s="965">
        <v>427.6</v>
      </c>
      <c r="N113" s="965">
        <v>792.7</v>
      </c>
      <c r="O113" s="965">
        <v>1068.7</v>
      </c>
      <c r="P113" s="1224">
        <v>1228.5</v>
      </c>
      <c r="Q113" s="967">
        <v>1228.8</v>
      </c>
      <c r="R113" s="967">
        <v>1259.8</v>
      </c>
      <c r="S113" s="967">
        <v>1208.5999999999999</v>
      </c>
      <c r="T113" s="967">
        <v>1118.2</v>
      </c>
    </row>
    <row r="114" spans="1:20" s="16" customFormat="1">
      <c r="A114" s="964"/>
      <c r="B114" s="899" t="s">
        <v>526</v>
      </c>
      <c r="C114" s="965">
        <v>414.2</v>
      </c>
      <c r="D114" s="965">
        <v>478.9</v>
      </c>
      <c r="E114" s="965">
        <v>840.4</v>
      </c>
      <c r="F114" s="965">
        <v>986.1</v>
      </c>
      <c r="G114" s="965">
        <v>77</v>
      </c>
      <c r="H114" s="965">
        <v>1356</v>
      </c>
      <c r="I114" s="965">
        <v>1642.8</v>
      </c>
      <c r="J114" s="965">
        <v>1680.1</v>
      </c>
      <c r="K114" s="965">
        <v>1691.9</v>
      </c>
      <c r="L114" s="965">
        <v>1920.9</v>
      </c>
      <c r="M114" s="965">
        <v>2144.9</v>
      </c>
      <c r="N114" s="965">
        <v>1968.6</v>
      </c>
      <c r="O114" s="965">
        <v>1883.8</v>
      </c>
      <c r="P114" s="1224">
        <v>2232.1</v>
      </c>
      <c r="Q114" s="967">
        <v>2232.9</v>
      </c>
      <c r="R114" s="967">
        <v>2289.1</v>
      </c>
      <c r="S114" s="967">
        <v>2196.1</v>
      </c>
      <c r="T114" s="967">
        <v>2031.8</v>
      </c>
    </row>
    <row r="115" spans="1:20" s="16" customFormat="1">
      <c r="A115" s="964"/>
      <c r="B115" s="899"/>
      <c r="C115" s="965"/>
      <c r="D115" s="965"/>
      <c r="E115" s="965"/>
      <c r="F115" s="965"/>
      <c r="G115" s="965"/>
      <c r="H115" s="965"/>
      <c r="I115" s="965"/>
      <c r="J115" s="965"/>
      <c r="K115" s="965"/>
      <c r="L115" s="965"/>
      <c r="M115" s="965"/>
      <c r="N115" s="965"/>
      <c r="O115" s="965"/>
      <c r="P115" s="1224"/>
      <c r="Q115" s="967"/>
      <c r="R115" s="967"/>
      <c r="S115" s="967"/>
      <c r="T115" s="967"/>
    </row>
    <row r="116" spans="1:20" s="707" customFormat="1">
      <c r="A116" s="961">
        <v>26</v>
      </c>
      <c r="B116" s="907" t="s">
        <v>527</v>
      </c>
      <c r="C116" s="962">
        <v>2074.5</v>
      </c>
      <c r="D116" s="962">
        <v>1323.6</v>
      </c>
      <c r="E116" s="962">
        <v>2514.8000000000002</v>
      </c>
      <c r="F116" s="962">
        <f>SUM(F117:F118)</f>
        <v>2924</v>
      </c>
      <c r="G116" s="962">
        <f>SUM(G117:G118)</f>
        <v>1897</v>
      </c>
      <c r="H116" s="962">
        <v>1383.2</v>
      </c>
      <c r="I116" s="962">
        <v>1999.8</v>
      </c>
      <c r="J116" s="962">
        <v>1371.6</v>
      </c>
      <c r="K116" s="962">
        <v>2190</v>
      </c>
      <c r="L116" s="962">
        <v>1915</v>
      </c>
      <c r="M116" s="962">
        <v>3017.6</v>
      </c>
      <c r="N116" s="962">
        <v>4289.5</v>
      </c>
      <c r="O116" s="962">
        <v>4418.3999999999996</v>
      </c>
      <c r="P116" s="1223">
        <v>4534.8999999999996</v>
      </c>
      <c r="Q116" s="963">
        <v>5589.3</v>
      </c>
      <c r="R116" s="963">
        <v>5632.1</v>
      </c>
      <c r="S116" s="963">
        <v>5784</v>
      </c>
      <c r="T116" s="963">
        <v>6220.2</v>
      </c>
    </row>
    <row r="117" spans="1:20" s="16" customFormat="1">
      <c r="A117" s="964"/>
      <c r="B117" s="899" t="s">
        <v>528</v>
      </c>
      <c r="C117" s="965">
        <v>2073.6999999999998</v>
      </c>
      <c r="D117" s="965">
        <v>1323.6</v>
      </c>
      <c r="E117" s="965">
        <v>2500.6</v>
      </c>
      <c r="F117" s="965">
        <v>1700</v>
      </c>
      <c r="G117" s="965">
        <v>1117.9000000000001</v>
      </c>
      <c r="H117" s="965">
        <v>1197.4000000000001</v>
      </c>
      <c r="I117" s="965">
        <v>1550.4</v>
      </c>
      <c r="J117" s="965">
        <v>4370.1000000000004</v>
      </c>
      <c r="K117" s="965">
        <v>1732.1</v>
      </c>
      <c r="L117" s="965">
        <v>1483.2</v>
      </c>
      <c r="M117" s="965">
        <v>2365.6</v>
      </c>
      <c r="N117" s="965">
        <v>3750</v>
      </c>
      <c r="O117" s="965">
        <v>3956.4</v>
      </c>
      <c r="P117" s="1224">
        <v>4062.9</v>
      </c>
      <c r="Q117" s="967">
        <v>5079.8999999999996</v>
      </c>
      <c r="R117" s="967">
        <v>5101.7</v>
      </c>
      <c r="S117" s="967">
        <v>5240.5</v>
      </c>
      <c r="T117" s="967">
        <v>5676.7</v>
      </c>
    </row>
    <row r="118" spans="1:20" s="16" customFormat="1">
      <c r="A118" s="964"/>
      <c r="B118" s="899" t="s">
        <v>529</v>
      </c>
      <c r="C118" s="965">
        <v>0.8</v>
      </c>
      <c r="D118" s="965"/>
      <c r="E118" s="965">
        <v>14.2</v>
      </c>
      <c r="F118" s="965">
        <v>1224</v>
      </c>
      <c r="G118" s="965">
        <v>779.1</v>
      </c>
      <c r="H118" s="965">
        <v>230.2</v>
      </c>
      <c r="I118" s="965">
        <v>449.4</v>
      </c>
      <c r="J118" s="965">
        <v>1.5</v>
      </c>
      <c r="K118" s="965">
        <v>457.9</v>
      </c>
      <c r="L118" s="965">
        <v>431.8</v>
      </c>
      <c r="M118" s="965">
        <v>652</v>
      </c>
      <c r="N118" s="965">
        <v>539.5</v>
      </c>
      <c r="O118" s="965">
        <v>462</v>
      </c>
      <c r="P118" s="1224">
        <v>472</v>
      </c>
      <c r="Q118" s="967">
        <v>509.4</v>
      </c>
      <c r="R118" s="967">
        <v>530.5</v>
      </c>
      <c r="S118" s="967">
        <v>543.5</v>
      </c>
      <c r="T118" s="967">
        <v>543.5</v>
      </c>
    </row>
    <row r="119" spans="1:20" s="16" customFormat="1">
      <c r="A119" s="964"/>
      <c r="B119" s="899"/>
      <c r="C119" s="965"/>
      <c r="D119" s="965"/>
      <c r="E119" s="965"/>
      <c r="F119" s="965"/>
      <c r="G119" s="965"/>
      <c r="H119" s="965"/>
      <c r="I119" s="965"/>
      <c r="J119" s="965"/>
      <c r="K119" s="965"/>
      <c r="L119" s="965"/>
      <c r="M119" s="965"/>
      <c r="N119" s="965"/>
      <c r="O119" s="965"/>
      <c r="P119" s="1224"/>
      <c r="Q119" s="967"/>
      <c r="R119" s="967"/>
      <c r="S119" s="967"/>
      <c r="T119" s="967"/>
    </row>
    <row r="120" spans="1:20" s="707" customFormat="1">
      <c r="A120" s="961">
        <v>27</v>
      </c>
      <c r="B120" s="907" t="s">
        <v>530</v>
      </c>
      <c r="C120" s="962">
        <v>0</v>
      </c>
      <c r="D120" s="962">
        <v>0</v>
      </c>
      <c r="E120" s="962">
        <v>0</v>
      </c>
      <c r="F120" s="962">
        <v>0</v>
      </c>
      <c r="G120" s="962">
        <v>0</v>
      </c>
      <c r="H120" s="962">
        <v>0</v>
      </c>
      <c r="I120" s="962">
        <v>0.9</v>
      </c>
      <c r="J120" s="962">
        <v>0</v>
      </c>
      <c r="K120" s="962">
        <v>217.7</v>
      </c>
      <c r="L120" s="962">
        <v>0</v>
      </c>
      <c r="M120" s="962">
        <v>0</v>
      </c>
      <c r="N120" s="962">
        <v>0</v>
      </c>
      <c r="O120" s="962">
        <v>0</v>
      </c>
      <c r="P120" s="1223">
        <v>104.8</v>
      </c>
      <c r="Q120" s="963">
        <v>92.5</v>
      </c>
      <c r="R120" s="963">
        <v>69.099999999999994</v>
      </c>
      <c r="S120" s="963">
        <v>68.5</v>
      </c>
      <c r="T120" s="963">
        <v>68.5</v>
      </c>
    </row>
    <row r="121" spans="1:20" s="16" customFormat="1">
      <c r="A121" s="964"/>
      <c r="B121" s="899"/>
      <c r="C121" s="965"/>
      <c r="D121" s="965"/>
      <c r="E121" s="965"/>
      <c r="F121" s="965"/>
      <c r="G121" s="965"/>
      <c r="H121" s="965"/>
      <c r="I121" s="965"/>
      <c r="J121" s="965"/>
      <c r="K121" s="965"/>
      <c r="L121" s="965"/>
      <c r="M121" s="965"/>
      <c r="N121" s="965"/>
      <c r="O121" s="965"/>
      <c r="P121" s="1224"/>
      <c r="Q121" s="967"/>
      <c r="R121" s="967"/>
      <c r="S121" s="967"/>
      <c r="T121" s="967"/>
    </row>
    <row r="122" spans="1:20" s="707" customFormat="1">
      <c r="A122" s="961">
        <v>28</v>
      </c>
      <c r="B122" s="907" t="s">
        <v>531</v>
      </c>
      <c r="C122" s="962">
        <v>72.5</v>
      </c>
      <c r="D122" s="962">
        <v>858.7</v>
      </c>
      <c r="E122" s="962">
        <v>204.5</v>
      </c>
      <c r="F122" s="962">
        <f t="shared" ref="F122:H122" si="2">SUM(F123:F124)</f>
        <v>147.80000000000001</v>
      </c>
      <c r="G122" s="962">
        <f t="shared" si="2"/>
        <v>446.1</v>
      </c>
      <c r="H122" s="962">
        <f t="shared" si="2"/>
        <v>582.30000000000007</v>
      </c>
      <c r="I122" s="962">
        <v>89.9</v>
      </c>
      <c r="J122" s="962">
        <v>86.1</v>
      </c>
      <c r="K122" s="962">
        <v>99.4</v>
      </c>
      <c r="L122" s="962">
        <v>61.3</v>
      </c>
      <c r="M122" s="962">
        <v>392.6</v>
      </c>
      <c r="N122" s="962">
        <v>69.2</v>
      </c>
      <c r="O122" s="962">
        <v>120.9</v>
      </c>
      <c r="P122" s="1223">
        <v>145.30000000000001</v>
      </c>
      <c r="Q122" s="963">
        <v>8.5</v>
      </c>
      <c r="R122" s="963">
        <v>8.9</v>
      </c>
      <c r="S122" s="963">
        <v>9.3000000000000007</v>
      </c>
      <c r="T122" s="963">
        <v>9.3000000000000007</v>
      </c>
    </row>
    <row r="123" spans="1:20" s="16" customFormat="1">
      <c r="A123" s="964"/>
      <c r="B123" s="899" t="s">
        <v>437</v>
      </c>
      <c r="C123" s="965">
        <v>72.5</v>
      </c>
      <c r="D123" s="965">
        <v>858.7</v>
      </c>
      <c r="E123" s="965">
        <v>204.5</v>
      </c>
      <c r="F123" s="968">
        <v>147.80000000000001</v>
      </c>
      <c r="G123" s="965">
        <v>446.1</v>
      </c>
      <c r="H123" s="965">
        <v>582.20000000000005</v>
      </c>
      <c r="I123" s="965">
        <v>89.9</v>
      </c>
      <c r="J123" s="965"/>
      <c r="K123" s="965"/>
      <c r="L123" s="965">
        <v>61.3</v>
      </c>
      <c r="M123" s="965"/>
      <c r="N123" s="965">
        <v>69.2</v>
      </c>
      <c r="O123" s="965">
        <v>120.9</v>
      </c>
      <c r="P123" s="1224">
        <v>145.30000000000001</v>
      </c>
      <c r="Q123" s="967">
        <v>8.5</v>
      </c>
      <c r="R123" s="967">
        <v>8.9</v>
      </c>
      <c r="S123" s="967">
        <v>9.3000000000000007</v>
      </c>
      <c r="T123" s="967">
        <v>9.3000000000000007</v>
      </c>
    </row>
    <row r="124" spans="1:20" s="16" customFormat="1">
      <c r="A124" s="964"/>
      <c r="B124" s="899" t="s">
        <v>532</v>
      </c>
      <c r="C124" s="965" t="s">
        <v>302</v>
      </c>
      <c r="D124" s="965" t="s">
        <v>302</v>
      </c>
      <c r="E124" s="965">
        <v>40</v>
      </c>
      <c r="F124" s="968" t="s">
        <v>302</v>
      </c>
      <c r="G124" s="968" t="s">
        <v>302</v>
      </c>
      <c r="H124" s="968">
        <v>0.1</v>
      </c>
      <c r="I124" s="965"/>
      <c r="J124" s="965"/>
      <c r="K124" s="965"/>
      <c r="L124" s="965"/>
      <c r="M124" s="965"/>
      <c r="N124" s="965"/>
      <c r="O124" s="965">
        <v>8.6</v>
      </c>
      <c r="P124" s="1224">
        <v>145.30000000000001</v>
      </c>
      <c r="Q124" s="967">
        <v>8.5</v>
      </c>
      <c r="R124" s="967">
        <v>8.9</v>
      </c>
      <c r="S124" s="967">
        <v>9.3000000000000007</v>
      </c>
      <c r="T124" s="967">
        <v>9.3000000000000007</v>
      </c>
    </row>
    <row r="125" spans="1:20" s="16" customFormat="1">
      <c r="A125" s="964"/>
      <c r="B125" s="899"/>
      <c r="C125" s="965"/>
      <c r="D125" s="965"/>
      <c r="E125" s="965"/>
      <c r="F125" s="965"/>
      <c r="G125" s="965"/>
      <c r="H125" s="965"/>
      <c r="I125" s="965"/>
      <c r="J125" s="965"/>
      <c r="K125" s="965"/>
      <c r="L125" s="965"/>
      <c r="M125" s="965"/>
      <c r="N125" s="965"/>
      <c r="O125" s="965"/>
      <c r="P125" s="1224"/>
      <c r="Q125" s="967"/>
      <c r="R125" s="967"/>
      <c r="S125" s="967"/>
      <c r="T125" s="967"/>
    </row>
    <row r="126" spans="1:20" s="707" customFormat="1">
      <c r="A126" s="961">
        <v>31</v>
      </c>
      <c r="B126" s="907" t="s">
        <v>533</v>
      </c>
      <c r="C126" s="962">
        <v>2474.6999999999998</v>
      </c>
      <c r="D126" s="962">
        <v>2904.3</v>
      </c>
      <c r="E126" s="962">
        <v>4413.6000000000004</v>
      </c>
      <c r="F126" s="962">
        <f>SUM(F129:F137)</f>
        <v>2048.4</v>
      </c>
      <c r="G126" s="962">
        <f>SUM(G129:G137)</f>
        <v>1415.3</v>
      </c>
      <c r="H126" s="962">
        <f>SUM(H127:H137)</f>
        <v>1315.1</v>
      </c>
      <c r="I126" s="962">
        <v>2112.8000000000002</v>
      </c>
      <c r="J126" s="962">
        <v>3041.2</v>
      </c>
      <c r="K126" s="962">
        <v>3510.7</v>
      </c>
      <c r="L126" s="962">
        <v>3650.4</v>
      </c>
      <c r="M126" s="962">
        <v>4449.6000000000004</v>
      </c>
      <c r="N126" s="962">
        <v>3649</v>
      </c>
      <c r="O126" s="962">
        <v>3446.7</v>
      </c>
      <c r="P126" s="1223">
        <v>5548.4</v>
      </c>
      <c r="Q126" s="963">
        <v>5295.9</v>
      </c>
      <c r="R126" s="963">
        <v>5633.8</v>
      </c>
      <c r="S126" s="963">
        <v>6068.3</v>
      </c>
      <c r="T126" s="963">
        <v>6178.7</v>
      </c>
    </row>
    <row r="127" spans="1:20" s="16" customFormat="1">
      <c r="A127" s="964"/>
      <c r="B127" s="899" t="s">
        <v>534</v>
      </c>
      <c r="C127" s="965" t="s">
        <v>302</v>
      </c>
      <c r="D127" s="965" t="s">
        <v>302</v>
      </c>
      <c r="E127" s="965" t="s">
        <v>302</v>
      </c>
      <c r="F127" s="965"/>
      <c r="G127" s="965"/>
      <c r="H127" s="965"/>
      <c r="I127" s="965"/>
      <c r="J127" s="965">
        <v>0</v>
      </c>
      <c r="K127" s="965">
        <v>0</v>
      </c>
      <c r="L127" s="965">
        <v>0</v>
      </c>
      <c r="M127" s="965">
        <v>0</v>
      </c>
      <c r="N127" s="965">
        <v>0</v>
      </c>
      <c r="O127" s="965">
        <v>0</v>
      </c>
      <c r="P127" s="1224">
        <v>8</v>
      </c>
      <c r="Q127" s="967">
        <v>8.5</v>
      </c>
      <c r="R127" s="967">
        <v>8.9</v>
      </c>
      <c r="S127" s="967">
        <v>9.1</v>
      </c>
      <c r="T127" s="967">
        <v>9.1</v>
      </c>
    </row>
    <row r="128" spans="1:20" s="16" customFormat="1">
      <c r="A128" s="964"/>
      <c r="B128" s="899" t="s">
        <v>535</v>
      </c>
      <c r="C128" s="965" t="s">
        <v>302</v>
      </c>
      <c r="D128" s="965" t="s">
        <v>302</v>
      </c>
      <c r="E128" s="965" t="s">
        <v>302</v>
      </c>
      <c r="F128" s="965"/>
      <c r="G128" s="965"/>
      <c r="H128" s="965"/>
      <c r="I128" s="965"/>
      <c r="J128" s="965"/>
      <c r="K128" s="965"/>
      <c r="L128" s="965"/>
      <c r="M128" s="965">
        <v>0</v>
      </c>
      <c r="N128" s="965">
        <v>0</v>
      </c>
      <c r="O128" s="965">
        <v>0</v>
      </c>
      <c r="P128" s="1224">
        <v>0.1</v>
      </c>
      <c r="Q128" s="967">
        <v>0</v>
      </c>
      <c r="R128" s="967">
        <v>0</v>
      </c>
      <c r="S128" s="967">
        <v>0</v>
      </c>
      <c r="T128" s="967">
        <v>0</v>
      </c>
    </row>
    <row r="129" spans="1:21" s="16" customFormat="1">
      <c r="A129" s="964"/>
      <c r="B129" s="899" t="s">
        <v>536</v>
      </c>
      <c r="C129" s="965" t="s">
        <v>302</v>
      </c>
      <c r="D129" s="965" t="s">
        <v>302</v>
      </c>
      <c r="E129" s="965"/>
      <c r="F129" s="965"/>
      <c r="G129" s="965"/>
      <c r="H129" s="965"/>
      <c r="I129" s="965">
        <v>575.79999999999995</v>
      </c>
      <c r="J129" s="965">
        <v>0</v>
      </c>
      <c r="K129" s="965">
        <v>1050.5</v>
      </c>
      <c r="L129" s="965">
        <v>989.1</v>
      </c>
      <c r="M129" s="965">
        <v>958.6</v>
      </c>
      <c r="N129" s="965">
        <v>726.7</v>
      </c>
      <c r="O129" s="965">
        <v>671.2</v>
      </c>
      <c r="P129" s="1224">
        <v>826.4</v>
      </c>
      <c r="Q129" s="967">
        <v>837.4</v>
      </c>
      <c r="R129" s="967">
        <v>845.8</v>
      </c>
      <c r="S129" s="967">
        <v>896.5</v>
      </c>
      <c r="T129" s="967">
        <v>950.1</v>
      </c>
    </row>
    <row r="130" spans="1:21" s="16" customFormat="1">
      <c r="A130" s="964"/>
      <c r="B130" s="899" t="s">
        <v>537</v>
      </c>
      <c r="C130" s="965" t="s">
        <v>302</v>
      </c>
      <c r="D130" s="965" t="s">
        <v>302</v>
      </c>
      <c r="E130" s="965" t="s">
        <v>302</v>
      </c>
      <c r="F130" s="965"/>
      <c r="G130" s="965"/>
      <c r="H130" s="965"/>
      <c r="I130" s="965"/>
      <c r="J130" s="965">
        <v>0</v>
      </c>
      <c r="K130" s="965">
        <v>0</v>
      </c>
      <c r="L130" s="965">
        <v>0</v>
      </c>
      <c r="M130" s="965">
        <v>0</v>
      </c>
      <c r="N130" s="965">
        <v>0</v>
      </c>
      <c r="O130" s="965">
        <v>0</v>
      </c>
      <c r="P130" s="1224">
        <v>4.5999999999999996</v>
      </c>
      <c r="Q130" s="967">
        <v>73.3</v>
      </c>
      <c r="R130" s="967">
        <v>76.900000000000006</v>
      </c>
      <c r="S130" s="967">
        <v>80</v>
      </c>
      <c r="T130" s="967">
        <v>80</v>
      </c>
    </row>
    <row r="131" spans="1:21" s="16" customFormat="1" ht="14.25">
      <c r="A131" s="964"/>
      <c r="B131" s="899" t="s">
        <v>538</v>
      </c>
      <c r="C131" s="965">
        <v>2411.3000000000002</v>
      </c>
      <c r="D131" s="965">
        <v>2791.3</v>
      </c>
      <c r="E131" s="965">
        <v>4259.7</v>
      </c>
      <c r="F131" s="965">
        <v>1990.5</v>
      </c>
      <c r="G131" s="965">
        <v>1353.7</v>
      </c>
      <c r="H131" s="965">
        <v>1275.2</v>
      </c>
      <c r="I131" s="965">
        <v>1405.8</v>
      </c>
      <c r="J131" s="965" t="s">
        <v>907</v>
      </c>
      <c r="K131" s="965">
        <v>1711.8</v>
      </c>
      <c r="L131" s="965">
        <v>1726.8</v>
      </c>
      <c r="M131" s="965">
        <v>2722.5</v>
      </c>
      <c r="N131" s="965">
        <v>2310.6</v>
      </c>
      <c r="O131" s="965">
        <v>2107.4</v>
      </c>
      <c r="P131" s="1224">
        <v>3760.2</v>
      </c>
      <c r="Q131" s="967">
        <v>3407.4</v>
      </c>
      <c r="R131" s="967">
        <v>3701.2</v>
      </c>
      <c r="S131" s="967">
        <v>4048.2</v>
      </c>
      <c r="T131" s="967">
        <v>4076.8</v>
      </c>
    </row>
    <row r="132" spans="1:21" s="16" customFormat="1">
      <c r="A132" s="964"/>
      <c r="B132" s="899" t="s">
        <v>540</v>
      </c>
      <c r="C132" s="965" t="s">
        <v>302</v>
      </c>
      <c r="D132" s="965">
        <v>65.7</v>
      </c>
      <c r="E132" s="965">
        <v>47.9</v>
      </c>
      <c r="F132" s="965">
        <v>19</v>
      </c>
      <c r="G132" s="965">
        <v>20.3</v>
      </c>
      <c r="H132" s="965">
        <v>22.3</v>
      </c>
      <c r="I132" s="965">
        <v>19.7</v>
      </c>
      <c r="J132" s="965">
        <v>10.3</v>
      </c>
      <c r="K132" s="965">
        <v>60.6</v>
      </c>
      <c r="L132" s="965">
        <v>59.3</v>
      </c>
      <c r="M132" s="965">
        <v>52.9</v>
      </c>
      <c r="N132" s="965">
        <v>47.6</v>
      </c>
      <c r="O132" s="965">
        <v>76.099999999999994</v>
      </c>
      <c r="P132" s="1224">
        <v>144.69999999999999</v>
      </c>
      <c r="Q132" s="967">
        <v>98.8</v>
      </c>
      <c r="R132" s="967">
        <v>101.6</v>
      </c>
      <c r="S132" s="967">
        <v>105.6</v>
      </c>
      <c r="T132" s="967">
        <v>108.3</v>
      </c>
    </row>
    <row r="133" spans="1:21" s="16" customFormat="1">
      <c r="A133" s="964"/>
      <c r="B133" s="899" t="s">
        <v>541</v>
      </c>
      <c r="C133" s="965">
        <v>24</v>
      </c>
      <c r="D133" s="965">
        <v>23.8</v>
      </c>
      <c r="E133" s="965">
        <v>54.7</v>
      </c>
      <c r="F133" s="965">
        <v>24.7</v>
      </c>
      <c r="G133" s="965">
        <v>24.2</v>
      </c>
      <c r="H133" s="965">
        <v>12.6</v>
      </c>
      <c r="I133" s="965">
        <v>15.2</v>
      </c>
      <c r="J133" s="965">
        <v>19.8</v>
      </c>
      <c r="K133" s="965">
        <v>19.2</v>
      </c>
      <c r="L133" s="965">
        <v>25.5</v>
      </c>
      <c r="M133" s="965">
        <v>26.8</v>
      </c>
      <c r="N133" s="965">
        <v>24</v>
      </c>
      <c r="O133" s="965">
        <v>26.3</v>
      </c>
      <c r="P133" s="1224">
        <v>27.6</v>
      </c>
      <c r="Q133" s="967">
        <v>53.7</v>
      </c>
      <c r="R133" s="967">
        <v>56.3</v>
      </c>
      <c r="S133" s="967">
        <v>58.3</v>
      </c>
      <c r="T133" s="967">
        <v>58.3</v>
      </c>
    </row>
    <row r="134" spans="1:21" s="16" customFormat="1">
      <c r="A134" s="964"/>
      <c r="B134" s="899" t="s">
        <v>542</v>
      </c>
      <c r="C134" s="965" t="s">
        <v>302</v>
      </c>
      <c r="D134" s="965" t="s">
        <v>302</v>
      </c>
      <c r="E134" s="965"/>
      <c r="F134" s="965"/>
      <c r="G134" s="965"/>
      <c r="H134" s="965">
        <v>3.4</v>
      </c>
      <c r="I134" s="965">
        <v>1.6</v>
      </c>
      <c r="J134" s="965">
        <v>11.8</v>
      </c>
      <c r="K134" s="965">
        <v>0.2</v>
      </c>
      <c r="L134" s="965">
        <v>0</v>
      </c>
      <c r="M134" s="965">
        <v>0</v>
      </c>
      <c r="N134" s="965">
        <v>0</v>
      </c>
      <c r="O134" s="965">
        <v>0</v>
      </c>
      <c r="P134" s="1224">
        <v>11.5</v>
      </c>
      <c r="Q134" s="967">
        <v>28.8</v>
      </c>
      <c r="R134" s="967">
        <v>24</v>
      </c>
      <c r="S134" s="967">
        <v>24.8</v>
      </c>
      <c r="T134" s="967">
        <v>24.8</v>
      </c>
    </row>
    <row r="135" spans="1:21" s="16" customFormat="1">
      <c r="A135" s="964"/>
      <c r="B135" s="899" t="s">
        <v>543</v>
      </c>
      <c r="C135" s="965">
        <v>39.299999999999997</v>
      </c>
      <c r="D135" s="965">
        <v>23.6</v>
      </c>
      <c r="E135" s="965">
        <v>51.3</v>
      </c>
      <c r="F135" s="965">
        <v>14.2</v>
      </c>
      <c r="G135" s="965">
        <v>17.100000000000001</v>
      </c>
      <c r="H135" s="965">
        <v>1.6</v>
      </c>
      <c r="I135" s="965">
        <v>4.8</v>
      </c>
      <c r="J135" s="965">
        <v>5.7</v>
      </c>
      <c r="K135" s="965">
        <v>6.7</v>
      </c>
      <c r="L135" s="965">
        <v>1.3</v>
      </c>
      <c r="M135" s="965">
        <v>10.6</v>
      </c>
      <c r="N135" s="965">
        <v>18.399999999999999</v>
      </c>
      <c r="O135" s="965">
        <v>30.1</v>
      </c>
      <c r="P135" s="1224">
        <v>37.6</v>
      </c>
      <c r="Q135" s="967">
        <v>42.8</v>
      </c>
      <c r="R135" s="967">
        <v>44.7</v>
      </c>
      <c r="S135" s="967">
        <v>45.8</v>
      </c>
      <c r="T135" s="967">
        <v>45.8</v>
      </c>
    </row>
    <row r="136" spans="1:21" s="16" customFormat="1">
      <c r="A136" s="964"/>
      <c r="B136" s="899" t="s">
        <v>544</v>
      </c>
      <c r="C136" s="965"/>
      <c r="D136" s="965"/>
      <c r="E136" s="965"/>
      <c r="F136" s="965"/>
      <c r="G136" s="965"/>
      <c r="H136" s="965"/>
      <c r="I136" s="965"/>
      <c r="J136" s="965">
        <v>590.79999999999995</v>
      </c>
      <c r="K136" s="965">
        <v>661.8</v>
      </c>
      <c r="L136" s="965">
        <v>848.4</v>
      </c>
      <c r="M136" s="965">
        <v>678.2</v>
      </c>
      <c r="N136" s="965">
        <v>521.70000000000005</v>
      </c>
      <c r="O136" s="965">
        <v>535.6</v>
      </c>
      <c r="P136" s="1224">
        <v>727.9</v>
      </c>
      <c r="Q136" s="967">
        <v>751.2</v>
      </c>
      <c r="R136" s="967">
        <v>774.6</v>
      </c>
      <c r="S136" s="967">
        <v>799.9</v>
      </c>
      <c r="T136" s="967">
        <v>825.4</v>
      </c>
    </row>
    <row r="137" spans="1:21" s="16" customFormat="1">
      <c r="A137" s="961"/>
      <c r="B137" s="907" t="s">
        <v>545</v>
      </c>
      <c r="C137" s="962"/>
      <c r="D137" s="962">
        <v>447.1</v>
      </c>
      <c r="E137" s="962"/>
      <c r="F137" s="962"/>
      <c r="G137" s="962"/>
      <c r="H137" s="962"/>
      <c r="I137" s="962"/>
      <c r="J137" s="962"/>
      <c r="K137" s="962"/>
      <c r="L137" s="962"/>
      <c r="M137" s="962"/>
      <c r="N137" s="962"/>
      <c r="O137" s="962"/>
      <c r="P137" s="1223"/>
      <c r="Q137" s="963"/>
      <c r="R137" s="963"/>
      <c r="S137" s="963"/>
      <c r="T137" s="963"/>
    </row>
    <row r="138" spans="1:21">
      <c r="A138" s="952"/>
      <c r="B138" s="952"/>
      <c r="C138" s="952"/>
      <c r="D138" s="952"/>
      <c r="E138" s="969"/>
      <c r="F138" s="952"/>
      <c r="G138" s="952"/>
      <c r="H138" s="952"/>
      <c r="I138" s="952"/>
      <c r="J138" s="952"/>
      <c r="K138" s="952"/>
      <c r="L138" s="952"/>
      <c r="M138" s="952"/>
      <c r="N138" s="952"/>
      <c r="O138" s="952"/>
      <c r="P138" s="970"/>
      <c r="Q138" s="952"/>
      <c r="R138" s="952"/>
      <c r="S138" s="970"/>
      <c r="T138" s="970"/>
      <c r="U138" s="708"/>
    </row>
    <row r="139" spans="1:21" ht="15">
      <c r="A139" s="952"/>
      <c r="B139" s="971" t="s">
        <v>267</v>
      </c>
      <c r="C139" s="952"/>
      <c r="D139" s="952"/>
      <c r="E139" s="969"/>
      <c r="F139" s="952"/>
      <c r="G139" s="952"/>
      <c r="H139" s="952"/>
      <c r="I139" s="952"/>
      <c r="J139" s="952"/>
      <c r="K139" s="952"/>
      <c r="L139" s="952"/>
      <c r="M139" s="952"/>
      <c r="N139" s="952"/>
      <c r="O139" s="952"/>
      <c r="P139" s="970"/>
      <c r="Q139" s="952"/>
      <c r="R139" s="952"/>
      <c r="S139" s="970"/>
      <c r="T139" s="970"/>
    </row>
    <row r="140" spans="1:21">
      <c r="A140" s="952"/>
      <c r="B140" s="972" t="s">
        <v>546</v>
      </c>
      <c r="C140" s="952"/>
      <c r="D140" s="952"/>
      <c r="E140" s="969"/>
      <c r="F140" s="952"/>
      <c r="G140" s="952"/>
      <c r="H140" s="952"/>
      <c r="I140" s="952"/>
      <c r="J140" s="952"/>
      <c r="K140" s="952"/>
      <c r="L140" s="952"/>
      <c r="M140" s="952"/>
      <c r="N140" s="952"/>
      <c r="O140" s="952"/>
      <c r="P140" s="970"/>
      <c r="Q140" s="952"/>
      <c r="R140" s="952"/>
      <c r="S140" s="970"/>
      <c r="T140" s="970"/>
    </row>
    <row r="141" spans="1:21">
      <c r="A141" s="952"/>
      <c r="B141" s="972" t="s">
        <v>547</v>
      </c>
      <c r="C141" s="952"/>
      <c r="D141" s="952"/>
      <c r="E141" s="969"/>
      <c r="F141" s="952"/>
      <c r="G141" s="952"/>
      <c r="H141" s="952"/>
      <c r="I141" s="952"/>
      <c r="J141" s="952"/>
      <c r="K141" s="952"/>
      <c r="L141" s="952"/>
      <c r="M141" s="952"/>
      <c r="N141" s="952"/>
      <c r="O141" s="952"/>
      <c r="P141" s="970"/>
      <c r="Q141" s="952"/>
      <c r="R141" s="952"/>
      <c r="S141" s="970"/>
      <c r="T141" s="970"/>
    </row>
    <row r="142" spans="1:21">
      <c r="A142" s="952"/>
      <c r="B142" s="972" t="s">
        <v>548</v>
      </c>
      <c r="C142" s="952"/>
      <c r="D142" s="952"/>
      <c r="E142" s="969"/>
      <c r="F142" s="952"/>
      <c r="G142" s="952"/>
      <c r="H142" s="952"/>
      <c r="I142" s="952"/>
      <c r="J142" s="952"/>
      <c r="K142" s="952"/>
      <c r="L142" s="952"/>
      <c r="M142" s="952"/>
      <c r="N142" s="952"/>
      <c r="O142" s="952"/>
      <c r="P142" s="970"/>
      <c r="Q142" s="952"/>
      <c r="R142" s="952"/>
      <c r="S142" s="970"/>
      <c r="T142" s="970"/>
    </row>
    <row r="143" spans="1:21">
      <c r="A143" s="952"/>
      <c r="B143" s="972" t="s">
        <v>549</v>
      </c>
      <c r="C143" s="952"/>
      <c r="D143" s="952"/>
      <c r="E143" s="969"/>
      <c r="F143" s="952"/>
      <c r="G143" s="952"/>
      <c r="H143" s="952"/>
      <c r="I143" s="952"/>
      <c r="J143" s="952"/>
      <c r="K143" s="952"/>
      <c r="L143" s="952"/>
      <c r="M143" s="952"/>
      <c r="N143" s="952"/>
      <c r="O143" s="952"/>
      <c r="P143" s="970"/>
      <c r="Q143" s="952"/>
      <c r="R143" s="952"/>
      <c r="S143" s="970"/>
      <c r="T143" s="970"/>
    </row>
    <row r="144" spans="1:21">
      <c r="A144" s="952"/>
      <c r="B144" s="972" t="s">
        <v>550</v>
      </c>
      <c r="C144" s="952"/>
      <c r="D144" s="952"/>
      <c r="E144" s="969"/>
      <c r="F144" s="952"/>
      <c r="G144" s="952"/>
      <c r="H144" s="952"/>
      <c r="I144" s="952"/>
      <c r="J144" s="952"/>
      <c r="K144" s="952"/>
      <c r="L144" s="952"/>
      <c r="M144" s="952"/>
      <c r="N144" s="952"/>
      <c r="O144" s="952"/>
      <c r="P144" s="970"/>
      <c r="Q144" s="952"/>
      <c r="R144" s="952"/>
      <c r="S144" s="970"/>
      <c r="T144" s="970"/>
    </row>
    <row r="145" spans="1:19">
      <c r="A145" s="159"/>
      <c r="B145" s="558"/>
      <c r="C145" s="159"/>
      <c r="D145" s="159"/>
      <c r="E145" s="168"/>
      <c r="F145" s="159"/>
      <c r="G145" s="159"/>
      <c r="H145" s="159"/>
      <c r="I145" s="159"/>
      <c r="J145" s="159"/>
      <c r="K145" s="159"/>
      <c r="M145" s="159"/>
      <c r="N145" s="159"/>
      <c r="O145" s="159"/>
      <c r="Q145" s="159"/>
      <c r="R145" s="159"/>
    </row>
    <row r="146" spans="1:19" ht="15.75">
      <c r="A146" s="159"/>
      <c r="B146" s="584" t="s">
        <v>895</v>
      </c>
      <c r="C146" s="159"/>
      <c r="D146" s="159"/>
      <c r="E146" s="168"/>
      <c r="F146" s="159"/>
      <c r="G146" s="159"/>
      <c r="H146" s="159"/>
      <c r="I146" s="159"/>
      <c r="J146" s="159"/>
      <c r="K146" s="159"/>
      <c r="M146" s="159"/>
      <c r="N146" s="159"/>
      <c r="O146" s="159"/>
      <c r="Q146" s="159"/>
      <c r="R146" s="159"/>
    </row>
    <row r="147" spans="1:19" s="13" customFormat="1" ht="15.75">
      <c r="A147" s="332"/>
      <c r="B147" s="584" t="s">
        <v>514</v>
      </c>
      <c r="C147" s="431">
        <v>2012</v>
      </c>
      <c r="D147" s="431">
        <v>2013</v>
      </c>
      <c r="E147" s="431">
        <v>2014</v>
      </c>
      <c r="F147" s="431">
        <v>2015</v>
      </c>
      <c r="G147" s="431">
        <v>2016</v>
      </c>
      <c r="H147" s="431">
        <v>2017</v>
      </c>
      <c r="I147" s="431">
        <v>2018</v>
      </c>
      <c r="J147" s="431">
        <v>2019</v>
      </c>
      <c r="K147" s="431">
        <v>2020</v>
      </c>
      <c r="L147" s="431">
        <v>2021</v>
      </c>
      <c r="M147" s="431">
        <v>2022</v>
      </c>
      <c r="N147" s="431">
        <v>2023</v>
      </c>
      <c r="O147" s="385">
        <v>2024</v>
      </c>
      <c r="P147" s="1195">
        <v>2025</v>
      </c>
      <c r="Q147" s="385">
        <v>2026</v>
      </c>
      <c r="R147" s="385">
        <v>2027</v>
      </c>
      <c r="S147" s="385">
        <v>2028</v>
      </c>
    </row>
    <row r="148" spans="1:19" s="13" customFormat="1" ht="13.5" customHeight="1">
      <c r="A148" s="332"/>
      <c r="B148" s="584" t="s">
        <v>450</v>
      </c>
      <c r="C148" s="432" t="s">
        <v>231</v>
      </c>
      <c r="D148" s="432" t="s">
        <v>231</v>
      </c>
      <c r="E148" s="432" t="s">
        <v>231</v>
      </c>
      <c r="F148" s="432" t="s">
        <v>231</v>
      </c>
      <c r="G148" s="432" t="s">
        <v>231</v>
      </c>
      <c r="H148" s="432" t="s">
        <v>231</v>
      </c>
      <c r="I148" s="173" t="s">
        <v>231</v>
      </c>
      <c r="J148" s="173" t="s">
        <v>231</v>
      </c>
      <c r="K148" s="173" t="s">
        <v>231</v>
      </c>
      <c r="L148" s="173" t="s">
        <v>231</v>
      </c>
      <c r="M148" s="173" t="s">
        <v>231</v>
      </c>
      <c r="N148" s="173" t="s">
        <v>231</v>
      </c>
      <c r="O148" s="386" t="s">
        <v>515</v>
      </c>
      <c r="P148" s="1196" t="s">
        <v>233</v>
      </c>
      <c r="Q148" s="386" t="s">
        <v>233</v>
      </c>
      <c r="R148" s="386" t="s">
        <v>233</v>
      </c>
      <c r="S148" s="386" t="s">
        <v>233</v>
      </c>
    </row>
    <row r="149" spans="1:19" s="13" customFormat="1">
      <c r="A149" s="332"/>
      <c r="B149" s="402" t="s">
        <v>452</v>
      </c>
      <c r="C149" s="127" t="s">
        <v>288</v>
      </c>
      <c r="D149" s="127" t="s">
        <v>288</v>
      </c>
      <c r="E149" s="127" t="s">
        <v>288</v>
      </c>
      <c r="F149" s="127" t="s">
        <v>516</v>
      </c>
      <c r="G149" s="127" t="s">
        <v>170</v>
      </c>
      <c r="H149" s="127" t="s">
        <v>160</v>
      </c>
      <c r="I149" s="127" t="s">
        <v>152</v>
      </c>
      <c r="J149" s="127" t="s">
        <v>149</v>
      </c>
      <c r="K149" s="127" t="s">
        <v>142</v>
      </c>
      <c r="L149" s="127" t="s">
        <v>133</v>
      </c>
      <c r="M149" s="127" t="s">
        <v>3</v>
      </c>
      <c r="N149" s="127" t="s">
        <v>892</v>
      </c>
      <c r="O149" s="388" t="s">
        <v>878</v>
      </c>
      <c r="P149" s="47" t="s">
        <v>878</v>
      </c>
      <c r="Q149" s="388" t="s">
        <v>878</v>
      </c>
      <c r="R149" s="388" t="s">
        <v>878</v>
      </c>
      <c r="S149" s="388" t="s">
        <v>878</v>
      </c>
    </row>
    <row r="150" spans="1:19" s="13" customFormat="1">
      <c r="A150" s="332"/>
      <c r="B150" s="332"/>
      <c r="C150" s="173"/>
      <c r="D150" s="805"/>
      <c r="E150" s="805"/>
      <c r="F150" s="805"/>
      <c r="G150" s="805"/>
      <c r="H150" s="805"/>
      <c r="I150" s="805"/>
      <c r="J150" s="805"/>
      <c r="K150" s="805"/>
      <c r="L150" s="805"/>
      <c r="M150" s="805"/>
      <c r="N150" s="805"/>
      <c r="O150" s="424"/>
      <c r="Q150" s="424"/>
      <c r="R150" s="424"/>
      <c r="S150" s="424"/>
    </row>
    <row r="151" spans="1:19" s="267" customFormat="1">
      <c r="A151" s="404">
        <v>2</v>
      </c>
      <c r="B151" s="389" t="s">
        <v>517</v>
      </c>
      <c r="C151" s="214">
        <v>9943.2999999999993</v>
      </c>
      <c r="D151" s="214">
        <v>13175.5</v>
      </c>
      <c r="E151" s="214">
        <v>15453.9</v>
      </c>
      <c r="F151" s="214">
        <v>13788.8</v>
      </c>
      <c r="G151" s="214">
        <f>G153+G159+G161+G165+G169+G171+G175</f>
        <v>13572.5</v>
      </c>
      <c r="H151" s="214">
        <f>H153+H159+H161+H165+H169+H171+H175</f>
        <v>13319.9</v>
      </c>
      <c r="I151" s="214">
        <v>16134.2</v>
      </c>
      <c r="J151" s="214">
        <v>17852.5</v>
      </c>
      <c r="K151" s="214">
        <v>19397.8</v>
      </c>
      <c r="L151" s="214">
        <v>20130.7</v>
      </c>
      <c r="M151" s="214">
        <v>24390</v>
      </c>
      <c r="N151" s="214">
        <v>24614.6</v>
      </c>
      <c r="O151" s="511">
        <v>27377.5</v>
      </c>
      <c r="P151" s="1225">
        <v>28480.7</v>
      </c>
      <c r="Q151" s="511">
        <v>29805.9</v>
      </c>
      <c r="R151" s="511">
        <v>31131</v>
      </c>
      <c r="S151" s="511">
        <v>32268</v>
      </c>
    </row>
    <row r="152" spans="1:19" s="12" customFormat="1">
      <c r="A152" s="405"/>
      <c r="B152" s="387"/>
      <c r="C152" s="440"/>
      <c r="D152" s="440"/>
      <c r="E152" s="440"/>
      <c r="F152" s="440"/>
      <c r="G152" s="440"/>
      <c r="H152" s="440"/>
      <c r="I152" s="440"/>
      <c r="J152" s="440"/>
      <c r="K152" s="440"/>
      <c r="L152" s="440"/>
      <c r="M152" s="440"/>
      <c r="N152" s="440"/>
      <c r="O152" s="237"/>
      <c r="Q152" s="237"/>
      <c r="R152" s="237"/>
      <c r="S152" s="237"/>
    </row>
    <row r="153" spans="1:19" s="267" customFormat="1">
      <c r="A153" s="404">
        <v>21</v>
      </c>
      <c r="B153" s="389" t="s">
        <v>518</v>
      </c>
      <c r="C153" s="214">
        <v>2496.5</v>
      </c>
      <c r="D153" s="214">
        <v>2785.7</v>
      </c>
      <c r="E153" s="214">
        <v>3696.7</v>
      </c>
      <c r="F153" s="214">
        <v>3993.3</v>
      </c>
      <c r="G153" s="214">
        <f>SUM(G155:G157)</f>
        <v>4463.3999999999996</v>
      </c>
      <c r="H153" s="214">
        <f>SUM(H155:H157)</f>
        <v>4376.2999999999993</v>
      </c>
      <c r="I153" s="214">
        <v>5198.3999999999996</v>
      </c>
      <c r="J153" s="214">
        <v>5423.8</v>
      </c>
      <c r="K153" s="214">
        <v>5831.5</v>
      </c>
      <c r="L153" s="214">
        <v>6093.7</v>
      </c>
      <c r="M153" s="214">
        <v>6490.3</v>
      </c>
      <c r="N153" s="214">
        <v>6934.1</v>
      </c>
      <c r="O153" s="511">
        <v>6933.7</v>
      </c>
      <c r="P153" s="1225">
        <v>7233.1</v>
      </c>
      <c r="Q153" s="511">
        <v>7553.9</v>
      </c>
      <c r="R153" s="511">
        <v>7917.9</v>
      </c>
      <c r="S153" s="511">
        <v>8418.6</v>
      </c>
    </row>
    <row r="154" spans="1:19" s="12" customFormat="1">
      <c r="A154" s="405"/>
      <c r="B154" s="387" t="s">
        <v>519</v>
      </c>
      <c r="C154" s="440">
        <v>978.6</v>
      </c>
      <c r="D154" s="440">
        <v>1404.8</v>
      </c>
      <c r="E154" s="440">
        <v>2818.5</v>
      </c>
      <c r="F154" s="440">
        <v>3662.5</v>
      </c>
      <c r="G154" s="440">
        <v>4021.6</v>
      </c>
      <c r="H154" s="440">
        <v>4201.2</v>
      </c>
      <c r="I154" s="440">
        <v>4486.3999999999996</v>
      </c>
      <c r="J154" s="440">
        <v>4827.5</v>
      </c>
      <c r="K154" s="440">
        <v>5221</v>
      </c>
      <c r="L154" s="440">
        <v>5374.4</v>
      </c>
      <c r="M154" s="440">
        <v>5827</v>
      </c>
      <c r="N154" s="440">
        <v>6117.6</v>
      </c>
      <c r="O154" s="418">
        <v>6155.1</v>
      </c>
      <c r="P154" s="1226">
        <v>6398.9</v>
      </c>
      <c r="Q154" s="418">
        <v>6691</v>
      </c>
      <c r="R154" s="418">
        <v>7023.1</v>
      </c>
      <c r="S154" s="418">
        <v>7459.9</v>
      </c>
    </row>
    <row r="155" spans="1:19" s="12" customFormat="1">
      <c r="A155" s="405"/>
      <c r="B155" s="387" t="s">
        <v>520</v>
      </c>
      <c r="C155" s="440">
        <v>1215.5999999999999</v>
      </c>
      <c r="D155" s="440">
        <v>1084.5999999999999</v>
      </c>
      <c r="E155" s="440">
        <v>308.60000000000002</v>
      </c>
      <c r="F155" s="440">
        <v>3563.5</v>
      </c>
      <c r="G155" s="440">
        <v>3901.7</v>
      </c>
      <c r="H155" s="440">
        <v>4093.7</v>
      </c>
      <c r="I155" s="440">
        <v>4362.7</v>
      </c>
      <c r="J155" s="440">
        <v>4685.2</v>
      </c>
      <c r="K155" s="440">
        <v>5058.8</v>
      </c>
      <c r="L155" s="440">
        <v>5195.2</v>
      </c>
      <c r="M155" s="440">
        <v>5641.9</v>
      </c>
      <c r="N155" s="440">
        <v>5902.2</v>
      </c>
      <c r="O155" s="418">
        <v>5994.3</v>
      </c>
      <c r="P155" s="1226">
        <v>6228.7</v>
      </c>
      <c r="Q155" s="418">
        <v>6510.9</v>
      </c>
      <c r="R155" s="418">
        <v>6832.5</v>
      </c>
      <c r="S155" s="418">
        <v>7254.1</v>
      </c>
    </row>
    <row r="156" spans="1:19" s="12" customFormat="1">
      <c r="A156" s="405"/>
      <c r="B156" s="387" t="s">
        <v>521</v>
      </c>
      <c r="C156" s="440">
        <v>88.1</v>
      </c>
      <c r="D156" s="440">
        <v>116.6</v>
      </c>
      <c r="E156" s="440">
        <v>115.4</v>
      </c>
      <c r="F156" s="440">
        <v>98.9</v>
      </c>
      <c r="G156" s="440">
        <v>119.9</v>
      </c>
      <c r="H156" s="440">
        <v>107.4</v>
      </c>
      <c r="I156" s="440">
        <v>123.7</v>
      </c>
      <c r="J156" s="440">
        <v>142.19999999999999</v>
      </c>
      <c r="K156" s="440">
        <v>162.19999999999999</v>
      </c>
      <c r="L156" s="440">
        <v>179.2</v>
      </c>
      <c r="M156" s="440">
        <v>185</v>
      </c>
      <c r="N156" s="440">
        <v>215.4</v>
      </c>
      <c r="O156" s="418">
        <v>160.80000000000001</v>
      </c>
      <c r="P156" s="1226">
        <v>170.1</v>
      </c>
      <c r="Q156" s="418">
        <v>180.1</v>
      </c>
      <c r="R156" s="418">
        <v>190.6</v>
      </c>
      <c r="S156" s="418">
        <v>205.7</v>
      </c>
    </row>
    <row r="157" spans="1:19" s="12" customFormat="1">
      <c r="A157" s="405"/>
      <c r="B157" s="387" t="s">
        <v>522</v>
      </c>
      <c r="C157" s="440">
        <v>214.2</v>
      </c>
      <c r="D157" s="440">
        <v>179.7</v>
      </c>
      <c r="E157" s="440">
        <v>454.2</v>
      </c>
      <c r="F157" s="440">
        <v>330.8</v>
      </c>
      <c r="G157" s="440">
        <v>441.8</v>
      </c>
      <c r="H157" s="440">
        <v>175.2</v>
      </c>
      <c r="I157" s="440">
        <v>711.9</v>
      </c>
      <c r="J157" s="440">
        <v>596.29999999999995</v>
      </c>
      <c r="K157" s="440">
        <v>610.4</v>
      </c>
      <c r="L157" s="440">
        <v>719.3</v>
      </c>
      <c r="M157" s="440">
        <v>663.3</v>
      </c>
      <c r="N157" s="440">
        <v>816.5</v>
      </c>
      <c r="O157" s="418">
        <v>778.5</v>
      </c>
      <c r="P157" s="1226">
        <v>834.3</v>
      </c>
      <c r="Q157" s="418">
        <v>862.9</v>
      </c>
      <c r="R157" s="418">
        <v>894.8</v>
      </c>
      <c r="S157" s="418">
        <v>958.7</v>
      </c>
    </row>
    <row r="158" spans="1:19" s="12" customFormat="1">
      <c r="A158" s="405"/>
      <c r="B158" s="387"/>
      <c r="C158" s="440"/>
      <c r="D158" s="440"/>
      <c r="E158" s="440"/>
      <c r="F158" s="440"/>
      <c r="G158" s="440"/>
      <c r="H158" s="440"/>
      <c r="I158" s="440"/>
      <c r="J158" s="440"/>
      <c r="K158" s="440"/>
      <c r="L158" s="440"/>
      <c r="M158" s="805" t="e">
        <f>M152/J152-1</f>
        <v>#DIV/0!</v>
      </c>
      <c r="N158" s="805" t="e">
        <f>N152/J152-1</f>
        <v>#DIV/0!</v>
      </c>
      <c r="O158" s="418"/>
      <c r="P158" s="1226"/>
      <c r="Q158" s="418"/>
      <c r="R158" s="418"/>
      <c r="S158" s="418"/>
    </row>
    <row r="159" spans="1:19" s="267" customFormat="1">
      <c r="A159" s="404">
        <v>22</v>
      </c>
      <c r="B159" s="389" t="s">
        <v>523</v>
      </c>
      <c r="C159" s="214">
        <v>2372.3000000000002</v>
      </c>
      <c r="D159" s="214">
        <v>4335</v>
      </c>
      <c r="E159" s="214">
        <v>3691.2</v>
      </c>
      <c r="F159" s="214">
        <v>3605.5</v>
      </c>
      <c r="G159" s="214">
        <v>4102.6000000000004</v>
      </c>
      <c r="H159" s="214">
        <v>4138.1000000000004</v>
      </c>
      <c r="I159" s="214">
        <v>4879.2</v>
      </c>
      <c r="J159" s="214">
        <v>5800.7</v>
      </c>
      <c r="K159" s="214">
        <v>5388.4</v>
      </c>
      <c r="L159" s="214">
        <v>6161.2</v>
      </c>
      <c r="M159" s="214">
        <v>7467.3</v>
      </c>
      <c r="N159" s="214">
        <v>6911.5</v>
      </c>
      <c r="O159" s="511">
        <v>7072.7</v>
      </c>
      <c r="P159" s="1225">
        <v>6926.4</v>
      </c>
      <c r="Q159" s="511">
        <v>7299.3</v>
      </c>
      <c r="R159" s="511">
        <v>7946.4</v>
      </c>
      <c r="S159" s="511">
        <v>8169</v>
      </c>
    </row>
    <row r="160" spans="1:19" s="12" customFormat="1">
      <c r="A160" s="405"/>
      <c r="B160" s="387"/>
      <c r="C160" s="440"/>
      <c r="D160" s="440"/>
      <c r="E160" s="440"/>
      <c r="F160" s="440"/>
      <c r="G160" s="440"/>
      <c r="H160" s="440"/>
      <c r="I160" s="440"/>
      <c r="J160" s="440"/>
      <c r="K160" s="440"/>
      <c r="L160" s="440"/>
      <c r="M160" s="440"/>
      <c r="N160" s="440"/>
      <c r="O160" s="418"/>
      <c r="P160" s="1226"/>
      <c r="Q160" s="418"/>
      <c r="R160" s="418"/>
      <c r="S160" s="418"/>
    </row>
    <row r="161" spans="1:19" s="267" customFormat="1">
      <c r="A161" s="404">
        <v>24</v>
      </c>
      <c r="B161" s="389" t="s">
        <v>524</v>
      </c>
      <c r="C161" s="214">
        <v>452.3</v>
      </c>
      <c r="D161" s="214">
        <v>521.1</v>
      </c>
      <c r="E161" s="214">
        <v>933.1</v>
      </c>
      <c r="F161" s="214">
        <f>SUM(F162:F163)</f>
        <v>1069.9000000000001</v>
      </c>
      <c r="G161" s="214">
        <f>SUM(G162:G163)</f>
        <v>1248.0999999999999</v>
      </c>
      <c r="H161" s="214">
        <f>SUM(H162:H163)</f>
        <v>1524.9</v>
      </c>
      <c r="I161" s="214">
        <v>1853.3</v>
      </c>
      <c r="J161" s="214">
        <v>2129.1</v>
      </c>
      <c r="K161" s="214">
        <v>2160</v>
      </c>
      <c r="L161" s="214">
        <v>2249.1</v>
      </c>
      <c r="M161" s="214">
        <v>2572.5</v>
      </c>
      <c r="N161" s="214">
        <v>2761.3</v>
      </c>
      <c r="O161" s="511">
        <v>2968.8</v>
      </c>
      <c r="P161" s="1225">
        <v>3219.2</v>
      </c>
      <c r="Q161" s="511">
        <v>3383.3</v>
      </c>
      <c r="R161" s="511">
        <v>3287.1</v>
      </c>
      <c r="S161" s="511">
        <v>3118.2</v>
      </c>
    </row>
    <row r="162" spans="1:19" s="12" customFormat="1">
      <c r="A162" s="405"/>
      <c r="B162" s="387" t="s">
        <v>525</v>
      </c>
      <c r="C162" s="440">
        <v>38.1</v>
      </c>
      <c r="D162" s="440">
        <v>42.2</v>
      </c>
      <c r="E162" s="440">
        <v>92.7</v>
      </c>
      <c r="F162" s="440">
        <v>83.8</v>
      </c>
      <c r="G162" s="440">
        <v>1171.0999999999999</v>
      </c>
      <c r="H162" s="440">
        <v>168.9</v>
      </c>
      <c r="I162" s="440">
        <v>210.5</v>
      </c>
      <c r="J162" s="440">
        <v>449</v>
      </c>
      <c r="K162" s="440">
        <v>468.1</v>
      </c>
      <c r="L162" s="440">
        <v>328.2</v>
      </c>
      <c r="M162" s="440">
        <v>427.6</v>
      </c>
      <c r="N162" s="440">
        <v>792.7</v>
      </c>
      <c r="O162" s="418">
        <v>998.4</v>
      </c>
      <c r="P162" s="1226">
        <v>1120.4000000000001</v>
      </c>
      <c r="Q162" s="418">
        <v>1200.5</v>
      </c>
      <c r="R162" s="418">
        <v>1261.7</v>
      </c>
      <c r="S162" s="418">
        <v>1139.9000000000001</v>
      </c>
    </row>
    <row r="163" spans="1:19" s="12" customFormat="1">
      <c r="A163" s="405"/>
      <c r="B163" s="387" t="s">
        <v>526</v>
      </c>
      <c r="C163" s="440">
        <v>414.2</v>
      </c>
      <c r="D163" s="440">
        <v>478.9</v>
      </c>
      <c r="E163" s="440">
        <v>840.4</v>
      </c>
      <c r="F163" s="440">
        <v>986.1</v>
      </c>
      <c r="G163" s="440">
        <v>77</v>
      </c>
      <c r="H163" s="440">
        <v>1356</v>
      </c>
      <c r="I163" s="440">
        <v>1642.8</v>
      </c>
      <c r="J163" s="440">
        <v>1680.1</v>
      </c>
      <c r="K163" s="440">
        <v>1691.9</v>
      </c>
      <c r="L163" s="440">
        <v>1920.9</v>
      </c>
      <c r="M163" s="440">
        <v>2144.9</v>
      </c>
      <c r="N163" s="440">
        <v>1968.6</v>
      </c>
      <c r="O163" s="418">
        <v>1970.4</v>
      </c>
      <c r="P163" s="1226">
        <v>2098.8000000000002</v>
      </c>
      <c r="Q163" s="418">
        <v>2182.8000000000002</v>
      </c>
      <c r="R163" s="418">
        <v>2025.4</v>
      </c>
      <c r="S163" s="418">
        <v>1978.3</v>
      </c>
    </row>
    <row r="164" spans="1:19" s="12" customFormat="1">
      <c r="A164" s="405"/>
      <c r="B164" s="387"/>
      <c r="C164" s="440"/>
      <c r="D164" s="440"/>
      <c r="E164" s="440"/>
      <c r="F164" s="440"/>
      <c r="G164" s="440"/>
      <c r="H164" s="440"/>
      <c r="I164" s="440"/>
      <c r="J164" s="440"/>
      <c r="K164" s="440"/>
      <c r="L164" s="440"/>
      <c r="M164" s="440"/>
      <c r="N164" s="440"/>
      <c r="O164" s="418"/>
      <c r="P164" s="1226"/>
      <c r="Q164" s="418"/>
      <c r="R164" s="418"/>
      <c r="S164" s="418"/>
    </row>
    <row r="165" spans="1:19" s="267" customFormat="1">
      <c r="A165" s="404">
        <v>26</v>
      </c>
      <c r="B165" s="389" t="s">
        <v>527</v>
      </c>
      <c r="C165" s="214">
        <v>2074.5</v>
      </c>
      <c r="D165" s="214">
        <v>1323.6</v>
      </c>
      <c r="E165" s="214">
        <v>2514.8000000000002</v>
      </c>
      <c r="F165" s="214">
        <f>SUM(F166:F167)</f>
        <v>2924</v>
      </c>
      <c r="G165" s="214">
        <f>SUM(G166:G167)</f>
        <v>1897</v>
      </c>
      <c r="H165" s="214">
        <v>1383.2</v>
      </c>
      <c r="I165" s="214">
        <v>1999.8</v>
      </c>
      <c r="J165" s="214">
        <v>1371.6</v>
      </c>
      <c r="K165" s="214">
        <v>2190</v>
      </c>
      <c r="L165" s="214">
        <v>1915</v>
      </c>
      <c r="M165" s="214">
        <v>3017.6</v>
      </c>
      <c r="N165" s="214">
        <v>4289.5</v>
      </c>
      <c r="O165" s="511">
        <v>5033.3</v>
      </c>
      <c r="P165" s="1225">
        <v>5475.7</v>
      </c>
      <c r="Q165" s="511">
        <v>5589.3</v>
      </c>
      <c r="R165" s="511">
        <v>5632.1</v>
      </c>
      <c r="S165" s="511">
        <v>5784</v>
      </c>
    </row>
    <row r="166" spans="1:19" s="12" customFormat="1">
      <c r="A166" s="405"/>
      <c r="B166" s="387" t="s">
        <v>528</v>
      </c>
      <c r="C166" s="440">
        <v>2073.6999999999998</v>
      </c>
      <c r="D166" s="440">
        <v>1323.6</v>
      </c>
      <c r="E166" s="440">
        <v>2500.6</v>
      </c>
      <c r="F166" s="440">
        <v>1700</v>
      </c>
      <c r="G166" s="440">
        <v>1117.9000000000001</v>
      </c>
      <c r="H166" s="440">
        <v>1197.4000000000001</v>
      </c>
      <c r="I166" s="440">
        <v>1550.4</v>
      </c>
      <c r="J166" s="440">
        <v>4370.1000000000004</v>
      </c>
      <c r="K166" s="440">
        <v>1732.1</v>
      </c>
      <c r="L166" s="440">
        <v>1483.2</v>
      </c>
      <c r="M166" s="440">
        <v>2365.6</v>
      </c>
      <c r="N166" s="440">
        <v>3750</v>
      </c>
      <c r="O166" s="418">
        <v>4561.3</v>
      </c>
      <c r="P166" s="1226">
        <v>4987.8999999999996</v>
      </c>
      <c r="Q166" s="418">
        <v>5079.8999999999996</v>
      </c>
      <c r="R166" s="418">
        <v>5101.7</v>
      </c>
      <c r="S166" s="418">
        <v>5240.5</v>
      </c>
    </row>
    <row r="167" spans="1:19" s="12" customFormat="1">
      <c r="A167" s="405"/>
      <c r="B167" s="387" t="s">
        <v>529</v>
      </c>
      <c r="C167" s="440">
        <v>0.8</v>
      </c>
      <c r="D167" s="440"/>
      <c r="E167" s="440">
        <v>14.2</v>
      </c>
      <c r="F167" s="440">
        <v>1224</v>
      </c>
      <c r="G167" s="440">
        <v>779.1</v>
      </c>
      <c r="H167" s="440">
        <v>230.2</v>
      </c>
      <c r="I167" s="440">
        <v>449.4</v>
      </c>
      <c r="J167" s="440">
        <v>1.5</v>
      </c>
      <c r="K167" s="440">
        <v>457.9</v>
      </c>
      <c r="L167" s="440">
        <v>431.8</v>
      </c>
      <c r="M167" s="440">
        <v>652</v>
      </c>
      <c r="N167" s="440">
        <v>539.5</v>
      </c>
      <c r="O167" s="418">
        <v>472</v>
      </c>
      <c r="P167" s="1226">
        <v>487.8</v>
      </c>
      <c r="Q167" s="418">
        <v>509.4</v>
      </c>
      <c r="R167" s="418">
        <v>530.5</v>
      </c>
      <c r="S167" s="418">
        <v>543.5</v>
      </c>
    </row>
    <row r="168" spans="1:19" s="12" customFormat="1">
      <c r="A168" s="405"/>
      <c r="B168" s="387"/>
      <c r="C168" s="440"/>
      <c r="D168" s="440"/>
      <c r="E168" s="440"/>
      <c r="F168" s="440"/>
      <c r="G168" s="440"/>
      <c r="H168" s="440"/>
      <c r="I168" s="440"/>
      <c r="J168" s="440"/>
      <c r="K168" s="440"/>
      <c r="L168" s="440"/>
      <c r="M168" s="440"/>
      <c r="N168" s="440"/>
      <c r="O168" s="418"/>
      <c r="P168" s="1226"/>
      <c r="Q168" s="418"/>
      <c r="R168" s="418"/>
      <c r="S168" s="418"/>
    </row>
    <row r="169" spans="1:19" s="267" customFormat="1">
      <c r="A169" s="404">
        <v>27</v>
      </c>
      <c r="B169" s="389" t="s">
        <v>530</v>
      </c>
      <c r="C169" s="214">
        <v>0</v>
      </c>
      <c r="D169" s="214">
        <v>0</v>
      </c>
      <c r="E169" s="214">
        <v>0</v>
      </c>
      <c r="F169" s="214">
        <v>0</v>
      </c>
      <c r="G169" s="214">
        <v>0</v>
      </c>
      <c r="H169" s="214">
        <v>0</v>
      </c>
      <c r="I169" s="214">
        <v>0.9</v>
      </c>
      <c r="J169" s="214">
        <v>0</v>
      </c>
      <c r="K169" s="214">
        <v>217.7</v>
      </c>
      <c r="L169" s="214">
        <v>0</v>
      </c>
      <c r="M169" s="214">
        <v>0</v>
      </c>
      <c r="N169" s="214">
        <v>0</v>
      </c>
      <c r="O169" s="511">
        <v>100.4</v>
      </c>
      <c r="P169" s="1225">
        <v>96.3</v>
      </c>
      <c r="Q169" s="511">
        <v>92.5</v>
      </c>
      <c r="R169" s="511">
        <v>69.099999999999994</v>
      </c>
      <c r="S169" s="511">
        <v>68.5</v>
      </c>
    </row>
    <row r="170" spans="1:19" s="12" customFormat="1">
      <c r="A170" s="405"/>
      <c r="B170" s="387"/>
      <c r="C170" s="440"/>
      <c r="D170" s="440"/>
      <c r="E170" s="440"/>
      <c r="F170" s="440"/>
      <c r="G170" s="440"/>
      <c r="H170" s="440"/>
      <c r="I170" s="440"/>
      <c r="J170" s="440"/>
      <c r="K170" s="440"/>
      <c r="L170" s="440"/>
      <c r="M170" s="440"/>
      <c r="N170" s="440"/>
      <c r="O170" s="418"/>
      <c r="P170" s="1226"/>
      <c r="Q170" s="418"/>
      <c r="R170" s="418"/>
      <c r="S170" s="418"/>
    </row>
    <row r="171" spans="1:19" s="267" customFormat="1">
      <c r="A171" s="404">
        <v>28</v>
      </c>
      <c r="B171" s="389" t="s">
        <v>531</v>
      </c>
      <c r="C171" s="214">
        <v>72.5</v>
      </c>
      <c r="D171" s="214">
        <v>858.7</v>
      </c>
      <c r="E171" s="214">
        <v>204.5</v>
      </c>
      <c r="F171" s="214">
        <f t="shared" ref="F171:H171" si="3">SUM(F172:F173)</f>
        <v>147.80000000000001</v>
      </c>
      <c r="G171" s="214">
        <f t="shared" si="3"/>
        <v>446.1</v>
      </c>
      <c r="H171" s="214">
        <f t="shared" si="3"/>
        <v>582.30000000000007</v>
      </c>
      <c r="I171" s="214">
        <v>89.9</v>
      </c>
      <c r="J171" s="214">
        <v>86.1</v>
      </c>
      <c r="K171" s="214">
        <v>99.4</v>
      </c>
      <c r="L171" s="214">
        <v>61.3</v>
      </c>
      <c r="M171" s="214">
        <v>392.6</v>
      </c>
      <c r="N171" s="214">
        <v>69.2</v>
      </c>
      <c r="O171" s="511">
        <v>8</v>
      </c>
      <c r="P171" s="1225">
        <v>8.1</v>
      </c>
      <c r="Q171" s="511">
        <v>8.5</v>
      </c>
      <c r="R171" s="511">
        <v>8.9</v>
      </c>
      <c r="S171" s="511">
        <v>9.3000000000000007</v>
      </c>
    </row>
    <row r="172" spans="1:19" s="12" customFormat="1">
      <c r="A172" s="405"/>
      <c r="B172" s="387" t="s">
        <v>437</v>
      </c>
      <c r="C172" s="440">
        <v>72.5</v>
      </c>
      <c r="D172" s="440">
        <v>858.7</v>
      </c>
      <c r="E172" s="440">
        <v>204.5</v>
      </c>
      <c r="F172" s="442">
        <v>147.80000000000001</v>
      </c>
      <c r="G172" s="440">
        <v>446.1</v>
      </c>
      <c r="H172" s="440">
        <v>582.20000000000005</v>
      </c>
      <c r="I172" s="440">
        <v>89.9</v>
      </c>
      <c r="J172" s="440"/>
      <c r="K172" s="440"/>
      <c r="L172" s="440">
        <v>61.3</v>
      </c>
      <c r="M172" s="440"/>
      <c r="N172" s="440">
        <v>69.2</v>
      </c>
      <c r="O172" s="418">
        <v>8</v>
      </c>
      <c r="P172" s="1226">
        <v>8.1</v>
      </c>
      <c r="Q172" s="418">
        <v>8.5</v>
      </c>
      <c r="R172" s="418">
        <v>8.9</v>
      </c>
      <c r="S172" s="418">
        <v>9.3000000000000007</v>
      </c>
    </row>
    <row r="173" spans="1:19" s="12" customFormat="1">
      <c r="A173" s="405"/>
      <c r="B173" s="387" t="s">
        <v>532</v>
      </c>
      <c r="C173" s="440" t="s">
        <v>302</v>
      </c>
      <c r="D173" s="440" t="s">
        <v>302</v>
      </c>
      <c r="E173" s="440">
        <v>40</v>
      </c>
      <c r="F173" s="442" t="s">
        <v>302</v>
      </c>
      <c r="G173" s="442" t="s">
        <v>302</v>
      </c>
      <c r="H173" s="442">
        <v>0.1</v>
      </c>
      <c r="I173" s="440"/>
      <c r="J173" s="440"/>
      <c r="K173" s="440"/>
      <c r="L173" s="440"/>
      <c r="M173" s="440"/>
      <c r="N173" s="440"/>
      <c r="O173" s="418">
        <v>8</v>
      </c>
      <c r="P173" s="1226">
        <v>8.1</v>
      </c>
      <c r="Q173" s="418">
        <v>8.5</v>
      </c>
      <c r="R173" s="418">
        <v>8.9</v>
      </c>
      <c r="S173" s="418">
        <v>9.3000000000000007</v>
      </c>
    </row>
    <row r="174" spans="1:19" s="12" customFormat="1">
      <c r="A174" s="405"/>
      <c r="B174" s="387"/>
      <c r="C174" s="440"/>
      <c r="D174" s="440"/>
      <c r="E174" s="440"/>
      <c r="F174" s="440"/>
      <c r="G174" s="440"/>
      <c r="H174" s="440"/>
      <c r="I174" s="440"/>
      <c r="J174" s="440"/>
      <c r="K174" s="440"/>
      <c r="L174" s="440"/>
      <c r="M174" s="440"/>
      <c r="N174" s="440"/>
      <c r="O174" s="418"/>
      <c r="P174" s="1226"/>
      <c r="Q174" s="418"/>
      <c r="R174" s="418"/>
      <c r="S174" s="418"/>
    </row>
    <row r="175" spans="1:19" s="267" customFormat="1">
      <c r="A175" s="404">
        <v>31</v>
      </c>
      <c r="B175" s="389" t="s">
        <v>533</v>
      </c>
      <c r="C175" s="214">
        <v>2474.6999999999998</v>
      </c>
      <c r="D175" s="214">
        <v>2904.3</v>
      </c>
      <c r="E175" s="214">
        <v>4413.6000000000004</v>
      </c>
      <c r="F175" s="214">
        <f>SUM(F178:F186)</f>
        <v>2048.4</v>
      </c>
      <c r="G175" s="214">
        <f>SUM(G178:G186)</f>
        <v>1415.3</v>
      </c>
      <c r="H175" s="214">
        <f>SUM(H176:H186)</f>
        <v>1315.1</v>
      </c>
      <c r="I175" s="214">
        <v>2112.8000000000002</v>
      </c>
      <c r="J175" s="214">
        <v>3041.2</v>
      </c>
      <c r="K175" s="214">
        <v>3510.7</v>
      </c>
      <c r="L175" s="214">
        <v>3650.4</v>
      </c>
      <c r="M175" s="214">
        <v>4449.6000000000004</v>
      </c>
      <c r="N175" s="214">
        <v>3649</v>
      </c>
      <c r="O175" s="511">
        <v>5260.6</v>
      </c>
      <c r="P175" s="1225">
        <v>5521.9</v>
      </c>
      <c r="Q175" s="511">
        <v>5879.1</v>
      </c>
      <c r="R175" s="511">
        <v>6269.5</v>
      </c>
      <c r="S175" s="511">
        <v>6700.4</v>
      </c>
    </row>
    <row r="176" spans="1:19" s="12" customFormat="1">
      <c r="A176" s="405"/>
      <c r="B176" s="387" t="s">
        <v>534</v>
      </c>
      <c r="C176" s="440" t="s">
        <v>302</v>
      </c>
      <c r="D176" s="440" t="s">
        <v>302</v>
      </c>
      <c r="E176" s="440" t="s">
        <v>302</v>
      </c>
      <c r="F176" s="440"/>
      <c r="G176" s="440"/>
      <c r="H176" s="440"/>
      <c r="I176" s="440"/>
      <c r="J176" s="440">
        <v>0</v>
      </c>
      <c r="K176" s="440">
        <v>0</v>
      </c>
      <c r="L176" s="440">
        <v>0</v>
      </c>
      <c r="M176" s="440">
        <v>0</v>
      </c>
      <c r="N176" s="440">
        <v>0</v>
      </c>
      <c r="O176" s="418">
        <v>7.9</v>
      </c>
      <c r="P176" s="1226">
        <v>8.1999999999999993</v>
      </c>
      <c r="Q176" s="418">
        <v>8.5</v>
      </c>
      <c r="R176" s="418">
        <v>8.9</v>
      </c>
      <c r="S176" s="418">
        <v>9.1</v>
      </c>
    </row>
    <row r="177" spans="1:21" s="12" customFormat="1">
      <c r="A177" s="405"/>
      <c r="B177" s="387" t="s">
        <v>535</v>
      </c>
      <c r="C177" s="440" t="s">
        <v>302</v>
      </c>
      <c r="D177" s="440" t="s">
        <v>302</v>
      </c>
      <c r="E177" s="440" t="s">
        <v>302</v>
      </c>
      <c r="F177" s="440"/>
      <c r="G177" s="440"/>
      <c r="H177" s="440"/>
      <c r="I177" s="440"/>
      <c r="J177" s="440"/>
      <c r="K177" s="440"/>
      <c r="L177" s="440"/>
      <c r="M177" s="440">
        <v>0</v>
      </c>
      <c r="N177" s="440">
        <v>0</v>
      </c>
      <c r="O177" s="418">
        <v>0</v>
      </c>
      <c r="P177" s="1226">
        <v>0</v>
      </c>
      <c r="Q177" s="418">
        <v>0</v>
      </c>
      <c r="R177" s="418">
        <v>0</v>
      </c>
      <c r="S177" s="418">
        <v>0</v>
      </c>
    </row>
    <row r="178" spans="1:21" s="12" customFormat="1">
      <c r="A178" s="405"/>
      <c r="B178" s="387" t="s">
        <v>536</v>
      </c>
      <c r="C178" s="440" t="s">
        <v>302</v>
      </c>
      <c r="D178" s="440" t="s">
        <v>302</v>
      </c>
      <c r="E178" s="440"/>
      <c r="F178" s="440"/>
      <c r="G178" s="440"/>
      <c r="H178" s="440"/>
      <c r="I178" s="440">
        <v>575.79999999999995</v>
      </c>
      <c r="J178" s="440">
        <v>0</v>
      </c>
      <c r="K178" s="440">
        <v>1050.5</v>
      </c>
      <c r="L178" s="440">
        <v>989.1</v>
      </c>
      <c r="M178" s="440">
        <v>958.6</v>
      </c>
      <c r="N178" s="440">
        <v>726.7</v>
      </c>
      <c r="O178" s="418">
        <v>809.4</v>
      </c>
      <c r="P178" s="1226">
        <v>849.7</v>
      </c>
      <c r="Q178" s="418">
        <v>958.4</v>
      </c>
      <c r="R178" s="418">
        <v>1006.3</v>
      </c>
      <c r="S178" s="418">
        <v>1056.5</v>
      </c>
    </row>
    <row r="179" spans="1:21" s="12" customFormat="1">
      <c r="A179" s="405"/>
      <c r="B179" s="387" t="s">
        <v>537</v>
      </c>
      <c r="C179" s="440" t="s">
        <v>302</v>
      </c>
      <c r="D179" s="440" t="s">
        <v>302</v>
      </c>
      <c r="E179" s="440" t="s">
        <v>302</v>
      </c>
      <c r="F179" s="440"/>
      <c r="G179" s="440"/>
      <c r="H179" s="440"/>
      <c r="I179" s="440"/>
      <c r="J179" s="440">
        <v>0</v>
      </c>
      <c r="K179" s="440">
        <v>0</v>
      </c>
      <c r="L179" s="440">
        <v>0</v>
      </c>
      <c r="M179" s="440">
        <v>0</v>
      </c>
      <c r="N179" s="440">
        <v>0</v>
      </c>
      <c r="O179" s="418">
        <v>69.400000000000006</v>
      </c>
      <c r="P179" s="1226">
        <v>69.900000000000006</v>
      </c>
      <c r="Q179" s="418">
        <v>73.3</v>
      </c>
      <c r="R179" s="418">
        <v>76.900000000000006</v>
      </c>
      <c r="S179" s="418">
        <v>80</v>
      </c>
    </row>
    <row r="180" spans="1:21" s="12" customFormat="1" ht="14.25">
      <c r="A180" s="405"/>
      <c r="B180" s="387" t="s">
        <v>538</v>
      </c>
      <c r="C180" s="440">
        <v>2411.3000000000002</v>
      </c>
      <c r="D180" s="440">
        <v>2791.3</v>
      </c>
      <c r="E180" s="440">
        <v>4259.7</v>
      </c>
      <c r="F180" s="440">
        <v>1990.5</v>
      </c>
      <c r="G180" s="440">
        <v>1353.7</v>
      </c>
      <c r="H180" s="440">
        <v>1275.2</v>
      </c>
      <c r="I180" s="440">
        <v>1405.8</v>
      </c>
      <c r="J180" s="440" t="s">
        <v>551</v>
      </c>
      <c r="K180" s="440">
        <v>1711.8</v>
      </c>
      <c r="L180" s="440">
        <v>1726.8</v>
      </c>
      <c r="M180" s="440">
        <v>2722.5</v>
      </c>
      <c r="N180" s="440">
        <v>2310.6</v>
      </c>
      <c r="O180" s="418">
        <v>3185.2</v>
      </c>
      <c r="P180" s="1226">
        <v>3376.4</v>
      </c>
      <c r="Q180" s="418">
        <v>3581.8</v>
      </c>
      <c r="R180" s="418">
        <v>3886.4</v>
      </c>
      <c r="S180" s="418">
        <v>4232.2</v>
      </c>
    </row>
    <row r="181" spans="1:21" s="12" customFormat="1">
      <c r="A181" s="405"/>
      <c r="B181" s="387" t="s">
        <v>540</v>
      </c>
      <c r="C181" s="440" t="s">
        <v>302</v>
      </c>
      <c r="D181" s="440">
        <v>65.7</v>
      </c>
      <c r="E181" s="440">
        <v>47.9</v>
      </c>
      <c r="F181" s="440">
        <v>19</v>
      </c>
      <c r="G181" s="440">
        <v>20.3</v>
      </c>
      <c r="H181" s="440">
        <v>22.3</v>
      </c>
      <c r="I181" s="440">
        <v>19.7</v>
      </c>
      <c r="J181" s="440">
        <v>10.3</v>
      </c>
      <c r="K181" s="440">
        <v>60.6</v>
      </c>
      <c r="L181" s="440">
        <v>59.3</v>
      </c>
      <c r="M181" s="440">
        <v>52.9</v>
      </c>
      <c r="N181" s="440">
        <v>47.6</v>
      </c>
      <c r="O181" s="418">
        <v>93.1</v>
      </c>
      <c r="P181" s="1226">
        <v>96.8</v>
      </c>
      <c r="Q181" s="418">
        <v>104.7</v>
      </c>
      <c r="R181" s="418">
        <v>109.4</v>
      </c>
      <c r="S181" s="418">
        <v>113.4</v>
      </c>
    </row>
    <row r="182" spans="1:21" s="12" customFormat="1">
      <c r="A182" s="405"/>
      <c r="B182" s="387" t="s">
        <v>541</v>
      </c>
      <c r="C182" s="440">
        <v>24</v>
      </c>
      <c r="D182" s="440">
        <v>23.8</v>
      </c>
      <c r="E182" s="440">
        <v>54.7</v>
      </c>
      <c r="F182" s="440">
        <v>24.7</v>
      </c>
      <c r="G182" s="440">
        <v>24.2</v>
      </c>
      <c r="H182" s="440">
        <v>12.6</v>
      </c>
      <c r="I182" s="440">
        <v>15.2</v>
      </c>
      <c r="J182" s="440">
        <v>19.8</v>
      </c>
      <c r="K182" s="440">
        <v>19.2</v>
      </c>
      <c r="L182" s="440">
        <v>25.5</v>
      </c>
      <c r="M182" s="440">
        <v>26.8</v>
      </c>
      <c r="N182" s="440">
        <v>24</v>
      </c>
      <c r="O182" s="418">
        <v>50.6</v>
      </c>
      <c r="P182" s="1226">
        <v>51.3</v>
      </c>
      <c r="Q182" s="418">
        <v>53.7</v>
      </c>
      <c r="R182" s="418">
        <v>56.3</v>
      </c>
      <c r="S182" s="418">
        <v>58.3</v>
      </c>
    </row>
    <row r="183" spans="1:21" s="12" customFormat="1">
      <c r="A183" s="405"/>
      <c r="B183" s="387" t="s">
        <v>542</v>
      </c>
      <c r="C183" s="440" t="s">
        <v>302</v>
      </c>
      <c r="D183" s="440" t="s">
        <v>302</v>
      </c>
      <c r="E183" s="440"/>
      <c r="F183" s="440"/>
      <c r="G183" s="440"/>
      <c r="H183" s="440">
        <v>3.4</v>
      </c>
      <c r="I183" s="440">
        <v>1.6</v>
      </c>
      <c r="J183" s="440">
        <v>11.8</v>
      </c>
      <c r="K183" s="440">
        <v>0.2</v>
      </c>
      <c r="L183" s="440">
        <v>0</v>
      </c>
      <c r="M183" s="440">
        <v>0</v>
      </c>
      <c r="N183" s="440">
        <v>0</v>
      </c>
      <c r="O183" s="418">
        <v>21.6</v>
      </c>
      <c r="P183" s="1226">
        <v>21.8</v>
      </c>
      <c r="Q183" s="418">
        <v>22.8</v>
      </c>
      <c r="R183" s="418">
        <v>24</v>
      </c>
      <c r="S183" s="418">
        <v>24.8</v>
      </c>
    </row>
    <row r="184" spans="1:21" s="12" customFormat="1">
      <c r="A184" s="405"/>
      <c r="B184" s="387" t="s">
        <v>543</v>
      </c>
      <c r="C184" s="440">
        <v>39.299999999999997</v>
      </c>
      <c r="D184" s="440">
        <v>23.6</v>
      </c>
      <c r="E184" s="440">
        <v>51.3</v>
      </c>
      <c r="F184" s="440">
        <v>14.2</v>
      </c>
      <c r="G184" s="440">
        <v>17.100000000000001</v>
      </c>
      <c r="H184" s="440">
        <v>1.6</v>
      </c>
      <c r="I184" s="440">
        <v>4.8</v>
      </c>
      <c r="J184" s="440">
        <v>5.7</v>
      </c>
      <c r="K184" s="440">
        <v>6.7</v>
      </c>
      <c r="L184" s="440">
        <v>1.3</v>
      </c>
      <c r="M184" s="440">
        <v>10.6</v>
      </c>
      <c r="N184" s="440">
        <v>18.399999999999999</v>
      </c>
      <c r="O184" s="418">
        <v>39.799999999999997</v>
      </c>
      <c r="P184" s="1226">
        <v>41</v>
      </c>
      <c r="Q184" s="418">
        <v>42.8</v>
      </c>
      <c r="R184" s="418">
        <v>44.7</v>
      </c>
      <c r="S184" s="418">
        <v>45.8</v>
      </c>
    </row>
    <row r="185" spans="1:21" s="12" customFormat="1">
      <c r="A185" s="405"/>
      <c r="B185" s="387" t="s">
        <v>544</v>
      </c>
      <c r="C185" s="440"/>
      <c r="D185" s="440"/>
      <c r="E185" s="440"/>
      <c r="F185" s="440"/>
      <c r="G185" s="440"/>
      <c r="H185" s="440"/>
      <c r="I185" s="440"/>
      <c r="J185" s="440">
        <v>590.79999999999995</v>
      </c>
      <c r="K185" s="440">
        <v>661.8</v>
      </c>
      <c r="L185" s="440">
        <v>848.4</v>
      </c>
      <c r="M185" s="440">
        <v>678.2</v>
      </c>
      <c r="N185" s="440">
        <v>521.70000000000005</v>
      </c>
      <c r="O185" s="418">
        <v>983.6</v>
      </c>
      <c r="P185" s="1226">
        <v>1006.9</v>
      </c>
      <c r="Q185" s="418">
        <v>1033.0999999999999</v>
      </c>
      <c r="R185" s="418">
        <v>1056.5999999999999</v>
      </c>
      <c r="S185" s="418">
        <v>1080.3</v>
      </c>
    </row>
    <row r="186" spans="1:21" s="12" customFormat="1">
      <c r="A186" s="404"/>
      <c r="B186" s="389" t="s">
        <v>545</v>
      </c>
      <c r="C186" s="214"/>
      <c r="D186" s="214">
        <v>447.1</v>
      </c>
      <c r="E186" s="214"/>
      <c r="F186" s="214"/>
      <c r="G186" s="214"/>
      <c r="H186" s="214"/>
      <c r="I186" s="214"/>
      <c r="J186" s="214"/>
      <c r="K186" s="214"/>
      <c r="L186" s="214"/>
      <c r="M186" s="214"/>
      <c r="N186" s="214"/>
      <c r="O186" s="511"/>
      <c r="P186" s="1225"/>
      <c r="Q186" s="511"/>
      <c r="R186" s="511"/>
      <c r="S186" s="511"/>
    </row>
    <row r="187" spans="1:21" s="13" customFormat="1">
      <c r="A187" s="332"/>
      <c r="B187" s="332"/>
      <c r="C187" s="332"/>
      <c r="D187" s="332"/>
      <c r="E187" s="410"/>
      <c r="F187" s="332"/>
      <c r="G187" s="332"/>
      <c r="H187" s="332"/>
      <c r="I187" s="332"/>
      <c r="J187" s="332"/>
      <c r="K187" s="332"/>
      <c r="L187" s="332"/>
      <c r="M187" s="332"/>
      <c r="N187" s="332"/>
      <c r="O187" s="332"/>
      <c r="Q187" s="332"/>
      <c r="R187" s="332"/>
      <c r="U187" s="806"/>
    </row>
    <row r="188" spans="1:21" s="13" customFormat="1" ht="15">
      <c r="A188" s="332"/>
      <c r="B188" s="602" t="s">
        <v>267</v>
      </c>
      <c r="C188" s="332"/>
      <c r="D188" s="332"/>
      <c r="E188" s="410"/>
      <c r="F188" s="332"/>
      <c r="G188" s="332"/>
      <c r="H188" s="332"/>
      <c r="I188" s="332"/>
      <c r="J188" s="332"/>
      <c r="K188" s="332"/>
      <c r="L188" s="332"/>
      <c r="M188" s="332"/>
      <c r="N188" s="332"/>
      <c r="O188" s="332"/>
      <c r="Q188" s="332"/>
      <c r="R188" s="332"/>
    </row>
    <row r="189" spans="1:21" s="13" customFormat="1">
      <c r="A189" s="332"/>
      <c r="B189" s="603" t="s">
        <v>546</v>
      </c>
      <c r="C189" s="332"/>
      <c r="D189" s="332"/>
      <c r="E189" s="410"/>
      <c r="F189" s="332"/>
      <c r="G189" s="332"/>
      <c r="H189" s="332"/>
      <c r="I189" s="332"/>
      <c r="J189" s="332"/>
      <c r="K189" s="332"/>
      <c r="L189" s="332"/>
      <c r="M189" s="332"/>
      <c r="N189" s="332"/>
      <c r="O189" s="332"/>
      <c r="Q189" s="332"/>
      <c r="R189" s="332"/>
    </row>
    <row r="190" spans="1:21" s="13" customFormat="1">
      <c r="A190" s="332"/>
      <c r="B190" s="603" t="s">
        <v>547</v>
      </c>
      <c r="C190" s="332"/>
      <c r="D190" s="332"/>
      <c r="E190" s="410"/>
      <c r="F190" s="332"/>
      <c r="G190" s="332"/>
      <c r="H190" s="332"/>
      <c r="I190" s="332"/>
      <c r="J190" s="332"/>
      <c r="K190" s="332"/>
      <c r="L190" s="332"/>
      <c r="M190" s="332"/>
      <c r="N190" s="332"/>
      <c r="O190" s="332"/>
      <c r="Q190" s="332"/>
      <c r="R190" s="332"/>
    </row>
    <row r="191" spans="1:21" s="13" customFormat="1">
      <c r="A191" s="332"/>
      <c r="B191" s="603" t="s">
        <v>548</v>
      </c>
      <c r="C191" s="332"/>
      <c r="D191" s="332"/>
      <c r="E191" s="410"/>
      <c r="F191" s="332"/>
      <c r="G191" s="332"/>
      <c r="H191" s="332"/>
      <c r="I191" s="332"/>
      <c r="J191" s="332"/>
      <c r="K191" s="332"/>
      <c r="L191" s="332"/>
      <c r="M191" s="332"/>
      <c r="N191" s="332"/>
      <c r="O191" s="332"/>
      <c r="Q191" s="332"/>
      <c r="R191" s="332"/>
    </row>
    <row r="192" spans="1:21" s="13" customFormat="1">
      <c r="A192" s="332"/>
      <c r="B192" s="603" t="s">
        <v>549</v>
      </c>
      <c r="C192" s="332"/>
      <c r="D192" s="332"/>
      <c r="E192" s="410"/>
      <c r="F192" s="332"/>
      <c r="G192" s="332"/>
      <c r="H192" s="332"/>
      <c r="I192" s="332"/>
      <c r="J192" s="332"/>
      <c r="K192" s="332"/>
      <c r="L192" s="332"/>
      <c r="M192" s="332"/>
      <c r="N192" s="332"/>
      <c r="O192" s="332"/>
      <c r="Q192" s="332"/>
      <c r="R192" s="332"/>
    </row>
    <row r="193" spans="1:18" s="13" customFormat="1">
      <c r="A193" s="332"/>
      <c r="B193" s="603" t="s">
        <v>550</v>
      </c>
      <c r="C193" s="332"/>
      <c r="D193" s="332"/>
      <c r="E193" s="410"/>
      <c r="F193" s="332"/>
      <c r="G193" s="332"/>
      <c r="H193" s="332"/>
      <c r="I193" s="332"/>
      <c r="J193" s="332"/>
      <c r="K193" s="332"/>
      <c r="L193" s="332"/>
      <c r="M193" s="332"/>
      <c r="N193" s="332"/>
      <c r="O193" s="332"/>
      <c r="Q193" s="332"/>
      <c r="R193" s="332"/>
    </row>
    <row r="194" spans="1:18" s="13" customFormat="1">
      <c r="A194" s="332"/>
      <c r="B194" s="603"/>
      <c r="C194" s="332"/>
      <c r="D194" s="332"/>
      <c r="E194" s="410"/>
      <c r="F194" s="332"/>
      <c r="G194" s="332"/>
      <c r="H194" s="332"/>
      <c r="I194" s="332"/>
      <c r="J194" s="332"/>
      <c r="K194" s="332"/>
      <c r="L194" s="332"/>
      <c r="M194" s="332"/>
      <c r="N194" s="332"/>
      <c r="O194" s="332"/>
      <c r="Q194" s="332"/>
      <c r="R194" s="332"/>
    </row>
    <row r="195" spans="1:18" ht="20.25">
      <c r="A195" s="159"/>
      <c r="B195" s="704" t="s">
        <v>881</v>
      </c>
      <c r="C195" s="159"/>
      <c r="D195" s="159"/>
      <c r="E195" s="168"/>
      <c r="F195" s="159"/>
      <c r="G195" s="159"/>
      <c r="H195" s="159"/>
      <c r="I195" s="159"/>
      <c r="J195" s="159"/>
      <c r="K195" s="159"/>
      <c r="M195" s="159"/>
      <c r="N195" s="159"/>
      <c r="O195" s="159"/>
      <c r="Q195" s="159"/>
      <c r="R195" s="159"/>
    </row>
    <row r="196" spans="1:18" s="13" customFormat="1" ht="15.75">
      <c r="A196" s="332"/>
      <c r="B196" s="584" t="s">
        <v>514</v>
      </c>
      <c r="C196" s="431">
        <v>2012</v>
      </c>
      <c r="D196" s="431">
        <v>2013</v>
      </c>
      <c r="E196" s="431">
        <v>2014</v>
      </c>
      <c r="F196" s="431">
        <v>2015</v>
      </c>
      <c r="G196" s="431">
        <v>2016</v>
      </c>
      <c r="H196" s="431">
        <v>2017</v>
      </c>
      <c r="I196" s="431">
        <v>2018</v>
      </c>
      <c r="J196" s="431">
        <v>2019</v>
      </c>
      <c r="K196" s="431">
        <v>2020</v>
      </c>
      <c r="L196" s="431">
        <v>2021</v>
      </c>
      <c r="M196" s="431">
        <v>2022</v>
      </c>
      <c r="N196" s="385">
        <v>2023</v>
      </c>
      <c r="O196" s="385">
        <v>2024</v>
      </c>
      <c r="P196" s="1195">
        <v>2025</v>
      </c>
      <c r="Q196" s="385">
        <v>2026</v>
      </c>
      <c r="R196" s="385">
        <v>2027</v>
      </c>
    </row>
    <row r="197" spans="1:18" s="13" customFormat="1" ht="13.5" customHeight="1">
      <c r="A197" s="332"/>
      <c r="B197" s="584" t="s">
        <v>450</v>
      </c>
      <c r="C197" s="432" t="s">
        <v>231</v>
      </c>
      <c r="D197" s="432" t="s">
        <v>231</v>
      </c>
      <c r="E197" s="432" t="s">
        <v>231</v>
      </c>
      <c r="F197" s="432" t="s">
        <v>231</v>
      </c>
      <c r="G197" s="432" t="s">
        <v>231</v>
      </c>
      <c r="H197" s="432" t="s">
        <v>231</v>
      </c>
      <c r="I197" s="173" t="s">
        <v>231</v>
      </c>
      <c r="J197" s="173" t="s">
        <v>231</v>
      </c>
      <c r="K197" s="173" t="s">
        <v>231</v>
      </c>
      <c r="L197" s="173" t="s">
        <v>231</v>
      </c>
      <c r="M197" s="173" t="s">
        <v>231</v>
      </c>
      <c r="N197" s="386" t="s">
        <v>515</v>
      </c>
      <c r="O197" s="386" t="s">
        <v>233</v>
      </c>
      <c r="P197" s="1196" t="s">
        <v>233</v>
      </c>
      <c r="Q197" s="386" t="s">
        <v>233</v>
      </c>
      <c r="R197" s="386" t="s">
        <v>233</v>
      </c>
    </row>
    <row r="198" spans="1:18" s="13" customFormat="1">
      <c r="A198" s="332"/>
      <c r="B198" s="402" t="s">
        <v>452</v>
      </c>
      <c r="C198" s="127" t="s">
        <v>288</v>
      </c>
      <c r="D198" s="127" t="s">
        <v>288</v>
      </c>
      <c r="E198" s="127" t="s">
        <v>288</v>
      </c>
      <c r="F198" s="127" t="s">
        <v>516</v>
      </c>
      <c r="G198" s="127" t="s">
        <v>170</v>
      </c>
      <c r="H198" s="127" t="s">
        <v>160</v>
      </c>
      <c r="I198" s="127" t="s">
        <v>152</v>
      </c>
      <c r="J198" s="127" t="s">
        <v>149</v>
      </c>
      <c r="K198" s="127" t="s">
        <v>142</v>
      </c>
      <c r="L198" s="127" t="s">
        <v>133</v>
      </c>
      <c r="M198" s="127" t="s">
        <v>3</v>
      </c>
      <c r="N198" s="388" t="s">
        <v>235</v>
      </c>
      <c r="O198" s="388" t="s">
        <v>235</v>
      </c>
      <c r="P198" s="47" t="s">
        <v>235</v>
      </c>
      <c r="Q198" s="388" t="s">
        <v>235</v>
      </c>
      <c r="R198" s="388" t="s">
        <v>235</v>
      </c>
    </row>
    <row r="199" spans="1:18" s="13" customFormat="1">
      <c r="A199" s="332"/>
      <c r="B199" s="332"/>
      <c r="C199" s="173"/>
      <c r="D199" s="173"/>
      <c r="E199" s="173"/>
      <c r="F199" s="173"/>
      <c r="G199" s="173"/>
      <c r="H199" s="402"/>
      <c r="I199" s="332"/>
      <c r="J199" s="332"/>
      <c r="K199" s="332"/>
      <c r="L199" s="332"/>
      <c r="M199" s="332"/>
      <c r="N199" s="424"/>
      <c r="O199" s="424"/>
      <c r="Q199" s="424"/>
      <c r="R199" s="424"/>
    </row>
    <row r="200" spans="1:18" s="267" customFormat="1">
      <c r="A200" s="404">
        <v>2</v>
      </c>
      <c r="B200" s="389" t="s">
        <v>517</v>
      </c>
      <c r="C200" s="214">
        <v>9943.2999999999993</v>
      </c>
      <c r="D200" s="214">
        <v>13175.5</v>
      </c>
      <c r="E200" s="214">
        <v>15453.9</v>
      </c>
      <c r="F200" s="214">
        <v>13788.8</v>
      </c>
      <c r="G200" s="214">
        <f>G202+G208+G210+G214+G218+G220+G224</f>
        <v>13572.5</v>
      </c>
      <c r="H200" s="214">
        <f>H202+H208+H210+H214+H218+H220+H224</f>
        <v>13319.9</v>
      </c>
      <c r="I200" s="214">
        <v>16134.2</v>
      </c>
      <c r="J200" s="214">
        <v>17852.5</v>
      </c>
      <c r="K200" s="214">
        <v>19397.8</v>
      </c>
      <c r="L200" s="214">
        <v>20130.7</v>
      </c>
      <c r="M200" s="214">
        <v>24390</v>
      </c>
      <c r="N200" s="511">
        <v>24566.9</v>
      </c>
      <c r="O200" s="511">
        <v>24467.5</v>
      </c>
      <c r="P200" s="1225">
        <v>25689.200000000001</v>
      </c>
      <c r="Q200" s="511">
        <v>26897.8</v>
      </c>
      <c r="R200" s="511">
        <v>28261.7</v>
      </c>
    </row>
    <row r="201" spans="1:18" s="12" customFormat="1">
      <c r="A201" s="405"/>
      <c r="B201" s="387"/>
      <c r="C201" s="440"/>
      <c r="D201" s="440"/>
      <c r="E201" s="440"/>
      <c r="F201" s="440"/>
      <c r="G201" s="440"/>
      <c r="H201" s="440"/>
      <c r="I201" s="387"/>
      <c r="J201" s="387"/>
      <c r="K201" s="387"/>
      <c r="L201" s="387"/>
      <c r="M201" s="387"/>
      <c r="N201" s="237"/>
      <c r="O201" s="237"/>
      <c r="Q201" s="237"/>
      <c r="R201" s="237"/>
    </row>
    <row r="202" spans="1:18" s="267" customFormat="1">
      <c r="A202" s="404">
        <v>21</v>
      </c>
      <c r="B202" s="389" t="s">
        <v>518</v>
      </c>
      <c r="C202" s="214">
        <v>2496.5</v>
      </c>
      <c r="D202" s="214">
        <v>2785.7</v>
      </c>
      <c r="E202" s="214">
        <v>3696.7</v>
      </c>
      <c r="F202" s="214">
        <v>3993.3</v>
      </c>
      <c r="G202" s="214">
        <f>SUM(G204:G206)</f>
        <v>4463.3999999999996</v>
      </c>
      <c r="H202" s="214">
        <f>SUM(H204:H206)</f>
        <v>4376.2999999999993</v>
      </c>
      <c r="I202" s="214">
        <v>5198.3999999999996</v>
      </c>
      <c r="J202" s="214">
        <v>5423.8</v>
      </c>
      <c r="K202" s="214">
        <v>5831.5</v>
      </c>
      <c r="L202" s="214">
        <v>6093.7</v>
      </c>
      <c r="M202" s="214">
        <v>6490.3</v>
      </c>
      <c r="N202" s="511">
        <v>6833.7</v>
      </c>
      <c r="O202" s="511">
        <v>7160.6</v>
      </c>
      <c r="P202" s="1225">
        <v>7598</v>
      </c>
      <c r="Q202" s="511">
        <v>7900.4</v>
      </c>
      <c r="R202" s="511">
        <v>8205.9</v>
      </c>
    </row>
    <row r="203" spans="1:18" s="12" customFormat="1">
      <c r="A203" s="405"/>
      <c r="B203" s="387" t="s">
        <v>519</v>
      </c>
      <c r="C203" s="440">
        <v>978.6</v>
      </c>
      <c r="D203" s="440">
        <v>1404.8</v>
      </c>
      <c r="E203" s="440">
        <v>2818.5</v>
      </c>
      <c r="F203" s="440">
        <v>3662.5</v>
      </c>
      <c r="G203" s="440">
        <v>4021.6</v>
      </c>
      <c r="H203" s="440">
        <v>4201.2</v>
      </c>
      <c r="I203" s="440">
        <v>4486.3999999999996</v>
      </c>
      <c r="J203" s="440">
        <v>4827.5</v>
      </c>
      <c r="K203" s="440">
        <v>5221</v>
      </c>
      <c r="L203" s="440">
        <v>5374.4</v>
      </c>
      <c r="M203" s="440">
        <v>5827</v>
      </c>
      <c r="N203" s="418">
        <v>5880.6</v>
      </c>
      <c r="O203" s="418">
        <v>6213.6</v>
      </c>
      <c r="P203" s="1226">
        <v>6593.1</v>
      </c>
      <c r="Q203" s="418">
        <v>6855.5</v>
      </c>
      <c r="R203" s="418">
        <v>7120.6</v>
      </c>
    </row>
    <row r="204" spans="1:18" s="12" customFormat="1">
      <c r="A204" s="405"/>
      <c r="B204" s="387" t="s">
        <v>520</v>
      </c>
      <c r="C204" s="440">
        <v>1215.5999999999999</v>
      </c>
      <c r="D204" s="440">
        <v>1084.5999999999999</v>
      </c>
      <c r="E204" s="440">
        <v>308.60000000000002</v>
      </c>
      <c r="F204" s="440">
        <v>3563.5</v>
      </c>
      <c r="G204" s="440">
        <v>3901.7</v>
      </c>
      <c r="H204" s="440">
        <v>4093.7</v>
      </c>
      <c r="I204" s="440">
        <v>4362.7</v>
      </c>
      <c r="J204" s="440">
        <v>4685.2</v>
      </c>
      <c r="K204" s="440">
        <v>5058.8</v>
      </c>
      <c r="L204" s="440">
        <v>5195.2</v>
      </c>
      <c r="M204" s="440">
        <v>5641.9</v>
      </c>
      <c r="N204" s="418">
        <v>5661.3</v>
      </c>
      <c r="O204" s="418">
        <v>5987.5</v>
      </c>
      <c r="P204" s="1226">
        <v>6353.3</v>
      </c>
      <c r="Q204" s="418">
        <v>6606.1</v>
      </c>
      <c r="R204" s="418">
        <v>6861.6</v>
      </c>
    </row>
    <row r="205" spans="1:18" s="12" customFormat="1">
      <c r="A205" s="405"/>
      <c r="B205" s="387" t="s">
        <v>521</v>
      </c>
      <c r="C205" s="440">
        <v>88.1</v>
      </c>
      <c r="D205" s="440">
        <v>116.6</v>
      </c>
      <c r="E205" s="440">
        <v>115.4</v>
      </c>
      <c r="F205" s="440">
        <v>98.9</v>
      </c>
      <c r="G205" s="440">
        <v>119.9</v>
      </c>
      <c r="H205" s="440">
        <v>107.4</v>
      </c>
      <c r="I205" s="440">
        <v>123.7</v>
      </c>
      <c r="J205" s="440">
        <v>142.19999999999999</v>
      </c>
      <c r="K205" s="440">
        <v>162.19999999999999</v>
      </c>
      <c r="L205" s="440">
        <v>179.2</v>
      </c>
      <c r="M205" s="440">
        <v>185</v>
      </c>
      <c r="N205" s="418">
        <v>219.3</v>
      </c>
      <c r="O205" s="418">
        <v>226</v>
      </c>
      <c r="P205" s="1226">
        <v>239.8</v>
      </c>
      <c r="Q205" s="418">
        <v>249.4</v>
      </c>
      <c r="R205" s="418">
        <v>259</v>
      </c>
    </row>
    <row r="206" spans="1:18" s="12" customFormat="1">
      <c r="A206" s="405"/>
      <c r="B206" s="387" t="s">
        <v>522</v>
      </c>
      <c r="C206" s="440">
        <v>214.2</v>
      </c>
      <c r="D206" s="440">
        <v>179.7</v>
      </c>
      <c r="E206" s="440">
        <v>454.2</v>
      </c>
      <c r="F206" s="440">
        <v>330.8</v>
      </c>
      <c r="G206" s="440">
        <v>441.8</v>
      </c>
      <c r="H206" s="440">
        <v>175.2</v>
      </c>
      <c r="I206" s="440">
        <v>711.9</v>
      </c>
      <c r="J206" s="440">
        <v>596.29999999999995</v>
      </c>
      <c r="K206" s="440">
        <v>610.4</v>
      </c>
      <c r="L206" s="440">
        <v>719.3</v>
      </c>
      <c r="M206" s="440">
        <v>663.3</v>
      </c>
      <c r="N206" s="418">
        <v>953.1</v>
      </c>
      <c r="O206" s="418">
        <v>947.1</v>
      </c>
      <c r="P206" s="1226">
        <v>1004.9</v>
      </c>
      <c r="Q206" s="418">
        <v>1044.9000000000001</v>
      </c>
      <c r="R206" s="418">
        <v>1085.3</v>
      </c>
    </row>
    <row r="207" spans="1:18" s="12" customFormat="1">
      <c r="A207" s="405"/>
      <c r="B207" s="387"/>
      <c r="C207" s="440"/>
      <c r="D207" s="440"/>
      <c r="E207" s="440"/>
      <c r="F207" s="440"/>
      <c r="G207" s="440"/>
      <c r="H207" s="440"/>
      <c r="I207" s="440"/>
      <c r="J207" s="440"/>
      <c r="K207" s="440"/>
      <c r="L207" s="440"/>
      <c r="M207" s="440"/>
      <c r="N207" s="418"/>
      <c r="O207" s="418"/>
      <c r="P207" s="1226"/>
      <c r="Q207" s="418"/>
      <c r="R207" s="418"/>
    </row>
    <row r="208" spans="1:18" s="267" customFormat="1">
      <c r="A208" s="404">
        <v>22</v>
      </c>
      <c r="B208" s="389" t="s">
        <v>523</v>
      </c>
      <c r="C208" s="214">
        <v>2372.3000000000002</v>
      </c>
      <c r="D208" s="214">
        <v>4335</v>
      </c>
      <c r="E208" s="214">
        <v>3691.2</v>
      </c>
      <c r="F208" s="214">
        <v>3605.5</v>
      </c>
      <c r="G208" s="214">
        <v>4102.6000000000004</v>
      </c>
      <c r="H208" s="214">
        <v>4138.1000000000004</v>
      </c>
      <c r="I208" s="214">
        <v>4879.2</v>
      </c>
      <c r="J208" s="214">
        <v>5800.7</v>
      </c>
      <c r="K208" s="214">
        <v>5388.4</v>
      </c>
      <c r="L208" s="214">
        <v>6161.2</v>
      </c>
      <c r="M208" s="214">
        <v>7467.3</v>
      </c>
      <c r="N208" s="511">
        <v>6929.7</v>
      </c>
      <c r="O208" s="511">
        <v>5241.5</v>
      </c>
      <c r="P208" s="1225">
        <v>5588</v>
      </c>
      <c r="Q208" s="511">
        <v>5972.1</v>
      </c>
      <c r="R208" s="511">
        <v>6609.7</v>
      </c>
    </row>
    <row r="209" spans="1:18" s="12" customFormat="1">
      <c r="A209" s="405"/>
      <c r="B209" s="387"/>
      <c r="C209" s="440"/>
      <c r="D209" s="440"/>
      <c r="E209" s="440"/>
      <c r="F209" s="440"/>
      <c r="G209" s="440"/>
      <c r="H209" s="440"/>
      <c r="I209" s="440"/>
      <c r="J209" s="440"/>
      <c r="K209" s="440"/>
      <c r="L209" s="440"/>
      <c r="M209" s="440"/>
      <c r="N209" s="418"/>
      <c r="O209" s="418"/>
      <c r="P209" s="1226"/>
      <c r="Q209" s="418"/>
      <c r="R209" s="418"/>
    </row>
    <row r="210" spans="1:18" s="267" customFormat="1">
      <c r="A210" s="404">
        <v>24</v>
      </c>
      <c r="B210" s="389" t="s">
        <v>524</v>
      </c>
      <c r="C210" s="214">
        <v>452.3</v>
      </c>
      <c r="D210" s="214">
        <v>521.1</v>
      </c>
      <c r="E210" s="214">
        <v>933.1</v>
      </c>
      <c r="F210" s="214">
        <f>SUM(F211:F212)</f>
        <v>1069.9000000000001</v>
      </c>
      <c r="G210" s="214">
        <f>SUM(G211:G212)</f>
        <v>1248.0999999999999</v>
      </c>
      <c r="H210" s="214">
        <f>SUM(H211:H212)</f>
        <v>1524.9</v>
      </c>
      <c r="I210" s="214">
        <v>1853.3</v>
      </c>
      <c r="J210" s="214">
        <v>2129.1</v>
      </c>
      <c r="K210" s="214">
        <v>2160</v>
      </c>
      <c r="L210" s="214">
        <v>2249.1</v>
      </c>
      <c r="M210" s="214">
        <v>2572.5</v>
      </c>
      <c r="N210" s="511">
        <v>2496.1</v>
      </c>
      <c r="O210" s="511">
        <v>2607.1999999999998</v>
      </c>
      <c r="P210" s="1225">
        <v>2686.5</v>
      </c>
      <c r="Q210" s="511">
        <v>2707.7</v>
      </c>
      <c r="R210" s="511">
        <v>2689.3</v>
      </c>
    </row>
    <row r="211" spans="1:18" s="12" customFormat="1">
      <c r="A211" s="405"/>
      <c r="B211" s="387" t="s">
        <v>525</v>
      </c>
      <c r="C211" s="440">
        <v>38.1</v>
      </c>
      <c r="D211" s="440">
        <v>42.2</v>
      </c>
      <c r="E211" s="440">
        <v>92.7</v>
      </c>
      <c r="F211" s="440">
        <v>83.8</v>
      </c>
      <c r="G211" s="440">
        <v>1171.0999999999999</v>
      </c>
      <c r="H211" s="440">
        <v>168.9</v>
      </c>
      <c r="I211" s="440">
        <v>210.5</v>
      </c>
      <c r="J211" s="440">
        <v>449</v>
      </c>
      <c r="K211" s="440">
        <v>468.1</v>
      </c>
      <c r="L211" s="440">
        <v>328.2</v>
      </c>
      <c r="M211" s="440">
        <v>427.6</v>
      </c>
      <c r="N211" s="418">
        <v>707.6</v>
      </c>
      <c r="O211" s="418">
        <v>627.9</v>
      </c>
      <c r="P211" s="1226">
        <v>604</v>
      </c>
      <c r="Q211" s="418">
        <v>665.2</v>
      </c>
      <c r="R211" s="418">
        <v>654.6</v>
      </c>
    </row>
    <row r="212" spans="1:18" s="12" customFormat="1">
      <c r="A212" s="405"/>
      <c r="B212" s="387" t="s">
        <v>526</v>
      </c>
      <c r="C212" s="440">
        <v>414.2</v>
      </c>
      <c r="D212" s="440">
        <v>478.9</v>
      </c>
      <c r="E212" s="440">
        <v>840.4</v>
      </c>
      <c r="F212" s="440">
        <v>986.1</v>
      </c>
      <c r="G212" s="440">
        <v>77</v>
      </c>
      <c r="H212" s="440">
        <v>1356</v>
      </c>
      <c r="I212" s="440">
        <v>1642.8</v>
      </c>
      <c r="J212" s="440">
        <v>1680.1</v>
      </c>
      <c r="K212" s="440">
        <v>1691.9</v>
      </c>
      <c r="L212" s="440">
        <v>1920.9</v>
      </c>
      <c r="M212" s="440">
        <v>2144.9</v>
      </c>
      <c r="N212" s="418">
        <v>1788.5</v>
      </c>
      <c r="O212" s="418">
        <v>1979.4</v>
      </c>
      <c r="P212" s="1226">
        <v>2082.5</v>
      </c>
      <c r="Q212" s="418">
        <v>2042.5</v>
      </c>
      <c r="R212" s="418">
        <v>2034.7</v>
      </c>
    </row>
    <row r="213" spans="1:18" s="12" customFormat="1">
      <c r="A213" s="405"/>
      <c r="B213" s="387"/>
      <c r="C213" s="440"/>
      <c r="D213" s="440"/>
      <c r="E213" s="440"/>
      <c r="F213" s="440"/>
      <c r="G213" s="440"/>
      <c r="H213" s="440"/>
      <c r="I213" s="440"/>
      <c r="J213" s="440"/>
      <c r="K213" s="440"/>
      <c r="L213" s="440"/>
      <c r="M213" s="440"/>
      <c r="N213" s="418"/>
      <c r="O213" s="418"/>
      <c r="P213" s="1226"/>
      <c r="Q213" s="418"/>
      <c r="R213" s="418"/>
    </row>
    <row r="214" spans="1:18" s="267" customFormat="1">
      <c r="A214" s="404">
        <v>26</v>
      </c>
      <c r="B214" s="389" t="s">
        <v>527</v>
      </c>
      <c r="C214" s="214">
        <v>2074.5</v>
      </c>
      <c r="D214" s="214">
        <v>1323.6</v>
      </c>
      <c r="E214" s="214">
        <v>2514.8000000000002</v>
      </c>
      <c r="F214" s="214">
        <f>SUM(F215:F216)</f>
        <v>2924</v>
      </c>
      <c r="G214" s="214">
        <f>SUM(G215:G216)</f>
        <v>1897</v>
      </c>
      <c r="H214" s="214">
        <v>1383.2</v>
      </c>
      <c r="I214" s="214">
        <v>1999.8</v>
      </c>
      <c r="J214" s="214">
        <v>1371.6</v>
      </c>
      <c r="K214" s="214">
        <v>2190</v>
      </c>
      <c r="L214" s="214">
        <v>1915</v>
      </c>
      <c r="M214" s="214">
        <v>3017.6</v>
      </c>
      <c r="N214" s="511">
        <v>3513.8</v>
      </c>
      <c r="O214" s="511">
        <v>2611.9</v>
      </c>
      <c r="P214" s="1225">
        <v>3028.2</v>
      </c>
      <c r="Q214" s="511">
        <v>3090.2</v>
      </c>
      <c r="R214" s="511">
        <v>3265.3</v>
      </c>
    </row>
    <row r="215" spans="1:18" s="12" customFormat="1">
      <c r="A215" s="405"/>
      <c r="B215" s="387" t="s">
        <v>528</v>
      </c>
      <c r="C215" s="440">
        <v>2073.6999999999998</v>
      </c>
      <c r="D215" s="440">
        <v>1323.6</v>
      </c>
      <c r="E215" s="440">
        <v>2500.6</v>
      </c>
      <c r="F215" s="440">
        <v>1700</v>
      </c>
      <c r="G215" s="440">
        <v>1117.9000000000001</v>
      </c>
      <c r="H215" s="440">
        <v>1197.4000000000001</v>
      </c>
      <c r="I215" s="440">
        <v>1550.4</v>
      </c>
      <c r="J215" s="440">
        <v>4370.1000000000004</v>
      </c>
      <c r="K215" s="440">
        <v>1732.1</v>
      </c>
      <c r="L215" s="440">
        <v>1483.2</v>
      </c>
      <c r="M215" s="440">
        <v>2365.6</v>
      </c>
      <c r="N215" s="418">
        <v>3041.8</v>
      </c>
      <c r="O215" s="418">
        <v>1674.2</v>
      </c>
      <c r="P215" s="1226">
        <v>1941.1</v>
      </c>
      <c r="Q215" s="418">
        <v>1980.9</v>
      </c>
      <c r="R215" s="418">
        <v>2093.1</v>
      </c>
    </row>
    <row r="216" spans="1:18" s="12" customFormat="1">
      <c r="A216" s="405"/>
      <c r="B216" s="387" t="s">
        <v>529</v>
      </c>
      <c r="C216" s="440">
        <v>0.8</v>
      </c>
      <c r="D216" s="440"/>
      <c r="E216" s="440">
        <v>14.2</v>
      </c>
      <c r="F216" s="440">
        <v>1224</v>
      </c>
      <c r="G216" s="440">
        <v>779.1</v>
      </c>
      <c r="H216" s="440">
        <v>230.2</v>
      </c>
      <c r="I216" s="440">
        <v>449.4</v>
      </c>
      <c r="J216" s="440">
        <v>1.5</v>
      </c>
      <c r="K216" s="440">
        <v>457.9</v>
      </c>
      <c r="L216" s="440">
        <v>431.8</v>
      </c>
      <c r="M216" s="440">
        <v>652</v>
      </c>
      <c r="N216" s="418">
        <v>472</v>
      </c>
      <c r="O216" s="418">
        <v>937.6</v>
      </c>
      <c r="P216" s="1226">
        <v>1087.0999999999999</v>
      </c>
      <c r="Q216" s="418">
        <v>1109.4000000000001</v>
      </c>
      <c r="R216" s="418">
        <v>1172.2</v>
      </c>
    </row>
    <row r="217" spans="1:18" s="12" customFormat="1">
      <c r="A217" s="405"/>
      <c r="B217" s="387"/>
      <c r="C217" s="440"/>
      <c r="D217" s="440"/>
      <c r="E217" s="440"/>
      <c r="F217" s="440"/>
      <c r="G217" s="440"/>
      <c r="H217" s="440"/>
      <c r="I217" s="440"/>
      <c r="J217" s="440"/>
      <c r="K217" s="440"/>
      <c r="L217" s="440"/>
      <c r="M217" s="440"/>
      <c r="N217" s="418"/>
      <c r="O217" s="418"/>
      <c r="P217" s="1226"/>
      <c r="Q217" s="418"/>
      <c r="R217" s="418"/>
    </row>
    <row r="218" spans="1:18" s="267" customFormat="1">
      <c r="A218" s="404">
        <v>27</v>
      </c>
      <c r="B218" s="389" t="s">
        <v>530</v>
      </c>
      <c r="C218" s="214">
        <v>0</v>
      </c>
      <c r="D218" s="214">
        <v>0</v>
      </c>
      <c r="E218" s="214">
        <v>0</v>
      </c>
      <c r="F218" s="214">
        <v>0</v>
      </c>
      <c r="G218" s="214">
        <v>0</v>
      </c>
      <c r="H218" s="214">
        <v>0</v>
      </c>
      <c r="I218" s="214">
        <v>0.9</v>
      </c>
      <c r="J218" s="214">
        <v>0</v>
      </c>
      <c r="K218" s="214">
        <v>217.7</v>
      </c>
      <c r="L218" s="214">
        <v>0</v>
      </c>
      <c r="M218" s="214">
        <v>0</v>
      </c>
      <c r="N218" s="511">
        <v>114.2</v>
      </c>
      <c r="O218" s="511">
        <v>51.5</v>
      </c>
      <c r="P218" s="1225">
        <v>56.6</v>
      </c>
      <c r="Q218" s="511">
        <v>62.3</v>
      </c>
      <c r="R218" s="511">
        <v>68.5</v>
      </c>
    </row>
    <row r="219" spans="1:18" s="12" customFormat="1">
      <c r="A219" s="405"/>
      <c r="B219" s="387"/>
      <c r="C219" s="440"/>
      <c r="D219" s="440"/>
      <c r="E219" s="440"/>
      <c r="F219" s="440"/>
      <c r="G219" s="440"/>
      <c r="H219" s="440"/>
      <c r="I219" s="440"/>
      <c r="J219" s="440"/>
      <c r="K219" s="440"/>
      <c r="L219" s="440"/>
      <c r="M219" s="440"/>
      <c r="N219" s="418"/>
      <c r="O219" s="418"/>
      <c r="P219" s="1226"/>
      <c r="Q219" s="418"/>
      <c r="R219" s="418"/>
    </row>
    <row r="220" spans="1:18" s="267" customFormat="1">
      <c r="A220" s="404">
        <v>28</v>
      </c>
      <c r="B220" s="389" t="s">
        <v>531</v>
      </c>
      <c r="C220" s="214">
        <v>72.5</v>
      </c>
      <c r="D220" s="214">
        <v>858.7</v>
      </c>
      <c r="E220" s="214">
        <v>204.5</v>
      </c>
      <c r="F220" s="214">
        <f t="shared" ref="F220:H220" si="4">SUM(F221:F222)</f>
        <v>147.80000000000001</v>
      </c>
      <c r="G220" s="214">
        <f t="shared" si="4"/>
        <v>446.1</v>
      </c>
      <c r="H220" s="214">
        <f t="shared" si="4"/>
        <v>582.30000000000007</v>
      </c>
      <c r="I220" s="214">
        <v>89.9</v>
      </c>
      <c r="J220" s="214">
        <v>86.1</v>
      </c>
      <c r="K220" s="214">
        <v>99.4</v>
      </c>
      <c r="L220" s="214">
        <v>61.3</v>
      </c>
      <c r="M220" s="214">
        <v>392.6</v>
      </c>
      <c r="N220" s="511">
        <v>69.400000000000006</v>
      </c>
      <c r="O220" s="511">
        <v>85.2</v>
      </c>
      <c r="P220" s="1225">
        <v>98</v>
      </c>
      <c r="Q220" s="511">
        <v>112.7</v>
      </c>
      <c r="R220" s="511">
        <v>129.6</v>
      </c>
    </row>
    <row r="221" spans="1:18" s="12" customFormat="1">
      <c r="A221" s="405"/>
      <c r="B221" s="387" t="s">
        <v>437</v>
      </c>
      <c r="C221" s="440">
        <v>72.5</v>
      </c>
      <c r="D221" s="440">
        <v>858.7</v>
      </c>
      <c r="E221" s="440">
        <v>204.5</v>
      </c>
      <c r="F221" s="442">
        <v>147.80000000000001</v>
      </c>
      <c r="G221" s="440">
        <v>446.1</v>
      </c>
      <c r="H221" s="440">
        <v>582.20000000000005</v>
      </c>
      <c r="I221" s="440">
        <v>89.9</v>
      </c>
      <c r="J221" s="440"/>
      <c r="K221" s="440"/>
      <c r="L221" s="440">
        <v>61.3</v>
      </c>
      <c r="M221" s="440"/>
      <c r="N221" s="418"/>
      <c r="O221" s="418"/>
      <c r="P221" s="1226"/>
      <c r="Q221" s="418"/>
      <c r="R221" s="418"/>
    </row>
    <row r="222" spans="1:18" s="12" customFormat="1">
      <c r="A222" s="405"/>
      <c r="B222" s="387" t="s">
        <v>532</v>
      </c>
      <c r="C222" s="440" t="s">
        <v>302</v>
      </c>
      <c r="D222" s="440" t="s">
        <v>302</v>
      </c>
      <c r="E222" s="440">
        <v>40</v>
      </c>
      <c r="F222" s="442" t="s">
        <v>302</v>
      </c>
      <c r="G222" s="442" t="s">
        <v>302</v>
      </c>
      <c r="H222" s="442">
        <v>0.1</v>
      </c>
      <c r="I222" s="440"/>
      <c r="J222" s="440"/>
      <c r="K222" s="440"/>
      <c r="L222" s="440"/>
      <c r="M222" s="440"/>
      <c r="N222" s="418"/>
      <c r="O222" s="418"/>
      <c r="P222" s="1226"/>
      <c r="Q222" s="418"/>
      <c r="R222" s="418"/>
    </row>
    <row r="223" spans="1:18" s="12" customFormat="1">
      <c r="A223" s="405"/>
      <c r="B223" s="387"/>
      <c r="C223" s="440"/>
      <c r="D223" s="440"/>
      <c r="E223" s="440"/>
      <c r="F223" s="440"/>
      <c r="G223" s="440"/>
      <c r="H223" s="440"/>
      <c r="I223" s="440"/>
      <c r="J223" s="440"/>
      <c r="K223" s="440"/>
      <c r="L223" s="440"/>
      <c r="M223" s="440"/>
      <c r="N223" s="418"/>
      <c r="O223" s="418"/>
      <c r="P223" s="1226"/>
      <c r="Q223" s="418"/>
      <c r="R223" s="418"/>
    </row>
    <row r="224" spans="1:18" s="267" customFormat="1">
      <c r="A224" s="404">
        <v>31</v>
      </c>
      <c r="B224" s="389" t="s">
        <v>533</v>
      </c>
      <c r="C224" s="214">
        <v>2474.6999999999998</v>
      </c>
      <c r="D224" s="214">
        <v>2904.3</v>
      </c>
      <c r="E224" s="214">
        <v>4413.6000000000004</v>
      </c>
      <c r="F224" s="214">
        <f>SUM(F227:F235)</f>
        <v>2048.4</v>
      </c>
      <c r="G224" s="214">
        <f>SUM(G227:G235)</f>
        <v>1415.3</v>
      </c>
      <c r="H224" s="214">
        <f>SUM(H225:H235)</f>
        <v>1315.1</v>
      </c>
      <c r="I224" s="214">
        <v>2112.8000000000002</v>
      </c>
      <c r="J224" s="214">
        <v>3041.2</v>
      </c>
      <c r="K224" s="214">
        <v>3510.7</v>
      </c>
      <c r="L224" s="214">
        <v>3650.4</v>
      </c>
      <c r="M224" s="214">
        <v>4449.6000000000004</v>
      </c>
      <c r="N224" s="511">
        <v>4610.1000000000004</v>
      </c>
      <c r="O224" s="511">
        <v>6709.7</v>
      </c>
      <c r="P224" s="1225">
        <v>6634</v>
      </c>
      <c r="Q224" s="511">
        <v>7052.4</v>
      </c>
      <c r="R224" s="511">
        <v>7293.4</v>
      </c>
    </row>
    <row r="225" spans="1:21" s="12" customFormat="1">
      <c r="A225" s="405"/>
      <c r="B225" s="387" t="s">
        <v>534</v>
      </c>
      <c r="C225" s="440" t="s">
        <v>302</v>
      </c>
      <c r="D225" s="440" t="s">
        <v>302</v>
      </c>
      <c r="E225" s="440" t="s">
        <v>302</v>
      </c>
      <c r="F225" s="440"/>
      <c r="G225" s="440"/>
      <c r="H225" s="440"/>
      <c r="I225" s="440"/>
      <c r="J225" s="440">
        <v>0</v>
      </c>
      <c r="K225" s="440">
        <v>0</v>
      </c>
      <c r="L225" s="440">
        <v>0</v>
      </c>
      <c r="M225" s="440">
        <v>0</v>
      </c>
      <c r="N225" s="418">
        <v>7.8</v>
      </c>
      <c r="O225" s="418">
        <v>12</v>
      </c>
      <c r="P225" s="1226">
        <v>11.7</v>
      </c>
      <c r="Q225" s="418">
        <v>12.8</v>
      </c>
      <c r="R225" s="418">
        <v>13.5</v>
      </c>
    </row>
    <row r="226" spans="1:21" s="12" customFormat="1">
      <c r="A226" s="405"/>
      <c r="B226" s="387" t="s">
        <v>535</v>
      </c>
      <c r="C226" s="440" t="s">
        <v>302</v>
      </c>
      <c r="D226" s="440" t="s">
        <v>302</v>
      </c>
      <c r="E226" s="440" t="s">
        <v>302</v>
      </c>
      <c r="F226" s="440"/>
      <c r="G226" s="440"/>
      <c r="H226" s="440"/>
      <c r="I226" s="440"/>
      <c r="J226" s="440"/>
      <c r="K226" s="440"/>
      <c r="L226" s="440"/>
      <c r="M226" s="440">
        <v>0</v>
      </c>
      <c r="N226" s="418"/>
      <c r="O226" s="418"/>
      <c r="P226" s="1226"/>
      <c r="Q226" s="418"/>
      <c r="R226" s="418"/>
    </row>
    <row r="227" spans="1:21" s="12" customFormat="1">
      <c r="A227" s="405"/>
      <c r="B227" s="387" t="s">
        <v>536</v>
      </c>
      <c r="C227" s="440" t="s">
        <v>302</v>
      </c>
      <c r="D227" s="440" t="s">
        <v>302</v>
      </c>
      <c r="E227" s="440"/>
      <c r="F227" s="440"/>
      <c r="G227" s="440"/>
      <c r="H227" s="440"/>
      <c r="I227" s="440">
        <v>575.79999999999995</v>
      </c>
      <c r="J227" s="440">
        <v>0</v>
      </c>
      <c r="K227" s="440">
        <v>1050.5</v>
      </c>
      <c r="L227" s="440">
        <v>989.1</v>
      </c>
      <c r="M227" s="440">
        <v>958.6</v>
      </c>
      <c r="N227" s="418">
        <v>771</v>
      </c>
      <c r="O227" s="418">
        <v>993.5</v>
      </c>
      <c r="P227" s="1226">
        <v>991.8</v>
      </c>
      <c r="Q227" s="418">
        <v>997.8</v>
      </c>
      <c r="R227" s="418">
        <v>1001.1</v>
      </c>
    </row>
    <row r="228" spans="1:21" s="12" customFormat="1">
      <c r="A228" s="405"/>
      <c r="B228" s="387" t="s">
        <v>537</v>
      </c>
      <c r="C228" s="440" t="s">
        <v>302</v>
      </c>
      <c r="D228" s="440" t="s">
        <v>302</v>
      </c>
      <c r="E228" s="440" t="s">
        <v>302</v>
      </c>
      <c r="F228" s="440"/>
      <c r="G228" s="440"/>
      <c r="H228" s="440"/>
      <c r="I228" s="440"/>
      <c r="J228" s="440">
        <v>0</v>
      </c>
      <c r="K228" s="440">
        <v>0</v>
      </c>
      <c r="L228" s="440">
        <v>0</v>
      </c>
      <c r="M228" s="440">
        <v>0</v>
      </c>
      <c r="N228" s="418">
        <v>46.6</v>
      </c>
      <c r="O228" s="418">
        <v>38.700000000000003</v>
      </c>
      <c r="P228" s="1226">
        <v>37.6</v>
      </c>
      <c r="Q228" s="418">
        <v>41.3</v>
      </c>
      <c r="R228" s="418">
        <v>43.3</v>
      </c>
    </row>
    <row r="229" spans="1:21" s="12" customFormat="1" ht="14.25">
      <c r="A229" s="405"/>
      <c r="B229" s="387" t="s">
        <v>538</v>
      </c>
      <c r="C229" s="440">
        <v>2411.3000000000002</v>
      </c>
      <c r="D229" s="440">
        <v>2791.3</v>
      </c>
      <c r="E229" s="440">
        <v>4259.7</v>
      </c>
      <c r="F229" s="440">
        <v>1990.5</v>
      </c>
      <c r="G229" s="440">
        <v>1353.7</v>
      </c>
      <c r="H229" s="440">
        <v>1275.2</v>
      </c>
      <c r="I229" s="440">
        <v>1405.8</v>
      </c>
      <c r="J229" s="440" t="s">
        <v>551</v>
      </c>
      <c r="K229" s="440">
        <v>1711.8</v>
      </c>
      <c r="L229" s="440">
        <v>1726.8</v>
      </c>
      <c r="M229" s="440">
        <v>2722.5</v>
      </c>
      <c r="N229" s="418">
        <v>2773.9</v>
      </c>
      <c r="O229" s="418">
        <v>4578.6000000000004</v>
      </c>
      <c r="P229" s="1226">
        <v>4487</v>
      </c>
      <c r="Q229" s="418">
        <v>4863.3</v>
      </c>
      <c r="R229" s="418">
        <v>5071.5</v>
      </c>
    </row>
    <row r="230" spans="1:21" s="12" customFormat="1">
      <c r="A230" s="405"/>
      <c r="B230" s="387" t="s">
        <v>540</v>
      </c>
      <c r="C230" s="440" t="s">
        <v>302</v>
      </c>
      <c r="D230" s="440">
        <v>65.7</v>
      </c>
      <c r="E230" s="440">
        <v>47.9</v>
      </c>
      <c r="F230" s="440">
        <v>19</v>
      </c>
      <c r="G230" s="440">
        <v>20.3</v>
      </c>
      <c r="H230" s="440">
        <v>22.3</v>
      </c>
      <c r="I230" s="440">
        <v>19.7</v>
      </c>
      <c r="J230" s="440">
        <v>10.3</v>
      </c>
      <c r="K230" s="440">
        <v>60.6</v>
      </c>
      <c r="L230" s="440">
        <v>59.3</v>
      </c>
      <c r="M230" s="440">
        <v>52.9</v>
      </c>
      <c r="N230" s="418">
        <v>56.2</v>
      </c>
      <c r="O230" s="418">
        <v>73.2</v>
      </c>
      <c r="P230" s="1226">
        <v>72.5</v>
      </c>
      <c r="Q230" s="418">
        <v>75</v>
      </c>
      <c r="R230" s="418">
        <v>76.400000000000006</v>
      </c>
    </row>
    <row r="231" spans="1:21" s="12" customFormat="1">
      <c r="A231" s="405"/>
      <c r="B231" s="387" t="s">
        <v>541</v>
      </c>
      <c r="C231" s="440">
        <v>24</v>
      </c>
      <c r="D231" s="440">
        <v>23.8</v>
      </c>
      <c r="E231" s="440">
        <v>54.7</v>
      </c>
      <c r="F231" s="440">
        <v>24.7</v>
      </c>
      <c r="G231" s="440">
        <v>24.2</v>
      </c>
      <c r="H231" s="440">
        <v>12.6</v>
      </c>
      <c r="I231" s="440">
        <v>15.2</v>
      </c>
      <c r="J231" s="440">
        <v>19.8</v>
      </c>
      <c r="K231" s="440">
        <v>19.2</v>
      </c>
      <c r="L231" s="440">
        <v>25.5</v>
      </c>
      <c r="M231" s="440">
        <v>26.8</v>
      </c>
      <c r="N231" s="418">
        <v>26</v>
      </c>
      <c r="O231" s="418">
        <v>44.7</v>
      </c>
      <c r="P231" s="1226">
        <v>43.5</v>
      </c>
      <c r="Q231" s="418">
        <v>47.7</v>
      </c>
      <c r="R231" s="418">
        <v>50</v>
      </c>
    </row>
    <row r="232" spans="1:21" s="12" customFormat="1">
      <c r="A232" s="405"/>
      <c r="B232" s="387" t="s">
        <v>542</v>
      </c>
      <c r="C232" s="440" t="s">
        <v>302</v>
      </c>
      <c r="D232" s="440" t="s">
        <v>302</v>
      </c>
      <c r="E232" s="440"/>
      <c r="F232" s="440"/>
      <c r="G232" s="440"/>
      <c r="H232" s="440">
        <v>3.4</v>
      </c>
      <c r="I232" s="440">
        <v>1.6</v>
      </c>
      <c r="J232" s="440">
        <v>11.8</v>
      </c>
      <c r="K232" s="440">
        <v>0.2</v>
      </c>
      <c r="L232" s="440">
        <v>0</v>
      </c>
      <c r="M232" s="440">
        <v>0</v>
      </c>
      <c r="N232" s="418">
        <v>11.8</v>
      </c>
      <c r="O232" s="418">
        <v>22</v>
      </c>
      <c r="P232" s="1226">
        <v>21.4</v>
      </c>
      <c r="Q232" s="418">
        <v>23.5</v>
      </c>
      <c r="R232" s="418">
        <v>24.7</v>
      </c>
    </row>
    <row r="233" spans="1:21" s="12" customFormat="1">
      <c r="A233" s="405"/>
      <c r="B233" s="387" t="s">
        <v>543</v>
      </c>
      <c r="C233" s="440">
        <v>39.299999999999997</v>
      </c>
      <c r="D233" s="440">
        <v>23.6</v>
      </c>
      <c r="E233" s="440">
        <v>51.3</v>
      </c>
      <c r="F233" s="440">
        <v>14.2</v>
      </c>
      <c r="G233" s="440">
        <v>17.100000000000001</v>
      </c>
      <c r="H233" s="440">
        <v>1.6</v>
      </c>
      <c r="I233" s="440">
        <v>4.8</v>
      </c>
      <c r="J233" s="440">
        <v>5.7</v>
      </c>
      <c r="K233" s="440">
        <v>6.7</v>
      </c>
      <c r="L233" s="440">
        <v>1.3</v>
      </c>
      <c r="M233" s="440">
        <v>10.6</v>
      </c>
      <c r="N233" s="418">
        <v>7.7</v>
      </c>
      <c r="O233" s="418">
        <v>9.1</v>
      </c>
      <c r="P233" s="1226">
        <v>8.9</v>
      </c>
      <c r="Q233" s="418">
        <v>9.6999999999999993</v>
      </c>
      <c r="R233" s="418">
        <v>10.199999999999999</v>
      </c>
    </row>
    <row r="234" spans="1:21" s="12" customFormat="1">
      <c r="A234" s="405"/>
      <c r="B234" s="387" t="s">
        <v>544</v>
      </c>
      <c r="C234" s="440"/>
      <c r="D234" s="440"/>
      <c r="E234" s="440"/>
      <c r="F234" s="440"/>
      <c r="G234" s="440"/>
      <c r="H234" s="440"/>
      <c r="I234" s="440"/>
      <c r="J234" s="440">
        <v>590.79999999999995</v>
      </c>
      <c r="K234" s="440">
        <v>661.8</v>
      </c>
      <c r="L234" s="440">
        <v>848.4</v>
      </c>
      <c r="M234" s="440">
        <v>678.2</v>
      </c>
      <c r="N234" s="418">
        <v>909.1</v>
      </c>
      <c r="O234" s="418">
        <v>937.9</v>
      </c>
      <c r="P234" s="1226">
        <v>959.5</v>
      </c>
      <c r="Q234" s="418">
        <v>981.1</v>
      </c>
      <c r="R234" s="418">
        <v>1002.8</v>
      </c>
    </row>
    <row r="235" spans="1:21" s="12" customFormat="1">
      <c r="A235" s="404"/>
      <c r="B235" s="389" t="s">
        <v>545</v>
      </c>
      <c r="C235" s="214"/>
      <c r="D235" s="214">
        <v>447.1</v>
      </c>
      <c r="E235" s="214"/>
      <c r="F235" s="214"/>
      <c r="G235" s="214"/>
      <c r="H235" s="214"/>
      <c r="I235" s="214"/>
      <c r="J235" s="214"/>
      <c r="K235" s="214"/>
      <c r="L235" s="214"/>
      <c r="M235" s="214"/>
      <c r="N235" s="511"/>
      <c r="O235" s="511"/>
      <c r="P235" s="1225"/>
      <c r="Q235" s="511"/>
      <c r="R235" s="511"/>
    </row>
    <row r="236" spans="1:21">
      <c r="A236" s="159"/>
      <c r="B236" s="159"/>
      <c r="C236" s="159"/>
      <c r="D236" s="159"/>
      <c r="E236" s="168"/>
      <c r="F236" s="159"/>
      <c r="G236" s="159"/>
      <c r="H236" s="159"/>
      <c r="I236" s="159"/>
      <c r="J236" s="159"/>
      <c r="K236" s="159"/>
      <c r="M236" s="159"/>
      <c r="N236" s="159"/>
      <c r="O236" s="159"/>
      <c r="Q236" s="159"/>
      <c r="R236" s="159"/>
      <c r="U236" s="708"/>
    </row>
    <row r="237" spans="1:21" ht="15">
      <c r="A237" s="159"/>
      <c r="B237" s="268" t="s">
        <v>267</v>
      </c>
      <c r="C237" s="159"/>
      <c r="D237" s="159"/>
      <c r="E237" s="168"/>
      <c r="F237" s="159"/>
      <c r="G237" s="159"/>
      <c r="H237" s="159"/>
      <c r="I237" s="159"/>
      <c r="J237" s="159"/>
      <c r="K237" s="159"/>
      <c r="M237" s="159"/>
      <c r="N237" s="159"/>
      <c r="O237" s="159"/>
      <c r="Q237" s="159"/>
      <c r="R237" s="159"/>
    </row>
    <row r="238" spans="1:21">
      <c r="A238" s="159"/>
      <c r="B238" s="558" t="s">
        <v>546</v>
      </c>
      <c r="C238" s="159"/>
      <c r="D238" s="159"/>
      <c r="E238" s="168"/>
      <c r="F238" s="159"/>
      <c r="G238" s="159"/>
      <c r="H238" s="159"/>
      <c r="I238" s="159"/>
      <c r="J238" s="159"/>
      <c r="K238" s="159"/>
      <c r="M238" s="159"/>
      <c r="N238" s="159"/>
      <c r="O238" s="159"/>
      <c r="Q238" s="159"/>
      <c r="R238" s="159"/>
    </row>
    <row r="239" spans="1:21">
      <c r="A239" s="159"/>
      <c r="B239" s="558" t="s">
        <v>547</v>
      </c>
      <c r="C239" s="159"/>
      <c r="D239" s="159"/>
      <c r="E239" s="168"/>
      <c r="F239" s="159"/>
      <c r="G239" s="159"/>
      <c r="H239" s="159"/>
      <c r="I239" s="159"/>
      <c r="J239" s="159"/>
      <c r="K239" s="159"/>
      <c r="M239" s="159"/>
      <c r="N239" s="159"/>
      <c r="O239" s="159"/>
      <c r="Q239" s="159"/>
      <c r="R239" s="159"/>
    </row>
    <row r="240" spans="1:21">
      <c r="A240" s="159"/>
      <c r="B240" s="558" t="s">
        <v>548</v>
      </c>
      <c r="C240" s="159"/>
      <c r="D240" s="159"/>
      <c r="E240" s="168"/>
      <c r="F240" s="159"/>
      <c r="G240" s="159"/>
      <c r="H240" s="159"/>
      <c r="I240" s="159"/>
      <c r="J240" s="159"/>
      <c r="K240" s="159"/>
      <c r="M240" s="159"/>
      <c r="N240" s="159"/>
      <c r="O240" s="159"/>
      <c r="Q240" s="159"/>
      <c r="R240" s="159"/>
    </row>
    <row r="241" spans="1:18">
      <c r="A241" s="159"/>
      <c r="B241" s="558" t="s">
        <v>549</v>
      </c>
      <c r="C241" s="159"/>
      <c r="D241" s="159"/>
      <c r="E241" s="168"/>
      <c r="F241" s="159"/>
      <c r="G241" s="159"/>
      <c r="H241" s="159"/>
      <c r="I241" s="159"/>
      <c r="J241" s="159"/>
      <c r="K241" s="159"/>
      <c r="M241" s="159"/>
      <c r="N241" s="159"/>
      <c r="O241" s="159"/>
      <c r="Q241" s="159"/>
      <c r="R241" s="159"/>
    </row>
    <row r="242" spans="1:18">
      <c r="A242" s="159"/>
      <c r="B242" s="558" t="s">
        <v>550</v>
      </c>
      <c r="C242" s="159"/>
      <c r="D242" s="159"/>
      <c r="E242" s="168"/>
      <c r="F242" s="159"/>
      <c r="G242" s="159"/>
      <c r="H242" s="159"/>
      <c r="I242" s="159"/>
      <c r="J242" s="159"/>
      <c r="K242" s="159"/>
      <c r="M242" s="159"/>
      <c r="N242" s="159"/>
      <c r="O242" s="159"/>
      <c r="Q242" s="159"/>
      <c r="R242" s="159"/>
    </row>
    <row r="243" spans="1:18">
      <c r="A243" s="159"/>
      <c r="B243" s="558"/>
      <c r="C243" s="159"/>
      <c r="D243" s="159"/>
      <c r="E243" s="168"/>
      <c r="F243" s="159"/>
      <c r="G243" s="159"/>
      <c r="H243" s="159"/>
      <c r="I243" s="159"/>
      <c r="J243" s="159"/>
      <c r="K243" s="159"/>
      <c r="M243" s="159"/>
      <c r="N243" s="159"/>
      <c r="O243" s="159"/>
      <c r="Q243" s="159"/>
      <c r="R243" s="159"/>
    </row>
    <row r="244" spans="1:18" ht="20.25">
      <c r="A244" s="159"/>
      <c r="B244" s="704" t="s">
        <v>270</v>
      </c>
      <c r="C244" s="159"/>
      <c r="D244" s="159"/>
      <c r="E244" s="168"/>
      <c r="F244" s="159"/>
      <c r="G244" s="159"/>
      <c r="H244" s="159"/>
      <c r="I244" s="159"/>
      <c r="J244" s="159"/>
      <c r="K244" s="159"/>
      <c r="M244" s="159"/>
      <c r="N244" s="159"/>
      <c r="O244" s="159"/>
      <c r="Q244" s="159"/>
      <c r="R244" s="159"/>
    </row>
    <row r="245" spans="1:18" s="13" customFormat="1" ht="15.75">
      <c r="A245" s="332"/>
      <c r="B245" s="584" t="s">
        <v>514</v>
      </c>
      <c r="C245" s="431">
        <v>2012</v>
      </c>
      <c r="D245" s="431">
        <v>2013</v>
      </c>
      <c r="E245" s="431">
        <v>2014</v>
      </c>
      <c r="F245" s="431">
        <v>2015</v>
      </c>
      <c r="G245" s="431">
        <v>2016</v>
      </c>
      <c r="H245" s="431">
        <v>2017</v>
      </c>
      <c r="I245" s="431">
        <v>2018</v>
      </c>
      <c r="J245" s="431">
        <v>2019</v>
      </c>
      <c r="K245" s="431">
        <v>2020</v>
      </c>
      <c r="L245" s="431">
        <v>2021</v>
      </c>
      <c r="M245" s="385">
        <v>2022</v>
      </c>
      <c r="N245" s="385">
        <v>2023</v>
      </c>
      <c r="O245" s="385">
        <v>2024</v>
      </c>
      <c r="P245" s="1195">
        <v>2025</v>
      </c>
      <c r="Q245" s="385">
        <v>2026</v>
      </c>
      <c r="R245" s="385">
        <v>2027</v>
      </c>
    </row>
    <row r="246" spans="1:18" s="13" customFormat="1" ht="13.5" customHeight="1">
      <c r="A246" s="332"/>
      <c r="B246" s="584" t="s">
        <v>450</v>
      </c>
      <c r="C246" s="432" t="s">
        <v>231</v>
      </c>
      <c r="D246" s="432" t="s">
        <v>231</v>
      </c>
      <c r="E246" s="432" t="s">
        <v>231</v>
      </c>
      <c r="F246" s="432" t="s">
        <v>231</v>
      </c>
      <c r="G246" s="432" t="s">
        <v>231</v>
      </c>
      <c r="H246" s="432" t="s">
        <v>231</v>
      </c>
      <c r="I246" s="173" t="s">
        <v>231</v>
      </c>
      <c r="J246" s="173" t="s">
        <v>231</v>
      </c>
      <c r="K246" s="173" t="s">
        <v>231</v>
      </c>
      <c r="L246" s="173" t="s">
        <v>231</v>
      </c>
      <c r="M246" s="406" t="s">
        <v>233</v>
      </c>
      <c r="N246" s="406" t="s">
        <v>233</v>
      </c>
      <c r="O246" s="406" t="s">
        <v>233</v>
      </c>
      <c r="P246" s="49" t="s">
        <v>233</v>
      </c>
      <c r="Q246" s="406" t="s">
        <v>233</v>
      </c>
      <c r="R246" s="406" t="s">
        <v>233</v>
      </c>
    </row>
    <row r="247" spans="1:18" s="13" customFormat="1">
      <c r="A247" s="332"/>
      <c r="B247" s="402" t="s">
        <v>452</v>
      </c>
      <c r="C247" s="127" t="s">
        <v>288</v>
      </c>
      <c r="D247" s="127" t="s">
        <v>288</v>
      </c>
      <c r="E247" s="127" t="s">
        <v>288</v>
      </c>
      <c r="F247" s="127" t="s">
        <v>516</v>
      </c>
      <c r="G247" s="127" t="s">
        <v>170</v>
      </c>
      <c r="H247" s="127" t="s">
        <v>160</v>
      </c>
      <c r="I247" s="127" t="s">
        <v>152</v>
      </c>
      <c r="J247" s="127" t="s">
        <v>149</v>
      </c>
      <c r="K247" s="127" t="s">
        <v>142</v>
      </c>
      <c r="L247" s="127" t="s">
        <v>133</v>
      </c>
      <c r="M247" s="388" t="s">
        <v>139</v>
      </c>
      <c r="N247" s="388" t="s">
        <v>139</v>
      </c>
      <c r="O247" s="388" t="s">
        <v>139</v>
      </c>
      <c r="P247" s="47" t="s">
        <v>139</v>
      </c>
      <c r="Q247" s="388" t="s">
        <v>139</v>
      </c>
      <c r="R247" s="388" t="s">
        <v>139</v>
      </c>
    </row>
    <row r="248" spans="1:18" s="13" customFormat="1">
      <c r="A248" s="332"/>
      <c r="B248" s="332"/>
      <c r="C248" s="173"/>
      <c r="D248" s="173"/>
      <c r="E248" s="173"/>
      <c r="F248" s="173"/>
      <c r="G248" s="173"/>
      <c r="H248" s="402"/>
      <c r="I248" s="332"/>
      <c r="J248" s="332"/>
      <c r="K248" s="332"/>
      <c r="L248" s="332"/>
      <c r="M248" s="424"/>
      <c r="N248" s="424"/>
      <c r="O248" s="424"/>
      <c r="Q248" s="424"/>
      <c r="R248" s="424"/>
    </row>
    <row r="249" spans="1:18" s="267" customFormat="1">
      <c r="A249" s="404">
        <v>2</v>
      </c>
      <c r="B249" s="389" t="s">
        <v>517</v>
      </c>
      <c r="C249" s="214">
        <v>9943.2999999999993</v>
      </c>
      <c r="D249" s="214">
        <v>13175.5</v>
      </c>
      <c r="E249" s="214">
        <v>15453.9</v>
      </c>
      <c r="F249" s="214">
        <v>13788.8</v>
      </c>
      <c r="G249" s="214">
        <f>G251+G257+G259+G263+G267+G269+G273</f>
        <v>13572.5</v>
      </c>
      <c r="H249" s="214">
        <f>H251+H257+H259+H263+H267+H269+H273</f>
        <v>13319.9</v>
      </c>
      <c r="I249" s="214">
        <v>16134.2</v>
      </c>
      <c r="J249" s="214">
        <v>17852.5</v>
      </c>
      <c r="K249" s="214">
        <v>19397.8</v>
      </c>
      <c r="L249" s="214">
        <v>20130.7</v>
      </c>
      <c r="M249" s="511">
        <v>22174.799999999999</v>
      </c>
      <c r="N249" s="511">
        <v>22470.799999999999</v>
      </c>
      <c r="O249" s="511">
        <v>23354.2</v>
      </c>
      <c r="P249" s="1225">
        <v>24555</v>
      </c>
      <c r="Q249" s="511">
        <v>26048.5</v>
      </c>
      <c r="R249" s="511">
        <v>27719.8</v>
      </c>
    </row>
    <row r="250" spans="1:18" s="12" customFormat="1">
      <c r="A250" s="405"/>
      <c r="B250" s="387"/>
      <c r="C250" s="440"/>
      <c r="D250" s="440"/>
      <c r="E250" s="440"/>
      <c r="F250" s="440"/>
      <c r="G250" s="440"/>
      <c r="H250" s="440"/>
      <c r="I250" s="387"/>
      <c r="J250" s="387"/>
      <c r="K250" s="387"/>
      <c r="L250" s="387"/>
      <c r="M250" s="237"/>
      <c r="N250" s="237"/>
      <c r="O250" s="237"/>
      <c r="Q250" s="237"/>
      <c r="R250" s="237"/>
    </row>
    <row r="251" spans="1:18" s="267" customFormat="1">
      <c r="A251" s="404">
        <v>21</v>
      </c>
      <c r="B251" s="389" t="s">
        <v>518</v>
      </c>
      <c r="C251" s="214">
        <v>2496.5</v>
      </c>
      <c r="D251" s="214">
        <v>2785.7</v>
      </c>
      <c r="E251" s="214">
        <v>3696.7</v>
      </c>
      <c r="F251" s="214">
        <v>3993.3</v>
      </c>
      <c r="G251" s="214">
        <f>SUM(G253:G255)</f>
        <v>4463.3999999999996</v>
      </c>
      <c r="H251" s="214">
        <f>SUM(H253:H255)</f>
        <v>4376.2999999999993</v>
      </c>
      <c r="I251" s="214">
        <v>5198.3999999999996</v>
      </c>
      <c r="J251" s="214">
        <v>5423.8</v>
      </c>
      <c r="K251" s="214">
        <v>5831.5</v>
      </c>
      <c r="L251" s="214">
        <v>6093.7</v>
      </c>
      <c r="M251" s="511">
        <v>6007.7</v>
      </c>
      <c r="N251" s="511">
        <v>6285.7</v>
      </c>
      <c r="O251" s="511">
        <v>6381.7</v>
      </c>
      <c r="P251" s="1225">
        <v>6815</v>
      </c>
      <c r="Q251" s="511">
        <v>7335.2</v>
      </c>
      <c r="R251" s="511">
        <v>7900</v>
      </c>
    </row>
    <row r="252" spans="1:18" s="12" customFormat="1">
      <c r="A252" s="405"/>
      <c r="B252" s="387" t="s">
        <v>519</v>
      </c>
      <c r="C252" s="440">
        <v>978.6</v>
      </c>
      <c r="D252" s="440">
        <v>1404.8</v>
      </c>
      <c r="E252" s="440">
        <v>2818.5</v>
      </c>
      <c r="F252" s="440">
        <v>3662.5</v>
      </c>
      <c r="G252" s="440">
        <v>4021.6</v>
      </c>
      <c r="H252" s="440">
        <v>4201.2</v>
      </c>
      <c r="I252" s="440">
        <v>4486.3999999999996</v>
      </c>
      <c r="J252" s="440">
        <v>4827.5</v>
      </c>
      <c r="K252" s="440">
        <v>5221</v>
      </c>
      <c r="L252" s="440">
        <v>5374.4</v>
      </c>
      <c r="M252" s="418">
        <v>5167.3999999999996</v>
      </c>
      <c r="N252" s="418">
        <v>5406.5</v>
      </c>
      <c r="O252" s="418">
        <v>5489.1</v>
      </c>
      <c r="P252" s="1226">
        <v>5861.8</v>
      </c>
      <c r="Q252" s="418">
        <v>6309.3</v>
      </c>
      <c r="R252" s="418">
        <v>6795</v>
      </c>
    </row>
    <row r="253" spans="1:18" s="12" customFormat="1">
      <c r="A253" s="405"/>
      <c r="B253" s="387" t="s">
        <v>520</v>
      </c>
      <c r="C253" s="440">
        <v>1215.5999999999999</v>
      </c>
      <c r="D253" s="440">
        <v>1084.5999999999999</v>
      </c>
      <c r="E253" s="440">
        <v>308.60000000000002</v>
      </c>
      <c r="F253" s="440">
        <v>3563.5</v>
      </c>
      <c r="G253" s="440">
        <v>3901.7</v>
      </c>
      <c r="H253" s="440">
        <v>4093.7</v>
      </c>
      <c r="I253" s="440">
        <v>4362.7</v>
      </c>
      <c r="J253" s="440">
        <v>4685.2</v>
      </c>
      <c r="K253" s="440">
        <v>5058.8</v>
      </c>
      <c r="L253" s="440">
        <v>5195.2</v>
      </c>
      <c r="M253" s="418">
        <v>4966.8</v>
      </c>
      <c r="N253" s="418">
        <v>5196.7</v>
      </c>
      <c r="O253" s="418">
        <v>5276.1</v>
      </c>
      <c r="P253" s="1226">
        <v>5634.3</v>
      </c>
      <c r="Q253" s="418">
        <v>6064.4</v>
      </c>
      <c r="R253" s="418">
        <v>6531.3</v>
      </c>
    </row>
    <row r="254" spans="1:18" s="12" customFormat="1">
      <c r="A254" s="405"/>
      <c r="B254" s="387" t="s">
        <v>521</v>
      </c>
      <c r="C254" s="440">
        <v>88.1</v>
      </c>
      <c r="D254" s="440">
        <v>116.6</v>
      </c>
      <c r="E254" s="440">
        <v>115.4</v>
      </c>
      <c r="F254" s="440">
        <v>98.9</v>
      </c>
      <c r="G254" s="440">
        <v>119.9</v>
      </c>
      <c r="H254" s="440">
        <v>107.4</v>
      </c>
      <c r="I254" s="440">
        <v>123.7</v>
      </c>
      <c r="J254" s="440">
        <v>142.19999999999999</v>
      </c>
      <c r="K254" s="440">
        <v>162.19999999999999</v>
      </c>
      <c r="L254" s="440">
        <v>179.2</v>
      </c>
      <c r="M254" s="418">
        <v>200.5</v>
      </c>
      <c r="N254" s="418">
        <v>209.8</v>
      </c>
      <c r="O254" s="418">
        <v>213</v>
      </c>
      <c r="P254" s="1226">
        <v>227.5</v>
      </c>
      <c r="Q254" s="418">
        <v>244.9</v>
      </c>
      <c r="R254" s="418">
        <v>263.7</v>
      </c>
    </row>
    <row r="255" spans="1:18" s="12" customFormat="1">
      <c r="A255" s="405"/>
      <c r="B255" s="387" t="s">
        <v>522</v>
      </c>
      <c r="C255" s="440">
        <v>214.2</v>
      </c>
      <c r="D255" s="440">
        <v>179.7</v>
      </c>
      <c r="E255" s="440">
        <v>454.2</v>
      </c>
      <c r="F255" s="440">
        <v>330.8</v>
      </c>
      <c r="G255" s="440">
        <v>441.8</v>
      </c>
      <c r="H255" s="440">
        <v>175.2</v>
      </c>
      <c r="I255" s="440">
        <v>711.9</v>
      </c>
      <c r="J255" s="440">
        <v>596.29999999999995</v>
      </c>
      <c r="K255" s="440">
        <v>610.4</v>
      </c>
      <c r="L255" s="440">
        <v>719.3</v>
      </c>
      <c r="M255" s="418">
        <v>840.3</v>
      </c>
      <c r="N255" s="418">
        <v>879.2</v>
      </c>
      <c r="O255" s="418">
        <v>892.6</v>
      </c>
      <c r="P255" s="1226">
        <v>953.2</v>
      </c>
      <c r="Q255" s="418">
        <v>1026</v>
      </c>
      <c r="R255" s="418">
        <v>1105</v>
      </c>
    </row>
    <row r="256" spans="1:18" s="12" customFormat="1">
      <c r="A256" s="405"/>
      <c r="B256" s="387"/>
      <c r="C256" s="440"/>
      <c r="D256" s="440"/>
      <c r="E256" s="440"/>
      <c r="F256" s="440"/>
      <c r="G256" s="440"/>
      <c r="H256" s="440"/>
      <c r="I256" s="440"/>
      <c r="J256" s="440"/>
      <c r="K256" s="440"/>
      <c r="L256" s="440"/>
      <c r="M256" s="418"/>
      <c r="N256" s="418"/>
      <c r="O256" s="418"/>
      <c r="P256" s="1226"/>
      <c r="Q256" s="418"/>
      <c r="R256" s="418"/>
    </row>
    <row r="257" spans="1:18" s="267" customFormat="1">
      <c r="A257" s="404">
        <v>22</v>
      </c>
      <c r="B257" s="389" t="s">
        <v>523</v>
      </c>
      <c r="C257" s="214">
        <v>2372.3000000000002</v>
      </c>
      <c r="D257" s="214">
        <v>4335</v>
      </c>
      <c r="E257" s="214">
        <v>3691.2</v>
      </c>
      <c r="F257" s="214">
        <v>3605.5</v>
      </c>
      <c r="G257" s="214">
        <v>4102.6000000000004</v>
      </c>
      <c r="H257" s="214">
        <v>4138.1000000000004</v>
      </c>
      <c r="I257" s="214">
        <v>4879.2</v>
      </c>
      <c r="J257" s="214">
        <v>5800.7</v>
      </c>
      <c r="K257" s="214">
        <v>5388.4</v>
      </c>
      <c r="L257" s="214">
        <v>6161.2</v>
      </c>
      <c r="M257" s="511">
        <v>6091.3</v>
      </c>
      <c r="N257" s="511">
        <v>5848.2</v>
      </c>
      <c r="O257" s="511">
        <v>5863.9</v>
      </c>
      <c r="P257" s="1225">
        <v>6007.4</v>
      </c>
      <c r="Q257" s="511">
        <v>6215.9</v>
      </c>
      <c r="R257" s="511">
        <v>6616</v>
      </c>
    </row>
    <row r="258" spans="1:18" s="12" customFormat="1">
      <c r="A258" s="405"/>
      <c r="B258" s="387"/>
      <c r="C258" s="440"/>
      <c r="D258" s="440"/>
      <c r="E258" s="440"/>
      <c r="F258" s="440"/>
      <c r="G258" s="440"/>
      <c r="H258" s="440"/>
      <c r="I258" s="440"/>
      <c r="J258" s="440"/>
      <c r="K258" s="440"/>
      <c r="L258" s="440"/>
      <c r="M258" s="418"/>
      <c r="N258" s="418"/>
      <c r="O258" s="418"/>
      <c r="P258" s="1226"/>
      <c r="Q258" s="418"/>
      <c r="R258" s="418"/>
    </row>
    <row r="259" spans="1:18" s="267" customFormat="1">
      <c r="A259" s="404">
        <v>24</v>
      </c>
      <c r="B259" s="389" t="s">
        <v>524</v>
      </c>
      <c r="C259" s="214">
        <v>452.3</v>
      </c>
      <c r="D259" s="214">
        <v>521.1</v>
      </c>
      <c r="E259" s="214">
        <v>933.1</v>
      </c>
      <c r="F259" s="214">
        <f>SUM(F260:F261)</f>
        <v>1069.9000000000001</v>
      </c>
      <c r="G259" s="214">
        <f>SUM(G260:G261)</f>
        <v>1248.0999999999999</v>
      </c>
      <c r="H259" s="214">
        <f>SUM(H260:H261)</f>
        <v>1524.9</v>
      </c>
      <c r="I259" s="214">
        <v>1853.3</v>
      </c>
      <c r="J259" s="214">
        <v>2129.1</v>
      </c>
      <c r="K259" s="214">
        <v>2160</v>
      </c>
      <c r="L259" s="214">
        <v>2249.1</v>
      </c>
      <c r="M259" s="511">
        <v>2313.5</v>
      </c>
      <c r="N259" s="511">
        <v>2420</v>
      </c>
      <c r="O259" s="511">
        <v>2524</v>
      </c>
      <c r="P259" s="1225">
        <v>2575.8000000000002</v>
      </c>
      <c r="Q259" s="511">
        <v>2554.9</v>
      </c>
      <c r="R259" s="511">
        <v>2479.4</v>
      </c>
    </row>
    <row r="260" spans="1:18" s="12" customFormat="1">
      <c r="A260" s="405"/>
      <c r="B260" s="387" t="s">
        <v>525</v>
      </c>
      <c r="C260" s="440">
        <v>38.1</v>
      </c>
      <c r="D260" s="440">
        <v>42.2</v>
      </c>
      <c r="E260" s="440">
        <v>92.7</v>
      </c>
      <c r="F260" s="440">
        <v>83.8</v>
      </c>
      <c r="G260" s="440">
        <v>1171.0999999999999</v>
      </c>
      <c r="H260" s="440">
        <v>168.9</v>
      </c>
      <c r="I260" s="440">
        <v>210.5</v>
      </c>
      <c r="J260" s="440">
        <v>449</v>
      </c>
      <c r="K260" s="440">
        <v>468.1</v>
      </c>
      <c r="L260" s="440">
        <v>328.2</v>
      </c>
      <c r="M260" s="418">
        <v>476.9</v>
      </c>
      <c r="N260" s="418">
        <v>498.8</v>
      </c>
      <c r="O260" s="418">
        <v>520.29999999999995</v>
      </c>
      <c r="P260" s="1226">
        <v>531</v>
      </c>
      <c r="Q260" s="418">
        <v>526.70000000000005</v>
      </c>
      <c r="R260" s="418">
        <v>511.1</v>
      </c>
    </row>
    <row r="261" spans="1:18" s="12" customFormat="1">
      <c r="A261" s="405"/>
      <c r="B261" s="387" t="s">
        <v>526</v>
      </c>
      <c r="C261" s="440">
        <v>414.2</v>
      </c>
      <c r="D261" s="440">
        <v>478.9</v>
      </c>
      <c r="E261" s="440">
        <v>840.4</v>
      </c>
      <c r="F261" s="440">
        <v>986.1</v>
      </c>
      <c r="G261" s="440">
        <v>77</v>
      </c>
      <c r="H261" s="440">
        <v>1356</v>
      </c>
      <c r="I261" s="440">
        <v>1642.8</v>
      </c>
      <c r="J261" s="440">
        <v>1680.1</v>
      </c>
      <c r="K261" s="440">
        <v>1691.9</v>
      </c>
      <c r="L261" s="440">
        <v>1920.9</v>
      </c>
      <c r="M261" s="418">
        <v>1836.6</v>
      </c>
      <c r="N261" s="418">
        <v>1921.1</v>
      </c>
      <c r="O261" s="418">
        <v>2003.8</v>
      </c>
      <c r="P261" s="1226">
        <v>2044.9</v>
      </c>
      <c r="Q261" s="418">
        <v>2028.3</v>
      </c>
      <c r="R261" s="418">
        <v>1968.3</v>
      </c>
    </row>
    <row r="262" spans="1:18" s="12" customFormat="1">
      <c r="A262" s="405"/>
      <c r="B262" s="387"/>
      <c r="C262" s="440"/>
      <c r="D262" s="440"/>
      <c r="E262" s="440"/>
      <c r="F262" s="440"/>
      <c r="G262" s="440"/>
      <c r="H262" s="440"/>
      <c r="I262" s="440"/>
      <c r="J262" s="440"/>
      <c r="K262" s="440"/>
      <c r="L262" s="440"/>
      <c r="M262" s="418"/>
      <c r="N262" s="418"/>
      <c r="O262" s="418"/>
      <c r="P262" s="1226"/>
      <c r="Q262" s="418"/>
      <c r="R262" s="418"/>
    </row>
    <row r="263" spans="1:18" s="267" customFormat="1">
      <c r="A263" s="404">
        <v>26</v>
      </c>
      <c r="B263" s="389" t="s">
        <v>527</v>
      </c>
      <c r="C263" s="214">
        <v>2074.5</v>
      </c>
      <c r="D263" s="214">
        <v>1323.6</v>
      </c>
      <c r="E263" s="214">
        <v>2514.8000000000002</v>
      </c>
      <c r="F263" s="214">
        <f>SUM(F264:F265)</f>
        <v>2924</v>
      </c>
      <c r="G263" s="214">
        <f>SUM(G264:G265)</f>
        <v>1897</v>
      </c>
      <c r="H263" s="214">
        <v>1383.2</v>
      </c>
      <c r="I263" s="214">
        <v>1999.8</v>
      </c>
      <c r="J263" s="214">
        <v>1371.6</v>
      </c>
      <c r="K263" s="214">
        <v>2190</v>
      </c>
      <c r="L263" s="214">
        <v>1915</v>
      </c>
      <c r="M263" s="511">
        <v>2405.3000000000002</v>
      </c>
      <c r="N263" s="511">
        <v>2494.3000000000002</v>
      </c>
      <c r="O263" s="511">
        <v>2660.2</v>
      </c>
      <c r="P263" s="1225">
        <v>2814</v>
      </c>
      <c r="Q263" s="511">
        <v>3222.5</v>
      </c>
      <c r="R263" s="511">
        <v>3457.7</v>
      </c>
    </row>
    <row r="264" spans="1:18" s="12" customFormat="1">
      <c r="A264" s="405"/>
      <c r="B264" s="387" t="s">
        <v>528</v>
      </c>
      <c r="C264" s="440">
        <v>2073.6999999999998</v>
      </c>
      <c r="D264" s="440">
        <v>1323.6</v>
      </c>
      <c r="E264" s="440">
        <v>2500.6</v>
      </c>
      <c r="F264" s="440">
        <v>1700</v>
      </c>
      <c r="G264" s="440">
        <v>1117.9000000000001</v>
      </c>
      <c r="H264" s="440">
        <v>1197.4000000000001</v>
      </c>
      <c r="I264" s="440">
        <v>1550.4</v>
      </c>
      <c r="J264" s="440">
        <v>4370.1000000000004</v>
      </c>
      <c r="K264" s="440">
        <v>1732.1</v>
      </c>
      <c r="L264" s="440">
        <v>1483.2</v>
      </c>
      <c r="M264" s="418">
        <v>1866.3</v>
      </c>
      <c r="N264" s="418">
        <v>1935.4</v>
      </c>
      <c r="O264" s="418">
        <v>2064</v>
      </c>
      <c r="P264" s="1226">
        <v>2183.4</v>
      </c>
      <c r="Q264" s="418">
        <v>2500.4</v>
      </c>
      <c r="R264" s="418">
        <v>2682.9</v>
      </c>
    </row>
    <row r="265" spans="1:18" s="12" customFormat="1">
      <c r="A265" s="405"/>
      <c r="B265" s="387" t="s">
        <v>529</v>
      </c>
      <c r="C265" s="440">
        <v>0.8</v>
      </c>
      <c r="D265" s="440"/>
      <c r="E265" s="440">
        <v>14.2</v>
      </c>
      <c r="F265" s="440">
        <v>1224</v>
      </c>
      <c r="G265" s="440">
        <v>779.1</v>
      </c>
      <c r="H265" s="440">
        <v>230.2</v>
      </c>
      <c r="I265" s="440">
        <v>449.4</v>
      </c>
      <c r="J265" s="440">
        <v>1.5</v>
      </c>
      <c r="K265" s="440">
        <v>457.9</v>
      </c>
      <c r="L265" s="440">
        <v>431.8</v>
      </c>
      <c r="M265" s="418">
        <v>539</v>
      </c>
      <c r="N265" s="418">
        <v>558.9</v>
      </c>
      <c r="O265" s="418">
        <v>596.1</v>
      </c>
      <c r="P265" s="1226">
        <v>630.6</v>
      </c>
      <c r="Q265" s="418">
        <v>722.1</v>
      </c>
      <c r="R265" s="418">
        <v>774.8</v>
      </c>
    </row>
    <row r="266" spans="1:18" s="12" customFormat="1">
      <c r="A266" s="405"/>
      <c r="B266" s="387"/>
      <c r="C266" s="440"/>
      <c r="D266" s="440"/>
      <c r="E266" s="440"/>
      <c r="F266" s="440"/>
      <c r="G266" s="440"/>
      <c r="H266" s="440"/>
      <c r="I266" s="440"/>
      <c r="J266" s="440"/>
      <c r="K266" s="440"/>
      <c r="L266" s="440"/>
      <c r="M266" s="418"/>
      <c r="N266" s="418"/>
      <c r="O266" s="418"/>
      <c r="P266" s="1226"/>
      <c r="Q266" s="418"/>
      <c r="R266" s="418"/>
    </row>
    <row r="267" spans="1:18" s="267" customFormat="1">
      <c r="A267" s="404">
        <v>27</v>
      </c>
      <c r="B267" s="389" t="s">
        <v>530</v>
      </c>
      <c r="C267" s="214">
        <v>0</v>
      </c>
      <c r="D267" s="214">
        <v>0</v>
      </c>
      <c r="E267" s="214">
        <v>0</v>
      </c>
      <c r="F267" s="214">
        <v>0</v>
      </c>
      <c r="G267" s="214">
        <v>0</v>
      </c>
      <c r="H267" s="214">
        <v>0</v>
      </c>
      <c r="I267" s="214">
        <v>0.9</v>
      </c>
      <c r="J267" s="214">
        <v>0</v>
      </c>
      <c r="K267" s="214">
        <v>217.7</v>
      </c>
      <c r="L267" s="214">
        <v>0</v>
      </c>
      <c r="M267" s="511">
        <v>48</v>
      </c>
      <c r="N267" s="511">
        <v>51.1</v>
      </c>
      <c r="O267" s="511">
        <v>51.4</v>
      </c>
      <c r="P267" s="1225">
        <v>51.6</v>
      </c>
      <c r="Q267" s="511">
        <v>53.7</v>
      </c>
      <c r="R267" s="511">
        <v>53.7</v>
      </c>
    </row>
    <row r="268" spans="1:18" s="12" customFormat="1">
      <c r="A268" s="405"/>
      <c r="B268" s="387"/>
      <c r="C268" s="440"/>
      <c r="D268" s="440"/>
      <c r="E268" s="440"/>
      <c r="F268" s="440"/>
      <c r="G268" s="440"/>
      <c r="H268" s="440"/>
      <c r="I268" s="440"/>
      <c r="J268" s="440"/>
      <c r="K268" s="440"/>
      <c r="L268" s="440"/>
      <c r="M268" s="418"/>
      <c r="N268" s="418"/>
      <c r="O268" s="418"/>
      <c r="P268" s="1226"/>
      <c r="Q268" s="418"/>
      <c r="R268" s="418"/>
    </row>
    <row r="269" spans="1:18" s="267" customFormat="1">
      <c r="A269" s="404">
        <v>28</v>
      </c>
      <c r="B269" s="389" t="s">
        <v>531</v>
      </c>
      <c r="C269" s="214">
        <v>72.5</v>
      </c>
      <c r="D269" s="214">
        <v>858.7</v>
      </c>
      <c r="E269" s="214">
        <v>204.5</v>
      </c>
      <c r="F269" s="214">
        <f t="shared" ref="F269:H269" si="5">SUM(F270:F271)</f>
        <v>147.80000000000001</v>
      </c>
      <c r="G269" s="214">
        <f t="shared" si="5"/>
        <v>446.1</v>
      </c>
      <c r="H269" s="214">
        <f t="shared" si="5"/>
        <v>582.30000000000007</v>
      </c>
      <c r="I269" s="214">
        <v>89.9</v>
      </c>
      <c r="J269" s="214">
        <v>86.1</v>
      </c>
      <c r="K269" s="214">
        <v>99.4</v>
      </c>
      <c r="L269" s="214">
        <v>61.3</v>
      </c>
      <c r="M269" s="511">
        <v>64.400000000000006</v>
      </c>
      <c r="N269" s="511">
        <v>61.5</v>
      </c>
      <c r="O269" s="511">
        <v>63.4</v>
      </c>
      <c r="P269" s="1225">
        <v>66.7</v>
      </c>
      <c r="Q269" s="511">
        <v>69.400000000000006</v>
      </c>
      <c r="R269" s="511">
        <v>69.5</v>
      </c>
    </row>
    <row r="270" spans="1:18" s="12" customFormat="1">
      <c r="A270" s="405"/>
      <c r="B270" s="387" t="s">
        <v>437</v>
      </c>
      <c r="C270" s="440">
        <v>72.5</v>
      </c>
      <c r="D270" s="440">
        <v>858.7</v>
      </c>
      <c r="E270" s="440">
        <v>204.5</v>
      </c>
      <c r="F270" s="442">
        <v>147.80000000000001</v>
      </c>
      <c r="G270" s="440">
        <v>446.1</v>
      </c>
      <c r="H270" s="440">
        <v>582.20000000000005</v>
      </c>
      <c r="I270" s="440">
        <v>89.9</v>
      </c>
      <c r="J270" s="440"/>
      <c r="K270" s="440"/>
      <c r="L270" s="440">
        <v>61.3</v>
      </c>
      <c r="M270" s="418"/>
      <c r="N270" s="418"/>
      <c r="O270" s="418"/>
      <c r="P270" s="1226"/>
      <c r="Q270" s="418"/>
      <c r="R270" s="418"/>
    </row>
    <row r="271" spans="1:18" s="12" customFormat="1">
      <c r="A271" s="405"/>
      <c r="B271" s="387" t="s">
        <v>532</v>
      </c>
      <c r="C271" s="440" t="s">
        <v>302</v>
      </c>
      <c r="D271" s="440" t="s">
        <v>302</v>
      </c>
      <c r="E271" s="440">
        <v>40</v>
      </c>
      <c r="F271" s="442" t="s">
        <v>302</v>
      </c>
      <c r="G271" s="442" t="s">
        <v>302</v>
      </c>
      <c r="H271" s="442">
        <v>0.1</v>
      </c>
      <c r="I271" s="440"/>
      <c r="J271" s="440"/>
      <c r="K271" s="440"/>
      <c r="L271" s="440"/>
      <c r="M271" s="418"/>
      <c r="N271" s="418"/>
      <c r="O271" s="418"/>
      <c r="P271" s="1226"/>
      <c r="Q271" s="418"/>
      <c r="R271" s="418"/>
    </row>
    <row r="272" spans="1:18" s="12" customFormat="1">
      <c r="A272" s="405"/>
      <c r="B272" s="387"/>
      <c r="C272" s="440"/>
      <c r="D272" s="440"/>
      <c r="E272" s="440"/>
      <c r="F272" s="440"/>
      <c r="G272" s="440"/>
      <c r="H272" s="440"/>
      <c r="I272" s="440"/>
      <c r="J272" s="440"/>
      <c r="K272" s="440"/>
      <c r="L272" s="440"/>
      <c r="M272" s="418"/>
      <c r="N272" s="418"/>
      <c r="O272" s="418"/>
      <c r="P272" s="1226"/>
      <c r="Q272" s="418"/>
      <c r="R272" s="418"/>
    </row>
    <row r="273" spans="1:18" s="267" customFormat="1">
      <c r="A273" s="404">
        <v>31</v>
      </c>
      <c r="B273" s="389" t="s">
        <v>533</v>
      </c>
      <c r="C273" s="214">
        <v>2474.6999999999998</v>
      </c>
      <c r="D273" s="214">
        <v>2904.3</v>
      </c>
      <c r="E273" s="214">
        <v>4413.6000000000004</v>
      </c>
      <c r="F273" s="214">
        <f>SUM(F276:F284)</f>
        <v>2048.4</v>
      </c>
      <c r="G273" s="214">
        <f>SUM(G276:G284)</f>
        <v>1415.3</v>
      </c>
      <c r="H273" s="214">
        <f>SUM(H274:H284)</f>
        <v>1315.1</v>
      </c>
      <c r="I273" s="214">
        <v>2112.8000000000002</v>
      </c>
      <c r="J273" s="214">
        <v>3041.2</v>
      </c>
      <c r="K273" s="214">
        <v>3510.7</v>
      </c>
      <c r="L273" s="214">
        <v>3650.4</v>
      </c>
      <c r="M273" s="511">
        <v>5244.5</v>
      </c>
      <c r="N273" s="511">
        <v>5310</v>
      </c>
      <c r="O273" s="511">
        <v>5809.7</v>
      </c>
      <c r="P273" s="1225">
        <v>6224.5</v>
      </c>
      <c r="Q273" s="511">
        <v>6596.8</v>
      </c>
      <c r="R273" s="511">
        <v>7143.5</v>
      </c>
    </row>
    <row r="274" spans="1:18" s="12" customFormat="1">
      <c r="A274" s="405"/>
      <c r="B274" s="387" t="s">
        <v>534</v>
      </c>
      <c r="C274" s="440" t="s">
        <v>302</v>
      </c>
      <c r="D274" s="440" t="s">
        <v>302</v>
      </c>
      <c r="E274" s="440" t="s">
        <v>302</v>
      </c>
      <c r="F274" s="440"/>
      <c r="G274" s="440"/>
      <c r="H274" s="440"/>
      <c r="I274" s="440"/>
      <c r="J274" s="440">
        <v>0</v>
      </c>
      <c r="K274" s="440">
        <v>0</v>
      </c>
      <c r="L274" s="440">
        <v>0</v>
      </c>
      <c r="M274" s="418">
        <v>7.8</v>
      </c>
      <c r="N274" s="418">
        <v>7.9</v>
      </c>
      <c r="O274" s="418">
        <v>8.9</v>
      </c>
      <c r="P274" s="1226">
        <v>9.6</v>
      </c>
      <c r="Q274" s="418">
        <v>10.1</v>
      </c>
      <c r="R274" s="418">
        <v>11</v>
      </c>
    </row>
    <row r="275" spans="1:18" s="12" customFormat="1">
      <c r="A275" s="405"/>
      <c r="B275" s="387" t="s">
        <v>535</v>
      </c>
      <c r="C275" s="440" t="s">
        <v>302</v>
      </c>
      <c r="D275" s="440" t="s">
        <v>302</v>
      </c>
      <c r="E275" s="440" t="s">
        <v>302</v>
      </c>
      <c r="F275" s="440"/>
      <c r="G275" s="440"/>
      <c r="H275" s="440"/>
      <c r="I275" s="440"/>
      <c r="J275" s="440"/>
      <c r="K275" s="440"/>
      <c r="L275" s="440"/>
      <c r="M275" s="418"/>
      <c r="N275" s="418"/>
      <c r="O275" s="418"/>
      <c r="P275" s="1226"/>
      <c r="Q275" s="418"/>
      <c r="R275" s="418"/>
    </row>
    <row r="276" spans="1:18" s="12" customFormat="1">
      <c r="A276" s="405"/>
      <c r="B276" s="387" t="s">
        <v>536</v>
      </c>
      <c r="C276" s="440" t="s">
        <v>302</v>
      </c>
      <c r="D276" s="440" t="s">
        <v>302</v>
      </c>
      <c r="E276" s="440"/>
      <c r="F276" s="440"/>
      <c r="G276" s="440"/>
      <c r="H276" s="440"/>
      <c r="I276" s="440">
        <v>575.79999999999995</v>
      </c>
      <c r="J276" s="440">
        <v>0</v>
      </c>
      <c r="K276" s="440">
        <v>1050.5</v>
      </c>
      <c r="L276" s="440">
        <v>989.1</v>
      </c>
      <c r="M276" s="418">
        <v>913.5</v>
      </c>
      <c r="N276" s="418">
        <v>957.7</v>
      </c>
      <c r="O276" s="418">
        <v>1008.6</v>
      </c>
      <c r="P276" s="1226">
        <v>1060.5</v>
      </c>
      <c r="Q276" s="418">
        <v>1113.8</v>
      </c>
      <c r="R276" s="418">
        <v>1171.5</v>
      </c>
    </row>
    <row r="277" spans="1:18" s="12" customFormat="1">
      <c r="A277" s="405"/>
      <c r="B277" s="387" t="s">
        <v>537</v>
      </c>
      <c r="C277" s="440" t="s">
        <v>302</v>
      </c>
      <c r="D277" s="440" t="s">
        <v>302</v>
      </c>
      <c r="E277" s="440" t="s">
        <v>302</v>
      </c>
      <c r="F277" s="440"/>
      <c r="G277" s="440"/>
      <c r="H277" s="440"/>
      <c r="I277" s="440"/>
      <c r="J277" s="440">
        <v>0</v>
      </c>
      <c r="K277" s="440">
        <v>0</v>
      </c>
      <c r="L277" s="440">
        <v>0</v>
      </c>
      <c r="M277" s="418">
        <v>25.6</v>
      </c>
      <c r="N277" s="418">
        <v>26</v>
      </c>
      <c r="O277" s="418">
        <v>29.1</v>
      </c>
      <c r="P277" s="1226">
        <v>31.6</v>
      </c>
      <c r="Q277" s="418">
        <v>33.299999999999997</v>
      </c>
      <c r="R277" s="418">
        <v>36.200000000000003</v>
      </c>
    </row>
    <row r="278" spans="1:18" s="12" customFormat="1" ht="14.25">
      <c r="A278" s="405"/>
      <c r="B278" s="387" t="s">
        <v>538</v>
      </c>
      <c r="C278" s="440">
        <v>2411.3000000000002</v>
      </c>
      <c r="D278" s="440">
        <v>2791.3</v>
      </c>
      <c r="E278" s="440">
        <v>4259.7</v>
      </c>
      <c r="F278" s="440">
        <v>1990.5</v>
      </c>
      <c r="G278" s="440">
        <v>1353.7</v>
      </c>
      <c r="H278" s="440">
        <v>1275.2</v>
      </c>
      <c r="I278" s="440">
        <v>1405.8</v>
      </c>
      <c r="J278" s="440" t="s">
        <v>551</v>
      </c>
      <c r="K278" s="440">
        <v>1711.8</v>
      </c>
      <c r="L278" s="440">
        <v>1726.8</v>
      </c>
      <c r="M278" s="418">
        <v>3468.2</v>
      </c>
      <c r="N278" s="418">
        <v>3505.8</v>
      </c>
      <c r="O278" s="418">
        <v>3894.7</v>
      </c>
      <c r="P278" s="1226">
        <v>4200.5</v>
      </c>
      <c r="Q278" s="418">
        <v>4443.1000000000004</v>
      </c>
      <c r="R278" s="418">
        <v>4829.2</v>
      </c>
    </row>
    <row r="279" spans="1:18" s="12" customFormat="1">
      <c r="A279" s="405"/>
      <c r="B279" s="387" t="s">
        <v>540</v>
      </c>
      <c r="C279" s="440" t="s">
        <v>302</v>
      </c>
      <c r="D279" s="440">
        <v>65.7</v>
      </c>
      <c r="E279" s="440">
        <v>47.9</v>
      </c>
      <c r="F279" s="440">
        <v>19</v>
      </c>
      <c r="G279" s="440">
        <v>20.3</v>
      </c>
      <c r="H279" s="440">
        <v>22.3</v>
      </c>
      <c r="I279" s="440">
        <v>19.7</v>
      </c>
      <c r="J279" s="440">
        <v>10.3</v>
      </c>
      <c r="K279" s="440">
        <v>60.6</v>
      </c>
      <c r="L279" s="440">
        <v>59.3</v>
      </c>
      <c r="M279" s="418">
        <v>61</v>
      </c>
      <c r="N279" s="418">
        <v>63.4</v>
      </c>
      <c r="O279" s="418">
        <v>67.900000000000006</v>
      </c>
      <c r="P279" s="1226">
        <v>71.900000000000006</v>
      </c>
      <c r="Q279" s="418">
        <v>75.599999999999994</v>
      </c>
      <c r="R279" s="418">
        <v>80.2</v>
      </c>
    </row>
    <row r="280" spans="1:18" s="12" customFormat="1">
      <c r="A280" s="405"/>
      <c r="B280" s="387" t="s">
        <v>541</v>
      </c>
      <c r="C280" s="440">
        <v>24</v>
      </c>
      <c r="D280" s="440">
        <v>23.8</v>
      </c>
      <c r="E280" s="440">
        <v>54.7</v>
      </c>
      <c r="F280" s="440">
        <v>24.7</v>
      </c>
      <c r="G280" s="440">
        <v>24.2</v>
      </c>
      <c r="H280" s="440">
        <v>12.6</v>
      </c>
      <c r="I280" s="440">
        <v>15.2</v>
      </c>
      <c r="J280" s="440">
        <v>19.8</v>
      </c>
      <c r="K280" s="440">
        <v>19.2</v>
      </c>
      <c r="L280" s="440">
        <v>25.5</v>
      </c>
      <c r="M280" s="418">
        <v>29</v>
      </c>
      <c r="N280" s="418">
        <v>29.4</v>
      </c>
      <c r="O280" s="418">
        <v>33</v>
      </c>
      <c r="P280" s="1226">
        <v>35.700000000000003</v>
      </c>
      <c r="Q280" s="418">
        <v>37.700000000000003</v>
      </c>
      <c r="R280" s="418">
        <v>41</v>
      </c>
    </row>
    <row r="281" spans="1:18" s="12" customFormat="1">
      <c r="A281" s="405"/>
      <c r="B281" s="387" t="s">
        <v>542</v>
      </c>
      <c r="C281" s="440" t="s">
        <v>302</v>
      </c>
      <c r="D281" s="440" t="s">
        <v>302</v>
      </c>
      <c r="E281" s="440"/>
      <c r="F281" s="440"/>
      <c r="G281" s="440"/>
      <c r="H281" s="440">
        <v>3.4</v>
      </c>
      <c r="I281" s="440">
        <v>1.6</v>
      </c>
      <c r="J281" s="440">
        <v>11.8</v>
      </c>
      <c r="K281" s="440">
        <v>0.2</v>
      </c>
      <c r="L281" s="440">
        <v>0</v>
      </c>
      <c r="M281" s="418">
        <v>14.3</v>
      </c>
      <c r="N281" s="418">
        <v>14.5</v>
      </c>
      <c r="O281" s="418">
        <v>16.3</v>
      </c>
      <c r="P281" s="1226">
        <v>17.600000000000001</v>
      </c>
      <c r="Q281" s="418">
        <v>18.600000000000001</v>
      </c>
      <c r="R281" s="418">
        <v>20.2</v>
      </c>
    </row>
    <row r="282" spans="1:18" s="12" customFormat="1">
      <c r="A282" s="405"/>
      <c r="B282" s="387" t="s">
        <v>543</v>
      </c>
      <c r="C282" s="440">
        <v>39.299999999999997</v>
      </c>
      <c r="D282" s="440">
        <v>23.6</v>
      </c>
      <c r="E282" s="440">
        <v>51.3</v>
      </c>
      <c r="F282" s="440">
        <v>14.2</v>
      </c>
      <c r="G282" s="440">
        <v>17.100000000000001</v>
      </c>
      <c r="H282" s="440">
        <v>1.6</v>
      </c>
      <c r="I282" s="440">
        <v>4.8</v>
      </c>
      <c r="J282" s="440">
        <v>5.7</v>
      </c>
      <c r="K282" s="440">
        <v>6.7</v>
      </c>
      <c r="L282" s="440">
        <v>1.3</v>
      </c>
      <c r="M282" s="418">
        <v>5.9</v>
      </c>
      <c r="N282" s="418">
        <v>6</v>
      </c>
      <c r="O282" s="418">
        <v>6.7</v>
      </c>
      <c r="P282" s="1226">
        <v>7.3</v>
      </c>
      <c r="Q282" s="418">
        <v>7.7</v>
      </c>
      <c r="R282" s="418">
        <v>8.4</v>
      </c>
    </row>
    <row r="283" spans="1:18" s="12" customFormat="1">
      <c r="A283" s="405"/>
      <c r="B283" s="387" t="s">
        <v>544</v>
      </c>
      <c r="C283" s="440"/>
      <c r="D283" s="440"/>
      <c r="E283" s="440"/>
      <c r="F283" s="440"/>
      <c r="G283" s="440"/>
      <c r="H283" s="440"/>
      <c r="I283" s="440"/>
      <c r="J283" s="440">
        <v>590.79999999999995</v>
      </c>
      <c r="K283" s="440">
        <v>661.8</v>
      </c>
      <c r="L283" s="440">
        <v>848.4</v>
      </c>
      <c r="M283" s="418">
        <v>719</v>
      </c>
      <c r="N283" s="418">
        <v>699.3</v>
      </c>
      <c r="O283" s="418">
        <v>744.5</v>
      </c>
      <c r="P283" s="1226">
        <v>789.9</v>
      </c>
      <c r="Q283" s="418">
        <v>856.9</v>
      </c>
      <c r="R283" s="418">
        <v>945.8</v>
      </c>
    </row>
    <row r="284" spans="1:18" s="12" customFormat="1">
      <c r="A284" s="404"/>
      <c r="B284" s="389" t="s">
        <v>545</v>
      </c>
      <c r="C284" s="214"/>
      <c r="D284" s="214">
        <v>447.1</v>
      </c>
      <c r="E284" s="214"/>
      <c r="F284" s="214"/>
      <c r="G284" s="214"/>
      <c r="H284" s="214"/>
      <c r="I284" s="214"/>
      <c r="J284" s="214"/>
      <c r="K284" s="214"/>
      <c r="L284" s="214"/>
      <c r="M284" s="511"/>
      <c r="N284" s="511"/>
      <c r="O284" s="511"/>
      <c r="P284" s="1225"/>
      <c r="Q284" s="511"/>
      <c r="R284" s="511"/>
    </row>
    <row r="285" spans="1:18" s="13" customFormat="1">
      <c r="A285" s="332"/>
      <c r="B285" s="332"/>
      <c r="C285" s="332"/>
      <c r="D285" s="332"/>
      <c r="E285" s="410"/>
      <c r="F285" s="332"/>
      <c r="G285" s="332"/>
      <c r="H285" s="332"/>
      <c r="I285" s="332"/>
      <c r="J285" s="332"/>
      <c r="K285" s="332"/>
      <c r="L285" s="332"/>
      <c r="M285" s="332"/>
      <c r="N285" s="332"/>
      <c r="O285" s="332"/>
      <c r="Q285" s="332"/>
      <c r="R285" s="332"/>
    </row>
    <row r="286" spans="1:18" s="13" customFormat="1" ht="15">
      <c r="A286" s="332"/>
      <c r="B286" s="602" t="s">
        <v>267</v>
      </c>
      <c r="C286" s="332"/>
      <c r="D286" s="332"/>
      <c r="E286" s="410"/>
      <c r="F286" s="332"/>
      <c r="G286" s="332"/>
      <c r="H286" s="332"/>
      <c r="I286" s="332"/>
      <c r="J286" s="332"/>
      <c r="K286" s="332"/>
      <c r="L286" s="332"/>
      <c r="M286" s="332"/>
      <c r="N286" s="332"/>
      <c r="O286" s="332"/>
      <c r="Q286" s="332"/>
      <c r="R286" s="332"/>
    </row>
    <row r="287" spans="1:18" s="13" customFormat="1">
      <c r="A287" s="332"/>
      <c r="B287" s="603" t="s">
        <v>546</v>
      </c>
      <c r="C287" s="332"/>
      <c r="D287" s="332"/>
      <c r="E287" s="410"/>
      <c r="F287" s="332"/>
      <c r="G287" s="332"/>
      <c r="H287" s="332"/>
      <c r="I287" s="332"/>
      <c r="J287" s="332"/>
      <c r="K287" s="332"/>
      <c r="L287" s="332"/>
      <c r="M287" s="332"/>
      <c r="N287" s="332"/>
      <c r="O287" s="332"/>
      <c r="Q287" s="332"/>
      <c r="R287" s="332"/>
    </row>
    <row r="288" spans="1:18" s="13" customFormat="1">
      <c r="A288" s="332"/>
      <c r="B288" s="603" t="s">
        <v>547</v>
      </c>
      <c r="C288" s="332"/>
      <c r="D288" s="332"/>
      <c r="E288" s="410"/>
      <c r="F288" s="332"/>
      <c r="G288" s="332"/>
      <c r="H288" s="332"/>
      <c r="I288" s="332"/>
      <c r="J288" s="332"/>
      <c r="K288" s="332"/>
      <c r="L288" s="332"/>
      <c r="M288" s="332"/>
      <c r="N288" s="332"/>
      <c r="O288" s="332"/>
      <c r="Q288" s="332"/>
      <c r="R288" s="332"/>
    </row>
    <row r="289" spans="1:18" s="13" customFormat="1">
      <c r="A289" s="332"/>
      <c r="B289" s="603" t="s">
        <v>548</v>
      </c>
      <c r="C289" s="332"/>
      <c r="D289" s="332"/>
      <c r="E289" s="410"/>
      <c r="F289" s="332"/>
      <c r="G289" s="332"/>
      <c r="H289" s="332"/>
      <c r="I289" s="332"/>
      <c r="J289" s="332"/>
      <c r="K289" s="332"/>
      <c r="L289" s="332"/>
      <c r="M289" s="332"/>
      <c r="N289" s="332"/>
      <c r="O289" s="332"/>
      <c r="Q289" s="332"/>
      <c r="R289" s="332"/>
    </row>
    <row r="290" spans="1:18" s="13" customFormat="1">
      <c r="A290" s="332"/>
      <c r="B290" s="603" t="s">
        <v>549</v>
      </c>
      <c r="C290" s="332"/>
      <c r="D290" s="332"/>
      <c r="E290" s="410"/>
      <c r="F290" s="332"/>
      <c r="G290" s="332"/>
      <c r="H290" s="332"/>
      <c r="I290" s="332"/>
      <c r="J290" s="332"/>
      <c r="K290" s="332"/>
      <c r="L290" s="332"/>
      <c r="M290" s="332"/>
      <c r="N290" s="332"/>
      <c r="O290" s="332"/>
      <c r="Q290" s="332"/>
      <c r="R290" s="332"/>
    </row>
    <row r="291" spans="1:18" s="13" customFormat="1">
      <c r="A291" s="332"/>
      <c r="B291" s="603" t="s">
        <v>550</v>
      </c>
      <c r="C291" s="332"/>
      <c r="D291" s="332"/>
      <c r="E291" s="410"/>
      <c r="F291" s="332"/>
      <c r="G291" s="332"/>
      <c r="H291" s="332"/>
      <c r="I291" s="332"/>
      <c r="J291" s="332"/>
      <c r="K291" s="332"/>
      <c r="L291" s="332"/>
      <c r="M291" s="332"/>
      <c r="N291" s="332"/>
      <c r="O291" s="332"/>
      <c r="Q291" s="332"/>
      <c r="R291" s="332"/>
    </row>
    <row r="292" spans="1:18">
      <c r="A292" s="159"/>
      <c r="B292" s="159"/>
      <c r="C292" s="159"/>
      <c r="D292" s="159"/>
      <c r="E292" s="168"/>
      <c r="F292" s="159"/>
      <c r="G292" s="159"/>
      <c r="H292" s="159"/>
      <c r="I292" s="159"/>
      <c r="J292" s="159"/>
      <c r="K292" s="159"/>
      <c r="M292" s="159"/>
      <c r="N292" s="159"/>
      <c r="O292" s="159"/>
      <c r="Q292" s="159"/>
      <c r="R292" s="159"/>
    </row>
    <row r="293" spans="1:18" ht="20.25">
      <c r="A293" s="159"/>
      <c r="B293" s="704" t="s">
        <v>271</v>
      </c>
      <c r="C293" s="159"/>
      <c r="D293" s="159"/>
      <c r="E293" s="168"/>
      <c r="F293" s="159"/>
      <c r="G293" s="159"/>
      <c r="H293" s="159"/>
      <c r="I293" s="159"/>
      <c r="J293" s="159"/>
      <c r="K293" s="159"/>
      <c r="M293" s="159"/>
      <c r="N293" s="159"/>
      <c r="O293" s="159"/>
      <c r="Q293" s="159"/>
      <c r="R293" s="159"/>
    </row>
    <row r="294" spans="1:18" s="13" customFormat="1" ht="15.75">
      <c r="A294" s="332"/>
      <c r="B294" s="584" t="s">
        <v>514</v>
      </c>
      <c r="C294" s="431"/>
      <c r="D294" s="431"/>
      <c r="E294" s="431"/>
      <c r="F294" s="431"/>
      <c r="G294" s="431"/>
      <c r="H294" s="431"/>
      <c r="I294" s="431"/>
      <c r="J294" s="431"/>
      <c r="K294" s="431"/>
      <c r="L294" s="431">
        <v>2021</v>
      </c>
      <c r="M294" s="431">
        <v>2022</v>
      </c>
      <c r="N294" s="431">
        <v>2023</v>
      </c>
      <c r="O294" s="431">
        <v>2024</v>
      </c>
      <c r="P294" s="1195">
        <v>2025</v>
      </c>
      <c r="Q294" s="431"/>
      <c r="R294" s="431"/>
    </row>
    <row r="295" spans="1:18" s="13" customFormat="1" ht="13.5" customHeight="1">
      <c r="A295" s="332"/>
      <c r="B295" s="584" t="s">
        <v>450</v>
      </c>
      <c r="C295" s="432"/>
      <c r="D295" s="432"/>
      <c r="E295" s="432"/>
      <c r="F295" s="432"/>
      <c r="G295" s="432"/>
      <c r="H295" s="432"/>
      <c r="I295" s="173"/>
      <c r="J295" s="173"/>
      <c r="K295" s="173"/>
      <c r="L295" s="173" t="s">
        <v>233</v>
      </c>
      <c r="M295" s="173" t="s">
        <v>233</v>
      </c>
      <c r="N295" s="173" t="s">
        <v>233</v>
      </c>
      <c r="O295" s="173" t="s">
        <v>233</v>
      </c>
      <c r="P295" s="49" t="s">
        <v>233</v>
      </c>
      <c r="Q295" s="173"/>
      <c r="R295" s="173"/>
    </row>
    <row r="296" spans="1:18" s="13" customFormat="1">
      <c r="A296" s="332"/>
      <c r="B296" s="402" t="s">
        <v>452</v>
      </c>
      <c r="C296" s="127"/>
      <c r="D296" s="127"/>
      <c r="E296" s="127"/>
      <c r="F296" s="127"/>
      <c r="G296" s="127"/>
      <c r="H296" s="127"/>
      <c r="I296" s="127"/>
      <c r="J296" s="127"/>
      <c r="K296" s="127"/>
      <c r="L296" s="127" t="s">
        <v>145</v>
      </c>
      <c r="M296" s="127" t="s">
        <v>145</v>
      </c>
      <c r="N296" s="127" t="s">
        <v>145</v>
      </c>
      <c r="O296" s="127" t="s">
        <v>145</v>
      </c>
      <c r="P296" s="47" t="s">
        <v>145</v>
      </c>
      <c r="Q296" s="127"/>
      <c r="R296" s="127"/>
    </row>
    <row r="297" spans="1:18" s="13" customFormat="1">
      <c r="A297" s="332"/>
      <c r="B297" s="332"/>
      <c r="C297" s="173"/>
      <c r="D297" s="173"/>
      <c r="E297" s="173"/>
      <c r="F297" s="173"/>
      <c r="G297" s="173"/>
      <c r="H297" s="402"/>
      <c r="I297" s="332"/>
      <c r="J297" s="332"/>
      <c r="K297" s="332"/>
      <c r="L297" s="332"/>
      <c r="M297" s="332"/>
      <c r="N297" s="332"/>
      <c r="O297" s="332"/>
      <c r="Q297" s="332"/>
      <c r="R297" s="332"/>
    </row>
    <row r="298" spans="1:18" s="267" customFormat="1">
      <c r="A298" s="404">
        <v>2</v>
      </c>
      <c r="B298" s="389" t="s">
        <v>517</v>
      </c>
      <c r="C298" s="214"/>
      <c r="D298" s="214"/>
      <c r="E298" s="214"/>
      <c r="F298" s="214"/>
      <c r="G298" s="214"/>
      <c r="H298" s="214"/>
      <c r="I298" s="214"/>
      <c r="J298" s="214"/>
      <c r="K298" s="214"/>
      <c r="L298" s="214">
        <v>19607.8</v>
      </c>
      <c r="M298" s="214">
        <v>20390.2</v>
      </c>
      <c r="N298" s="214">
        <v>20367.099999999999</v>
      </c>
      <c r="O298" s="214">
        <v>21126.6</v>
      </c>
      <c r="P298" s="1225">
        <v>22386.1</v>
      </c>
      <c r="Q298" s="214"/>
      <c r="R298" s="214"/>
    </row>
    <row r="299" spans="1:18" s="12" customFormat="1">
      <c r="A299" s="405"/>
      <c r="B299" s="387"/>
      <c r="C299" s="440"/>
      <c r="D299" s="440"/>
      <c r="E299" s="440"/>
      <c r="F299" s="440"/>
      <c r="G299" s="440"/>
      <c r="H299" s="440"/>
      <c r="I299" s="387"/>
      <c r="J299" s="387"/>
      <c r="K299" s="387"/>
      <c r="L299" s="387"/>
      <c r="M299" s="387"/>
      <c r="N299" s="387"/>
      <c r="O299" s="387"/>
      <c r="Q299" s="387"/>
      <c r="R299" s="387"/>
    </row>
    <row r="300" spans="1:18" s="267" customFormat="1">
      <c r="A300" s="404">
        <v>21</v>
      </c>
      <c r="B300" s="389" t="s">
        <v>518</v>
      </c>
      <c r="C300" s="214"/>
      <c r="D300" s="214"/>
      <c r="E300" s="214"/>
      <c r="F300" s="214"/>
      <c r="G300" s="214"/>
      <c r="H300" s="214"/>
      <c r="I300" s="214"/>
      <c r="J300" s="214"/>
      <c r="K300" s="214"/>
      <c r="L300" s="214">
        <v>5706.5</v>
      </c>
      <c r="M300" s="214">
        <v>5626.6</v>
      </c>
      <c r="N300" s="214">
        <v>5371.8</v>
      </c>
      <c r="O300" s="214">
        <v>5404</v>
      </c>
      <c r="P300" s="1225">
        <v>5420.5</v>
      </c>
      <c r="Q300" s="214"/>
      <c r="R300" s="214"/>
    </row>
    <row r="301" spans="1:18" s="12" customFormat="1">
      <c r="A301" s="405"/>
      <c r="B301" s="387" t="s">
        <v>519</v>
      </c>
      <c r="C301" s="440"/>
      <c r="D301" s="440"/>
      <c r="E301" s="440"/>
      <c r="F301" s="440"/>
      <c r="G301" s="440"/>
      <c r="H301" s="440"/>
      <c r="I301" s="440"/>
      <c r="J301" s="440"/>
      <c r="K301" s="440"/>
      <c r="L301" s="440">
        <v>4817.8</v>
      </c>
      <c r="M301" s="440">
        <v>4750.3999999999996</v>
      </c>
      <c r="N301" s="440">
        <v>4535.3</v>
      </c>
      <c r="O301" s="440">
        <v>4562.5</v>
      </c>
      <c r="P301" s="1226">
        <v>4576.3999999999996</v>
      </c>
      <c r="Q301" s="440"/>
      <c r="R301" s="440"/>
    </row>
    <row r="302" spans="1:18" s="12" customFormat="1">
      <c r="A302" s="405"/>
      <c r="B302" s="387" t="s">
        <v>520</v>
      </c>
      <c r="C302" s="440"/>
      <c r="D302" s="440"/>
      <c r="E302" s="440"/>
      <c r="F302" s="440"/>
      <c r="G302" s="440"/>
      <c r="H302" s="440"/>
      <c r="I302" s="440"/>
      <c r="J302" s="440"/>
      <c r="K302" s="440"/>
      <c r="L302" s="440">
        <v>4623.3</v>
      </c>
      <c r="M302" s="440">
        <v>4558.6000000000004</v>
      </c>
      <c r="N302" s="440">
        <v>4352.2</v>
      </c>
      <c r="O302" s="440">
        <v>1378.3</v>
      </c>
      <c r="P302" s="1226">
        <v>4391.6000000000004</v>
      </c>
      <c r="Q302" s="440"/>
      <c r="R302" s="440"/>
    </row>
    <row r="303" spans="1:18" s="12" customFormat="1">
      <c r="A303" s="405"/>
      <c r="B303" s="387" t="s">
        <v>521</v>
      </c>
      <c r="C303" s="440"/>
      <c r="D303" s="440"/>
      <c r="E303" s="440"/>
      <c r="F303" s="440"/>
      <c r="G303" s="440"/>
      <c r="H303" s="440"/>
      <c r="I303" s="440"/>
      <c r="J303" s="440"/>
      <c r="K303" s="440"/>
      <c r="L303" s="440">
        <v>194.5</v>
      </c>
      <c r="M303" s="440">
        <v>191.8</v>
      </c>
      <c r="N303" s="440">
        <v>183.1</v>
      </c>
      <c r="O303" s="440">
        <v>184.2</v>
      </c>
      <c r="P303" s="1226">
        <v>184.8</v>
      </c>
      <c r="Q303" s="440"/>
      <c r="R303" s="440"/>
    </row>
    <row r="304" spans="1:18" s="12" customFormat="1">
      <c r="A304" s="405"/>
      <c r="B304" s="387" t="s">
        <v>522</v>
      </c>
      <c r="C304" s="440"/>
      <c r="D304" s="440"/>
      <c r="E304" s="440"/>
      <c r="F304" s="440"/>
      <c r="G304" s="440"/>
      <c r="H304" s="440"/>
      <c r="I304" s="440"/>
      <c r="J304" s="440"/>
      <c r="K304" s="440"/>
      <c r="L304" s="440">
        <v>888.6</v>
      </c>
      <c r="M304" s="440">
        <v>876.2</v>
      </c>
      <c r="N304" s="440">
        <v>836.5</v>
      </c>
      <c r="O304" s="440">
        <v>841.5</v>
      </c>
      <c r="P304" s="1226">
        <v>844.1</v>
      </c>
      <c r="Q304" s="440"/>
      <c r="R304" s="440"/>
    </row>
    <row r="305" spans="1:18" s="12" customFormat="1">
      <c r="A305" s="405"/>
      <c r="B305" s="387"/>
      <c r="C305" s="440"/>
      <c r="D305" s="440"/>
      <c r="E305" s="440"/>
      <c r="F305" s="440"/>
      <c r="G305" s="440"/>
      <c r="H305" s="440"/>
      <c r="I305" s="440"/>
      <c r="J305" s="440"/>
      <c r="K305" s="440"/>
      <c r="L305" s="440"/>
      <c r="M305" s="440"/>
      <c r="N305" s="440"/>
      <c r="O305" s="440"/>
      <c r="P305" s="1226"/>
      <c r="Q305" s="440"/>
      <c r="R305" s="440"/>
    </row>
    <row r="306" spans="1:18" s="267" customFormat="1">
      <c r="A306" s="404">
        <v>22</v>
      </c>
      <c r="B306" s="389" t="s">
        <v>523</v>
      </c>
      <c r="C306" s="214"/>
      <c r="D306" s="214"/>
      <c r="E306" s="214"/>
      <c r="F306" s="214"/>
      <c r="G306" s="214"/>
      <c r="H306" s="214"/>
      <c r="I306" s="214"/>
      <c r="J306" s="214"/>
      <c r="K306" s="214"/>
      <c r="L306" s="214">
        <v>5815.5</v>
      </c>
      <c r="M306" s="214">
        <v>6462.4</v>
      </c>
      <c r="N306" s="214">
        <v>6547</v>
      </c>
      <c r="O306" s="214">
        <v>6771.3</v>
      </c>
      <c r="P306" s="1225">
        <v>7412.9</v>
      </c>
      <c r="Q306" s="214"/>
      <c r="R306" s="214"/>
    </row>
    <row r="307" spans="1:18" s="12" customFormat="1">
      <c r="A307" s="405"/>
      <c r="B307" s="387"/>
      <c r="C307" s="440"/>
      <c r="D307" s="440"/>
      <c r="E307" s="440"/>
      <c r="F307" s="440"/>
      <c r="G307" s="440"/>
      <c r="H307" s="440"/>
      <c r="I307" s="440"/>
      <c r="J307" s="440"/>
      <c r="K307" s="440"/>
      <c r="L307" s="440"/>
      <c r="M307" s="440"/>
      <c r="N307" s="440"/>
      <c r="O307" s="440"/>
      <c r="P307" s="1226"/>
      <c r="Q307" s="440"/>
      <c r="R307" s="440"/>
    </row>
    <row r="308" spans="1:18" s="267" customFormat="1">
      <c r="A308" s="404">
        <v>24</v>
      </c>
      <c r="B308" s="389" t="s">
        <v>524</v>
      </c>
      <c r="C308" s="214"/>
      <c r="D308" s="214"/>
      <c r="E308" s="214"/>
      <c r="F308" s="214"/>
      <c r="G308" s="214"/>
      <c r="H308" s="214"/>
      <c r="I308" s="214"/>
      <c r="J308" s="214"/>
      <c r="K308" s="214"/>
      <c r="L308" s="214">
        <v>2254.9</v>
      </c>
      <c r="M308" s="214">
        <v>2206.6999999999998</v>
      </c>
      <c r="N308" s="214">
        <v>2510</v>
      </c>
      <c r="O308" s="214">
        <v>2780</v>
      </c>
      <c r="P308" s="1225">
        <v>2973.7</v>
      </c>
      <c r="Q308" s="214"/>
      <c r="R308" s="214"/>
    </row>
    <row r="309" spans="1:18" s="12" customFormat="1">
      <c r="A309" s="405"/>
      <c r="B309" s="387" t="s">
        <v>525</v>
      </c>
      <c r="C309" s="440"/>
      <c r="D309" s="440"/>
      <c r="E309" s="440"/>
      <c r="F309" s="440"/>
      <c r="G309" s="440"/>
      <c r="H309" s="440"/>
      <c r="I309" s="440"/>
      <c r="J309" s="440"/>
      <c r="K309" s="440"/>
      <c r="L309" s="440">
        <v>456.6</v>
      </c>
      <c r="M309" s="440">
        <v>447.7</v>
      </c>
      <c r="N309" s="440">
        <v>538.6</v>
      </c>
      <c r="O309" s="440">
        <v>617.20000000000005</v>
      </c>
      <c r="P309" s="1226">
        <v>670.1</v>
      </c>
      <c r="Q309" s="440"/>
      <c r="R309" s="440"/>
    </row>
    <row r="310" spans="1:18" s="12" customFormat="1">
      <c r="A310" s="405"/>
      <c r="B310" s="387" t="s">
        <v>526</v>
      </c>
      <c r="C310" s="440"/>
      <c r="D310" s="440"/>
      <c r="E310" s="440"/>
      <c r="F310" s="440"/>
      <c r="G310" s="440"/>
      <c r="H310" s="440"/>
      <c r="I310" s="440"/>
      <c r="J310" s="440"/>
      <c r="K310" s="440"/>
      <c r="L310" s="440">
        <v>1798.3</v>
      </c>
      <c r="M310" s="440">
        <v>1759</v>
      </c>
      <c r="N310" s="440">
        <v>1971.4</v>
      </c>
      <c r="O310" s="440">
        <v>2162.8000000000002</v>
      </c>
      <c r="P310" s="1226">
        <v>2303.6</v>
      </c>
      <c r="Q310" s="440"/>
      <c r="R310" s="440"/>
    </row>
    <row r="311" spans="1:18" s="12" customFormat="1">
      <c r="A311" s="405"/>
      <c r="B311" s="387"/>
      <c r="C311" s="440"/>
      <c r="D311" s="440"/>
      <c r="E311" s="440"/>
      <c r="F311" s="440"/>
      <c r="G311" s="440"/>
      <c r="H311" s="440"/>
      <c r="I311" s="440"/>
      <c r="J311" s="440"/>
      <c r="K311" s="440"/>
      <c r="L311" s="440"/>
      <c r="M311" s="440"/>
      <c r="N311" s="440"/>
      <c r="O311" s="440"/>
      <c r="P311" s="1226"/>
      <c r="Q311" s="440"/>
      <c r="R311" s="440"/>
    </row>
    <row r="312" spans="1:18" s="267" customFormat="1">
      <c r="A312" s="404">
        <v>26</v>
      </c>
      <c r="B312" s="389" t="s">
        <v>527</v>
      </c>
      <c r="C312" s="214"/>
      <c r="D312" s="214"/>
      <c r="E312" s="214"/>
      <c r="F312" s="214"/>
      <c r="G312" s="214"/>
      <c r="H312" s="214"/>
      <c r="I312" s="214"/>
      <c r="J312" s="214"/>
      <c r="K312" s="214"/>
      <c r="L312" s="214">
        <v>1965.6</v>
      </c>
      <c r="M312" s="214">
        <v>2049.6</v>
      </c>
      <c r="N312" s="214">
        <v>1965.6</v>
      </c>
      <c r="O312" s="214">
        <v>2025.5</v>
      </c>
      <c r="P312" s="1225">
        <v>2127.3000000000002</v>
      </c>
      <c r="Q312" s="214"/>
      <c r="R312" s="214"/>
    </row>
    <row r="313" spans="1:18" s="12" customFormat="1">
      <c r="A313" s="405"/>
      <c r="B313" s="387" t="s">
        <v>528</v>
      </c>
      <c r="C313" s="440"/>
      <c r="D313" s="440"/>
      <c r="E313" s="440"/>
      <c r="F313" s="440"/>
      <c r="G313" s="440"/>
      <c r="H313" s="440"/>
      <c r="I313" s="440"/>
      <c r="J313" s="440"/>
      <c r="K313" s="440"/>
      <c r="L313" s="440">
        <v>1512.6</v>
      </c>
      <c r="M313" s="440">
        <v>1577.1</v>
      </c>
      <c r="N313" s="440">
        <v>1466.1</v>
      </c>
      <c r="O313" s="440">
        <v>1510.8</v>
      </c>
      <c r="P313" s="1226">
        <v>1586.6</v>
      </c>
      <c r="Q313" s="440"/>
      <c r="R313" s="440"/>
    </row>
    <row r="314" spans="1:18" s="12" customFormat="1">
      <c r="A314" s="405"/>
      <c r="B314" s="387" t="s">
        <v>529</v>
      </c>
      <c r="C314" s="440"/>
      <c r="D314" s="440"/>
      <c r="E314" s="440"/>
      <c r="F314" s="440"/>
      <c r="G314" s="440"/>
      <c r="H314" s="440"/>
      <c r="I314" s="440"/>
      <c r="J314" s="440"/>
      <c r="K314" s="440"/>
      <c r="L314" s="440">
        <v>453</v>
      </c>
      <c r="M314" s="440">
        <v>472.5</v>
      </c>
      <c r="N314" s="440">
        <v>499.5</v>
      </c>
      <c r="O314" s="440">
        <v>514.79999999999995</v>
      </c>
      <c r="P314" s="1226">
        <v>540.70000000000005</v>
      </c>
      <c r="Q314" s="440"/>
      <c r="R314" s="440"/>
    </row>
    <row r="315" spans="1:18" s="12" customFormat="1">
      <c r="A315" s="405"/>
      <c r="B315" s="387"/>
      <c r="C315" s="440"/>
      <c r="D315" s="440"/>
      <c r="E315" s="440"/>
      <c r="F315" s="440"/>
      <c r="G315" s="440"/>
      <c r="H315" s="440"/>
      <c r="I315" s="440"/>
      <c r="J315" s="440"/>
      <c r="K315" s="440"/>
      <c r="L315" s="440"/>
      <c r="M315" s="440"/>
      <c r="N315" s="440"/>
      <c r="O315" s="440"/>
      <c r="P315" s="1226"/>
      <c r="Q315" s="440"/>
      <c r="R315" s="440"/>
    </row>
    <row r="316" spans="1:18" s="267" customFormat="1">
      <c r="A316" s="404">
        <v>27</v>
      </c>
      <c r="B316" s="389" t="s">
        <v>530</v>
      </c>
      <c r="C316" s="214"/>
      <c r="D316" s="214"/>
      <c r="E316" s="214"/>
      <c r="F316" s="214"/>
      <c r="G316" s="214"/>
      <c r="H316" s="214"/>
      <c r="I316" s="214"/>
      <c r="J316" s="214"/>
      <c r="K316" s="214"/>
      <c r="L316" s="214">
        <v>54.3</v>
      </c>
      <c r="M316" s="214">
        <v>53.6</v>
      </c>
      <c r="N316" s="214">
        <v>51.1</v>
      </c>
      <c r="O316" s="214">
        <v>51.4</v>
      </c>
      <c r="P316" s="1225">
        <v>51.6</v>
      </c>
      <c r="Q316" s="214"/>
      <c r="R316" s="214"/>
    </row>
    <row r="317" spans="1:18" s="12" customFormat="1">
      <c r="A317" s="405"/>
      <c r="B317" s="387" t="s">
        <v>552</v>
      </c>
      <c r="C317" s="440"/>
      <c r="D317" s="440"/>
      <c r="E317" s="440"/>
      <c r="F317" s="442"/>
      <c r="G317" s="442"/>
      <c r="H317" s="440"/>
      <c r="I317" s="440"/>
      <c r="J317" s="440"/>
      <c r="K317" s="440"/>
      <c r="L317" s="440">
        <v>54.3</v>
      </c>
      <c r="M317" s="440">
        <v>53.6</v>
      </c>
      <c r="N317" s="440">
        <v>51.1</v>
      </c>
      <c r="O317" s="440">
        <v>51.4</v>
      </c>
      <c r="P317" s="1226">
        <v>51.6</v>
      </c>
      <c r="Q317" s="440"/>
      <c r="R317" s="440"/>
    </row>
    <row r="318" spans="1:18" s="12" customFormat="1">
      <c r="A318" s="405"/>
      <c r="B318" s="387"/>
      <c r="C318" s="440"/>
      <c r="D318" s="440"/>
      <c r="E318" s="440"/>
      <c r="F318" s="440"/>
      <c r="G318" s="440"/>
      <c r="H318" s="440"/>
      <c r="I318" s="440"/>
      <c r="J318" s="440"/>
      <c r="K318" s="440"/>
      <c r="L318" s="440"/>
      <c r="M318" s="440"/>
      <c r="N318" s="440"/>
      <c r="O318" s="440"/>
      <c r="P318" s="1226"/>
      <c r="Q318" s="440"/>
      <c r="R318" s="440"/>
    </row>
    <row r="319" spans="1:18" s="267" customFormat="1">
      <c r="A319" s="404">
        <v>28</v>
      </c>
      <c r="B319" s="389" t="s">
        <v>531</v>
      </c>
      <c r="C319" s="214"/>
      <c r="D319" s="214"/>
      <c r="E319" s="214"/>
      <c r="F319" s="214"/>
      <c r="G319" s="214"/>
      <c r="H319" s="214"/>
      <c r="I319" s="214"/>
      <c r="J319" s="214"/>
      <c r="K319" s="214"/>
      <c r="L319" s="214">
        <v>53.7</v>
      </c>
      <c r="M319" s="214">
        <v>56</v>
      </c>
      <c r="N319" s="214">
        <v>59.2</v>
      </c>
      <c r="O319" s="214">
        <v>61.1</v>
      </c>
      <c r="P319" s="1225">
        <v>64.099999999999994</v>
      </c>
      <c r="Q319" s="214"/>
      <c r="R319" s="214"/>
    </row>
    <row r="320" spans="1:18" s="12" customFormat="1">
      <c r="A320" s="405"/>
      <c r="B320" s="387" t="s">
        <v>437</v>
      </c>
      <c r="C320" s="440"/>
      <c r="D320" s="440"/>
      <c r="E320" s="440"/>
      <c r="F320" s="442"/>
      <c r="G320" s="440"/>
      <c r="H320" s="440"/>
      <c r="I320" s="440"/>
      <c r="J320" s="440"/>
      <c r="K320" s="440"/>
      <c r="L320" s="440">
        <v>53.7</v>
      </c>
      <c r="M320" s="440">
        <v>56</v>
      </c>
      <c r="N320" s="440">
        <v>59.2</v>
      </c>
      <c r="O320" s="440">
        <v>61.1</v>
      </c>
      <c r="P320" s="1226">
        <v>64.099999999999994</v>
      </c>
      <c r="Q320" s="440"/>
      <c r="R320" s="440"/>
    </row>
    <row r="321" spans="1:18" s="12" customFormat="1">
      <c r="A321" s="405"/>
      <c r="B321" s="387" t="s">
        <v>532</v>
      </c>
      <c r="C321" s="440"/>
      <c r="D321" s="440"/>
      <c r="E321" s="440"/>
      <c r="F321" s="442"/>
      <c r="G321" s="442"/>
      <c r="H321" s="442"/>
      <c r="I321" s="440"/>
      <c r="J321" s="440"/>
      <c r="K321" s="440"/>
      <c r="L321" s="440"/>
      <c r="M321" s="440"/>
      <c r="N321" s="440"/>
      <c r="O321" s="440"/>
      <c r="P321" s="1226"/>
      <c r="Q321" s="440"/>
      <c r="R321" s="440"/>
    </row>
    <row r="322" spans="1:18" s="12" customFormat="1">
      <c r="A322" s="405"/>
      <c r="B322" s="387"/>
      <c r="C322" s="440"/>
      <c r="D322" s="440"/>
      <c r="E322" s="440"/>
      <c r="F322" s="440"/>
      <c r="G322" s="440"/>
      <c r="H322" s="440"/>
      <c r="I322" s="440"/>
      <c r="J322" s="440"/>
      <c r="K322" s="440"/>
      <c r="L322" s="440"/>
      <c r="M322" s="440"/>
      <c r="N322" s="440"/>
      <c r="O322" s="440"/>
      <c r="P322" s="1226"/>
      <c r="Q322" s="440"/>
      <c r="R322" s="440"/>
    </row>
    <row r="323" spans="1:18" s="267" customFormat="1">
      <c r="A323" s="404">
        <v>31</v>
      </c>
      <c r="B323" s="389" t="s">
        <v>533</v>
      </c>
      <c r="C323" s="214"/>
      <c r="D323" s="214"/>
      <c r="E323" s="214"/>
      <c r="F323" s="214"/>
      <c r="G323" s="214"/>
      <c r="H323" s="214"/>
      <c r="I323" s="214"/>
      <c r="J323" s="214"/>
      <c r="K323" s="214"/>
      <c r="L323" s="214">
        <v>3757.2</v>
      </c>
      <c r="M323" s="214">
        <v>3935.3</v>
      </c>
      <c r="N323" s="214">
        <v>3862.4</v>
      </c>
      <c r="O323" s="214">
        <v>4033.3</v>
      </c>
      <c r="P323" s="1225">
        <v>4335.8999999999996</v>
      </c>
      <c r="Q323" s="214"/>
      <c r="R323" s="214"/>
    </row>
    <row r="324" spans="1:18" s="12" customFormat="1">
      <c r="A324" s="405"/>
      <c r="B324" s="387" t="s">
        <v>534</v>
      </c>
      <c r="C324" s="440"/>
      <c r="D324" s="440"/>
      <c r="E324" s="440"/>
      <c r="F324" s="440"/>
      <c r="G324" s="440"/>
      <c r="H324" s="440"/>
      <c r="I324" s="440"/>
      <c r="J324" s="440"/>
      <c r="K324" s="440"/>
      <c r="L324" s="440"/>
      <c r="M324" s="440"/>
      <c r="N324" s="440"/>
      <c r="O324" s="440"/>
      <c r="P324" s="1226"/>
      <c r="Q324" s="440"/>
      <c r="R324" s="440"/>
    </row>
    <row r="325" spans="1:18" s="12" customFormat="1">
      <c r="A325" s="405"/>
      <c r="B325" s="387" t="s">
        <v>535</v>
      </c>
      <c r="C325" s="440"/>
      <c r="D325" s="440"/>
      <c r="E325" s="440"/>
      <c r="F325" s="440"/>
      <c r="G325" s="440"/>
      <c r="H325" s="440"/>
      <c r="I325" s="440"/>
      <c r="J325" s="440"/>
      <c r="K325" s="440"/>
      <c r="L325" s="440"/>
      <c r="M325" s="440"/>
      <c r="N325" s="440"/>
      <c r="O325" s="440"/>
      <c r="P325" s="1226"/>
      <c r="Q325" s="440"/>
      <c r="R325" s="440"/>
    </row>
    <row r="326" spans="1:18" s="12" customFormat="1">
      <c r="A326" s="405"/>
      <c r="B326" s="387" t="s">
        <v>536</v>
      </c>
      <c r="C326" s="440"/>
      <c r="D326" s="440"/>
      <c r="E326" s="440"/>
      <c r="F326" s="440"/>
      <c r="G326" s="440"/>
      <c r="H326" s="440"/>
      <c r="I326" s="440"/>
      <c r="J326" s="440"/>
      <c r="K326" s="440"/>
      <c r="L326" s="440">
        <v>1943.4</v>
      </c>
      <c r="M326" s="440">
        <v>2000.2</v>
      </c>
      <c r="N326" s="440">
        <v>1969.8</v>
      </c>
      <c r="O326" s="440">
        <v>2045.3</v>
      </c>
      <c r="P326" s="1226">
        <v>2203.1</v>
      </c>
      <c r="Q326" s="440"/>
      <c r="R326" s="440"/>
    </row>
    <row r="327" spans="1:18" s="12" customFormat="1">
      <c r="A327" s="405"/>
      <c r="B327" s="387" t="s">
        <v>537</v>
      </c>
      <c r="C327" s="440"/>
      <c r="D327" s="440"/>
      <c r="E327" s="440"/>
      <c r="F327" s="440"/>
      <c r="G327" s="440"/>
      <c r="H327" s="440"/>
      <c r="I327" s="440"/>
      <c r="J327" s="440"/>
      <c r="K327" s="440"/>
      <c r="L327" s="440">
        <v>4.3</v>
      </c>
      <c r="M327" s="440">
        <v>4.8</v>
      </c>
      <c r="N327" s="440">
        <v>4.5</v>
      </c>
      <c r="O327" s="440">
        <v>4.5999999999999996</v>
      </c>
      <c r="P327" s="1226">
        <v>5.0999999999999996</v>
      </c>
      <c r="Q327" s="440"/>
      <c r="R327" s="440"/>
    </row>
    <row r="328" spans="1:18" s="12" customFormat="1">
      <c r="A328" s="405"/>
      <c r="B328" s="387" t="s">
        <v>538</v>
      </c>
      <c r="C328" s="440"/>
      <c r="D328" s="440"/>
      <c r="E328" s="440"/>
      <c r="F328" s="440"/>
      <c r="G328" s="440"/>
      <c r="H328" s="440"/>
      <c r="I328" s="440"/>
      <c r="J328" s="440"/>
      <c r="K328" s="440"/>
      <c r="L328" s="440">
        <v>1653.6</v>
      </c>
      <c r="M328" s="440">
        <v>1772.2</v>
      </c>
      <c r="N328" s="440">
        <v>1731</v>
      </c>
      <c r="O328" s="440">
        <v>1820.1</v>
      </c>
      <c r="P328" s="1226">
        <v>1952.6</v>
      </c>
      <c r="Q328" s="440"/>
      <c r="R328" s="440"/>
    </row>
    <row r="329" spans="1:18" s="12" customFormat="1">
      <c r="A329" s="405"/>
      <c r="B329" s="387" t="s">
        <v>540</v>
      </c>
      <c r="C329" s="440"/>
      <c r="D329" s="440"/>
      <c r="E329" s="440"/>
      <c r="F329" s="440"/>
      <c r="G329" s="440"/>
      <c r="H329" s="440"/>
      <c r="I329" s="440"/>
      <c r="J329" s="440"/>
      <c r="K329" s="440"/>
      <c r="L329" s="440">
        <v>62.1</v>
      </c>
      <c r="M329" s="440">
        <v>60.7</v>
      </c>
      <c r="N329" s="440">
        <v>61.6</v>
      </c>
      <c r="O329" s="440">
        <v>64</v>
      </c>
      <c r="P329" s="1226">
        <v>68.2</v>
      </c>
      <c r="Q329" s="440"/>
      <c r="R329" s="440"/>
    </row>
    <row r="330" spans="1:18" s="12" customFormat="1">
      <c r="A330" s="405"/>
      <c r="B330" s="387" t="s">
        <v>541</v>
      </c>
      <c r="C330" s="440"/>
      <c r="D330" s="440"/>
      <c r="E330" s="440"/>
      <c r="F330" s="440"/>
      <c r="G330" s="440"/>
      <c r="H330" s="440"/>
      <c r="I330" s="440"/>
      <c r="J330" s="440"/>
      <c r="K330" s="440"/>
      <c r="L330" s="440">
        <v>0.2</v>
      </c>
      <c r="M330" s="440">
        <v>0.2</v>
      </c>
      <c r="N330" s="440">
        <v>0.2</v>
      </c>
      <c r="O330" s="440">
        <v>0.2</v>
      </c>
      <c r="P330" s="1226">
        <v>0.3</v>
      </c>
      <c r="Q330" s="440"/>
      <c r="R330" s="440"/>
    </row>
    <row r="331" spans="1:18" s="12" customFormat="1">
      <c r="A331" s="405"/>
      <c r="B331" s="387" t="s">
        <v>542</v>
      </c>
      <c r="C331" s="440"/>
      <c r="D331" s="440"/>
      <c r="E331" s="440"/>
      <c r="F331" s="440"/>
      <c r="G331" s="440"/>
      <c r="H331" s="440"/>
      <c r="I331" s="440"/>
      <c r="J331" s="440"/>
      <c r="K331" s="440"/>
      <c r="L331" s="440">
        <v>13.3</v>
      </c>
      <c r="M331" s="440">
        <v>14.8</v>
      </c>
      <c r="N331" s="440">
        <v>13.9</v>
      </c>
      <c r="O331" s="440">
        <v>14.5</v>
      </c>
      <c r="P331" s="1226">
        <v>15.9</v>
      </c>
      <c r="Q331" s="440"/>
      <c r="R331" s="440"/>
    </row>
    <row r="332" spans="1:18" s="12" customFormat="1">
      <c r="A332" s="405"/>
      <c r="B332" s="387" t="s">
        <v>543</v>
      </c>
      <c r="C332" s="440"/>
      <c r="D332" s="440"/>
      <c r="E332" s="440"/>
      <c r="F332" s="440"/>
      <c r="G332" s="440"/>
      <c r="H332" s="440"/>
      <c r="I332" s="440"/>
      <c r="J332" s="440"/>
      <c r="K332" s="440"/>
      <c r="L332" s="440">
        <v>31.5</v>
      </c>
      <c r="M332" s="440">
        <v>35.299999999999997</v>
      </c>
      <c r="N332" s="440">
        <v>33.1</v>
      </c>
      <c r="O332" s="440">
        <v>34.4</v>
      </c>
      <c r="P332" s="1226">
        <v>37.799999999999997</v>
      </c>
      <c r="Q332" s="440"/>
      <c r="R332" s="440"/>
    </row>
    <row r="333" spans="1:18" s="12" customFormat="1">
      <c r="A333" s="405"/>
      <c r="B333" s="387" t="s">
        <v>544</v>
      </c>
      <c r="C333" s="440"/>
      <c r="D333" s="440"/>
      <c r="E333" s="440"/>
      <c r="F333" s="440"/>
      <c r="G333" s="440"/>
      <c r="H333" s="440"/>
      <c r="I333" s="440"/>
      <c r="J333" s="440"/>
      <c r="K333" s="440"/>
      <c r="L333" s="440">
        <v>48.9</v>
      </c>
      <c r="M333" s="440">
        <v>47.1</v>
      </c>
      <c r="N333" s="440">
        <v>48.2</v>
      </c>
      <c r="O333" s="440">
        <v>50.1</v>
      </c>
      <c r="P333" s="1226">
        <v>53.2</v>
      </c>
      <c r="Q333" s="440"/>
      <c r="R333" s="440"/>
    </row>
    <row r="334" spans="1:18" s="12" customFormat="1">
      <c r="A334" s="404"/>
      <c r="B334" s="389" t="s">
        <v>545</v>
      </c>
      <c r="C334" s="214"/>
      <c r="D334" s="214"/>
      <c r="E334" s="214"/>
      <c r="F334" s="214"/>
      <c r="G334" s="214"/>
      <c r="H334" s="214"/>
      <c r="I334" s="214"/>
      <c r="J334" s="214"/>
      <c r="K334" s="214"/>
      <c r="L334" s="214"/>
      <c r="M334" s="214"/>
      <c r="N334" s="214"/>
      <c r="O334" s="214"/>
      <c r="P334" s="1225"/>
      <c r="Q334" s="214"/>
      <c r="R334" s="214"/>
    </row>
    <row r="335" spans="1:18" s="16" customFormat="1">
      <c r="A335" s="647"/>
      <c r="B335" s="312"/>
      <c r="C335" s="85"/>
      <c r="D335" s="85"/>
      <c r="E335" s="85"/>
      <c r="F335" s="85"/>
      <c r="G335" s="85"/>
      <c r="H335" s="85"/>
      <c r="I335" s="85"/>
      <c r="J335" s="85"/>
      <c r="K335" s="85"/>
      <c r="L335" s="85"/>
      <c r="M335" s="85"/>
      <c r="N335" s="85"/>
      <c r="O335" s="85"/>
      <c r="P335" s="1227"/>
      <c r="Q335" s="85"/>
      <c r="R335" s="85"/>
    </row>
    <row r="336" spans="1:18" ht="20.25">
      <c r="A336" s="159"/>
      <c r="B336" s="608" t="s">
        <v>553</v>
      </c>
      <c r="C336" s="159"/>
      <c r="D336" s="159"/>
      <c r="E336" s="168"/>
      <c r="F336" s="159"/>
      <c r="G336" s="159"/>
      <c r="H336" s="159"/>
      <c r="I336" s="159"/>
      <c r="J336" s="159"/>
      <c r="K336" s="159"/>
      <c r="M336" s="159"/>
      <c r="N336" s="159"/>
      <c r="O336" s="159"/>
      <c r="Q336" s="159"/>
      <c r="R336" s="159"/>
    </row>
    <row r="337" spans="1:18" s="13" customFormat="1" ht="15.75">
      <c r="A337" s="332"/>
      <c r="B337" s="584" t="s">
        <v>514</v>
      </c>
      <c r="C337" s="431">
        <v>2012</v>
      </c>
      <c r="D337" s="431"/>
      <c r="E337" s="431"/>
      <c r="F337" s="431"/>
      <c r="G337" s="431"/>
      <c r="H337" s="431"/>
      <c r="I337" s="431"/>
      <c r="J337" s="431">
        <v>2019</v>
      </c>
      <c r="K337" s="431">
        <v>2020</v>
      </c>
      <c r="L337" s="431">
        <v>2021</v>
      </c>
      <c r="M337" s="431">
        <v>2022</v>
      </c>
      <c r="N337" s="431">
        <v>2023</v>
      </c>
      <c r="O337" s="431">
        <v>2024</v>
      </c>
      <c r="P337" s="1195"/>
      <c r="Q337" s="431"/>
      <c r="R337" s="431"/>
    </row>
    <row r="338" spans="1:18" s="13" customFormat="1" ht="13.5" customHeight="1">
      <c r="A338" s="332"/>
      <c r="B338" s="584" t="s">
        <v>450</v>
      </c>
      <c r="C338" s="432" t="s">
        <v>231</v>
      </c>
      <c r="D338" s="432"/>
      <c r="E338" s="432"/>
      <c r="F338" s="432"/>
      <c r="G338" s="432"/>
      <c r="H338" s="432"/>
      <c r="I338" s="173"/>
      <c r="J338" s="173" t="s">
        <v>233</v>
      </c>
      <c r="K338" s="173" t="s">
        <v>233</v>
      </c>
      <c r="L338" s="173" t="s">
        <v>233</v>
      </c>
      <c r="M338" s="173" t="s">
        <v>233</v>
      </c>
      <c r="N338" s="173" t="s">
        <v>233</v>
      </c>
      <c r="O338" s="173" t="s">
        <v>233</v>
      </c>
      <c r="P338" s="49"/>
      <c r="Q338" s="173"/>
      <c r="R338" s="173"/>
    </row>
    <row r="339" spans="1:18" s="13" customFormat="1">
      <c r="A339" s="332"/>
      <c r="B339" s="402" t="s">
        <v>452</v>
      </c>
      <c r="C339" s="127" t="s">
        <v>288</v>
      </c>
      <c r="D339" s="127"/>
      <c r="E339" s="127"/>
      <c r="F339" s="127"/>
      <c r="G339" s="127"/>
      <c r="H339" s="127"/>
      <c r="I339" s="127"/>
      <c r="J339" s="127" t="s">
        <v>152</v>
      </c>
      <c r="K339" s="127" t="s">
        <v>152</v>
      </c>
      <c r="L339" s="127" t="s">
        <v>152</v>
      </c>
      <c r="M339" s="127" t="s">
        <v>152</v>
      </c>
      <c r="N339" s="127" t="s">
        <v>152</v>
      </c>
      <c r="O339" s="127" t="s">
        <v>152</v>
      </c>
      <c r="P339" s="47"/>
      <c r="Q339" s="127"/>
      <c r="R339" s="127"/>
    </row>
    <row r="340" spans="1:18" s="13" customFormat="1">
      <c r="A340" s="332"/>
      <c r="B340" s="332"/>
      <c r="C340" s="173"/>
      <c r="D340" s="173"/>
      <c r="E340" s="173"/>
      <c r="F340" s="173"/>
      <c r="G340" s="173"/>
      <c r="H340" s="402"/>
      <c r="I340" s="332"/>
      <c r="J340" s="332"/>
      <c r="K340" s="332"/>
      <c r="L340" s="332"/>
      <c r="M340" s="332"/>
      <c r="N340" s="332"/>
      <c r="O340" s="332"/>
      <c r="Q340" s="332"/>
      <c r="R340" s="332"/>
    </row>
    <row r="341" spans="1:18" s="267" customFormat="1">
      <c r="A341" s="404">
        <v>2</v>
      </c>
      <c r="B341" s="389" t="s">
        <v>517</v>
      </c>
      <c r="C341" s="214">
        <v>9943.2999999999993</v>
      </c>
      <c r="D341" s="214"/>
      <c r="E341" s="214"/>
      <c r="F341" s="214"/>
      <c r="G341" s="214"/>
      <c r="H341" s="214"/>
      <c r="I341" s="214"/>
      <c r="J341" s="214">
        <v>16525.900000000001</v>
      </c>
      <c r="K341" s="214">
        <v>18726.2</v>
      </c>
      <c r="L341" s="214">
        <v>18737.400000000001</v>
      </c>
      <c r="M341" s="214">
        <v>18790</v>
      </c>
      <c r="N341" s="214">
        <v>19867</v>
      </c>
      <c r="O341" s="214">
        <v>21121.9</v>
      </c>
      <c r="P341" s="1225"/>
      <c r="Q341" s="214"/>
      <c r="R341" s="214"/>
    </row>
    <row r="342" spans="1:18" s="12" customFormat="1">
      <c r="A342" s="405"/>
      <c r="B342" s="387"/>
      <c r="C342" s="440"/>
      <c r="D342" s="440"/>
      <c r="E342" s="440"/>
      <c r="F342" s="440"/>
      <c r="G342" s="440"/>
      <c r="H342" s="440"/>
      <c r="I342" s="387"/>
      <c r="J342" s="387"/>
      <c r="K342" s="387"/>
      <c r="L342" s="387"/>
      <c r="M342" s="387"/>
      <c r="N342" s="387"/>
      <c r="O342" s="387"/>
      <c r="Q342" s="387"/>
      <c r="R342" s="387"/>
    </row>
    <row r="343" spans="1:18" s="267" customFormat="1">
      <c r="A343" s="404">
        <v>21</v>
      </c>
      <c r="B343" s="389" t="s">
        <v>518</v>
      </c>
      <c r="C343" s="214">
        <v>2496.5</v>
      </c>
      <c r="D343" s="214"/>
      <c r="E343" s="214"/>
      <c r="F343" s="214"/>
      <c r="G343" s="214"/>
      <c r="H343" s="214"/>
      <c r="I343" s="214"/>
      <c r="J343" s="214">
        <v>5323.5</v>
      </c>
      <c r="K343" s="214">
        <v>5416.4</v>
      </c>
      <c r="L343" s="214">
        <v>5608.8</v>
      </c>
      <c r="M343" s="214">
        <v>5275.6</v>
      </c>
      <c r="N343" s="214">
        <v>5476.4</v>
      </c>
      <c r="O343" s="214">
        <v>5678.1</v>
      </c>
      <c r="P343" s="1225"/>
      <c r="Q343" s="214"/>
      <c r="R343" s="214"/>
    </row>
    <row r="344" spans="1:18" s="12" customFormat="1">
      <c r="A344" s="405"/>
      <c r="B344" s="387" t="s">
        <v>519</v>
      </c>
      <c r="C344" s="440">
        <v>978.6</v>
      </c>
      <c r="D344" s="440"/>
      <c r="E344" s="440"/>
      <c r="F344" s="440"/>
      <c r="G344" s="440"/>
      <c r="H344" s="440"/>
      <c r="I344" s="440"/>
      <c r="J344" s="440">
        <v>4860.5</v>
      </c>
      <c r="K344" s="440">
        <v>4542.3999999999996</v>
      </c>
      <c r="L344" s="440">
        <v>4706</v>
      </c>
      <c r="M344" s="440">
        <v>4427.7</v>
      </c>
      <c r="N344" s="440">
        <v>4596.8999999999996</v>
      </c>
      <c r="O344" s="440">
        <v>4766.5</v>
      </c>
      <c r="P344" s="1226"/>
      <c r="Q344" s="440"/>
      <c r="R344" s="440"/>
    </row>
    <row r="345" spans="1:18" s="12" customFormat="1">
      <c r="A345" s="405"/>
      <c r="B345" s="387" t="s">
        <v>520</v>
      </c>
      <c r="C345" s="440">
        <v>1215.5999999999999</v>
      </c>
      <c r="D345" s="440"/>
      <c r="E345" s="440"/>
      <c r="F345" s="440"/>
      <c r="G345" s="440"/>
      <c r="H345" s="440"/>
      <c r="I345" s="440"/>
      <c r="J345" s="440">
        <v>4761.7</v>
      </c>
      <c r="K345" s="440">
        <v>4358.5</v>
      </c>
      <c r="L345" s="440">
        <v>4515.8</v>
      </c>
      <c r="M345" s="440">
        <v>4249.5</v>
      </c>
      <c r="N345" s="440">
        <v>4412.2</v>
      </c>
      <c r="O345" s="440">
        <v>4575.3</v>
      </c>
      <c r="P345" s="1226"/>
      <c r="Q345" s="440"/>
      <c r="R345" s="440"/>
    </row>
    <row r="346" spans="1:18" s="12" customFormat="1">
      <c r="A346" s="405"/>
      <c r="B346" s="387" t="s">
        <v>521</v>
      </c>
      <c r="C346" s="440">
        <v>88.1</v>
      </c>
      <c r="D346" s="440"/>
      <c r="E346" s="440"/>
      <c r="F346" s="440"/>
      <c r="G346" s="440"/>
      <c r="H346" s="440"/>
      <c r="I346" s="440"/>
      <c r="J346" s="440">
        <v>98.9</v>
      </c>
      <c r="K346" s="440">
        <v>183.9</v>
      </c>
      <c r="L346" s="440">
        <v>190.2</v>
      </c>
      <c r="M346" s="440">
        <v>178.2</v>
      </c>
      <c r="N346" s="440">
        <v>184.7</v>
      </c>
      <c r="O346" s="440">
        <v>191.2</v>
      </c>
      <c r="P346" s="1226"/>
      <c r="Q346" s="440"/>
      <c r="R346" s="440"/>
    </row>
    <row r="347" spans="1:18" s="12" customFormat="1">
      <c r="A347" s="405"/>
      <c r="B347" s="387" t="s">
        <v>522</v>
      </c>
      <c r="C347" s="440">
        <v>214.2</v>
      </c>
      <c r="D347" s="440"/>
      <c r="E347" s="440"/>
      <c r="F347" s="440"/>
      <c r="G347" s="440"/>
      <c r="H347" s="440"/>
      <c r="I347" s="440"/>
      <c r="J347" s="440">
        <v>463</v>
      </c>
      <c r="K347" s="440">
        <v>874</v>
      </c>
      <c r="L347" s="440">
        <v>902.8</v>
      </c>
      <c r="M347" s="440">
        <v>847.9</v>
      </c>
      <c r="N347" s="440">
        <v>879.5</v>
      </c>
      <c r="O347" s="440">
        <v>911.6</v>
      </c>
      <c r="P347" s="1226"/>
      <c r="Q347" s="440"/>
      <c r="R347" s="440"/>
    </row>
    <row r="348" spans="1:18" s="12" customFormat="1">
      <c r="A348" s="405"/>
      <c r="B348" s="387"/>
      <c r="C348" s="440"/>
      <c r="D348" s="440"/>
      <c r="E348" s="440"/>
      <c r="F348" s="440"/>
      <c r="G348" s="440"/>
      <c r="H348" s="440"/>
      <c r="I348" s="440"/>
      <c r="J348" s="440"/>
      <c r="K348" s="440"/>
      <c r="L348" s="440"/>
      <c r="M348" s="440"/>
      <c r="N348" s="440"/>
      <c r="O348" s="440"/>
      <c r="P348" s="1226"/>
      <c r="Q348" s="440"/>
      <c r="R348" s="440"/>
    </row>
    <row r="349" spans="1:18" s="267" customFormat="1">
      <c r="A349" s="404">
        <v>22</v>
      </c>
      <c r="B349" s="389" t="s">
        <v>523</v>
      </c>
      <c r="C349" s="214">
        <v>2372.3000000000002</v>
      </c>
      <c r="D349" s="214"/>
      <c r="E349" s="214"/>
      <c r="F349" s="214"/>
      <c r="G349" s="214"/>
      <c r="H349" s="214"/>
      <c r="I349" s="214"/>
      <c r="J349" s="214">
        <v>4660.2</v>
      </c>
      <c r="K349" s="214">
        <v>4772.3999999999996</v>
      </c>
      <c r="L349" s="214">
        <v>4455.8</v>
      </c>
      <c r="M349" s="214">
        <v>4395.6000000000004</v>
      </c>
      <c r="N349" s="214">
        <v>4489.8999999999996</v>
      </c>
      <c r="O349" s="214">
        <v>4682.3</v>
      </c>
      <c r="P349" s="1225"/>
      <c r="Q349" s="214"/>
      <c r="R349" s="214"/>
    </row>
    <row r="350" spans="1:18" s="12" customFormat="1">
      <c r="A350" s="405"/>
      <c r="B350" s="387"/>
      <c r="C350" s="440"/>
      <c r="D350" s="440"/>
      <c r="E350" s="440"/>
      <c r="F350" s="440"/>
      <c r="G350" s="440"/>
      <c r="H350" s="440"/>
      <c r="I350" s="440"/>
      <c r="J350" s="440"/>
      <c r="K350" s="440"/>
      <c r="L350" s="440"/>
      <c r="M350" s="440"/>
      <c r="N350" s="440"/>
      <c r="O350" s="440"/>
      <c r="P350" s="1226"/>
      <c r="Q350" s="440"/>
      <c r="R350" s="440"/>
    </row>
    <row r="351" spans="1:18" s="267" customFormat="1">
      <c r="A351" s="404">
        <v>24</v>
      </c>
      <c r="B351" s="389" t="s">
        <v>524</v>
      </c>
      <c r="C351" s="214">
        <v>452.3</v>
      </c>
      <c r="D351" s="214"/>
      <c r="E351" s="214"/>
      <c r="F351" s="214"/>
      <c r="G351" s="214"/>
      <c r="H351" s="214"/>
      <c r="I351" s="214"/>
      <c r="J351" s="214">
        <v>2083.9</v>
      </c>
      <c r="K351" s="214">
        <v>2140.5</v>
      </c>
      <c r="L351" s="214">
        <v>2188.1999999999998</v>
      </c>
      <c r="M351" s="214">
        <v>2271.9</v>
      </c>
      <c r="N351" s="214">
        <v>2480.5</v>
      </c>
      <c r="O351" s="214">
        <v>2602.4</v>
      </c>
      <c r="P351" s="1225"/>
      <c r="Q351" s="214"/>
      <c r="R351" s="214"/>
    </row>
    <row r="352" spans="1:18" s="12" customFormat="1">
      <c r="A352" s="405"/>
      <c r="B352" s="387" t="s">
        <v>525</v>
      </c>
      <c r="C352" s="440">
        <v>38.1</v>
      </c>
      <c r="D352" s="440"/>
      <c r="E352" s="440"/>
      <c r="F352" s="440"/>
      <c r="G352" s="440"/>
      <c r="H352" s="440"/>
      <c r="I352" s="440"/>
      <c r="J352" s="440">
        <v>435.8</v>
      </c>
      <c r="K352" s="440">
        <v>573.29999999999995</v>
      </c>
      <c r="L352" s="440">
        <v>586</v>
      </c>
      <c r="M352" s="440">
        <v>608.4</v>
      </c>
      <c r="N352" s="440">
        <v>664.3</v>
      </c>
      <c r="O352" s="440">
        <v>697</v>
      </c>
      <c r="P352" s="1226"/>
      <c r="Q352" s="440"/>
      <c r="R352" s="440"/>
    </row>
    <row r="353" spans="1:18" s="12" customFormat="1">
      <c r="A353" s="405"/>
      <c r="B353" s="387" t="s">
        <v>526</v>
      </c>
      <c r="C353" s="440">
        <v>414.2</v>
      </c>
      <c r="D353" s="440"/>
      <c r="E353" s="440"/>
      <c r="F353" s="440"/>
      <c r="G353" s="440"/>
      <c r="H353" s="440"/>
      <c r="I353" s="440"/>
      <c r="J353" s="440">
        <v>1648.1</v>
      </c>
      <c r="K353" s="440">
        <v>1567.2</v>
      </c>
      <c r="L353" s="440">
        <v>1602.2</v>
      </c>
      <c r="M353" s="440">
        <v>1663.4</v>
      </c>
      <c r="N353" s="440">
        <v>1816.2</v>
      </c>
      <c r="O353" s="440">
        <v>1905.4</v>
      </c>
      <c r="P353" s="1226"/>
      <c r="Q353" s="440"/>
      <c r="R353" s="440"/>
    </row>
    <row r="354" spans="1:18" s="12" customFormat="1">
      <c r="A354" s="405"/>
      <c r="B354" s="387"/>
      <c r="C354" s="440"/>
      <c r="D354" s="440"/>
      <c r="E354" s="440"/>
      <c r="F354" s="440"/>
      <c r="G354" s="440"/>
      <c r="H354" s="440"/>
      <c r="I354" s="440"/>
      <c r="J354" s="440"/>
      <c r="K354" s="440"/>
      <c r="L354" s="440"/>
      <c r="M354" s="440"/>
      <c r="N354" s="440"/>
      <c r="O354" s="440"/>
      <c r="P354" s="1226"/>
      <c r="Q354" s="440"/>
      <c r="R354" s="440"/>
    </row>
    <row r="355" spans="1:18" s="267" customFormat="1">
      <c r="A355" s="404">
        <v>26</v>
      </c>
      <c r="B355" s="389" t="s">
        <v>527</v>
      </c>
      <c r="C355" s="214">
        <v>2074.5</v>
      </c>
      <c r="D355" s="214"/>
      <c r="E355" s="214"/>
      <c r="F355" s="214"/>
      <c r="G355" s="214"/>
      <c r="H355" s="214"/>
      <c r="I355" s="214"/>
      <c r="J355" s="214">
        <v>1814.7</v>
      </c>
      <c r="K355" s="214">
        <v>2583.9</v>
      </c>
      <c r="L355" s="214">
        <v>2637.6</v>
      </c>
      <c r="M355" s="214">
        <v>2651.3</v>
      </c>
      <c r="N355" s="214">
        <v>2789.2</v>
      </c>
      <c r="O355" s="214">
        <v>2955.9</v>
      </c>
      <c r="P355" s="1225"/>
      <c r="Q355" s="214"/>
      <c r="R355" s="214"/>
    </row>
    <row r="356" spans="1:18" s="12" customFormat="1">
      <c r="A356" s="405"/>
      <c r="B356" s="387" t="s">
        <v>528</v>
      </c>
      <c r="C356" s="440">
        <v>2073.6999999999998</v>
      </c>
      <c r="D356" s="440"/>
      <c r="E356" s="440"/>
      <c r="F356" s="440"/>
      <c r="G356" s="440"/>
      <c r="H356" s="440"/>
      <c r="I356" s="440"/>
      <c r="J356" s="440">
        <v>985.3</v>
      </c>
      <c r="K356" s="440">
        <v>1975.4</v>
      </c>
      <c r="L356" s="440">
        <v>2028.8</v>
      </c>
      <c r="M356" s="440">
        <v>2040.8</v>
      </c>
      <c r="N356" s="440">
        <v>2145.6</v>
      </c>
      <c r="O356" s="440">
        <v>2273.9</v>
      </c>
      <c r="P356" s="1226"/>
      <c r="Q356" s="440"/>
      <c r="R356" s="440"/>
    </row>
    <row r="357" spans="1:18" s="12" customFormat="1">
      <c r="A357" s="405"/>
      <c r="B357" s="387" t="s">
        <v>529</v>
      </c>
      <c r="C357" s="440">
        <v>0.8</v>
      </c>
      <c r="D357" s="440"/>
      <c r="E357" s="440"/>
      <c r="F357" s="440"/>
      <c r="G357" s="440"/>
      <c r="H357" s="440"/>
      <c r="I357" s="440"/>
      <c r="J357" s="440">
        <v>829.4</v>
      </c>
      <c r="K357" s="440">
        <v>608.4</v>
      </c>
      <c r="L357" s="440">
        <v>608.79999999999995</v>
      </c>
      <c r="M357" s="440">
        <v>610.5</v>
      </c>
      <c r="N357" s="440">
        <v>643.6</v>
      </c>
      <c r="O357" s="440">
        <v>682</v>
      </c>
      <c r="P357" s="1226"/>
      <c r="Q357" s="440"/>
      <c r="R357" s="440"/>
    </row>
    <row r="358" spans="1:18" s="12" customFormat="1">
      <c r="A358" s="405"/>
      <c r="B358" s="387"/>
      <c r="C358" s="440"/>
      <c r="D358" s="440"/>
      <c r="E358" s="440"/>
      <c r="F358" s="440"/>
      <c r="G358" s="440"/>
      <c r="H358" s="440"/>
      <c r="I358" s="440"/>
      <c r="J358" s="440"/>
      <c r="K358" s="440"/>
      <c r="L358" s="440"/>
      <c r="M358" s="440"/>
      <c r="N358" s="440"/>
      <c r="O358" s="440"/>
      <c r="P358" s="1226"/>
      <c r="Q358" s="440"/>
      <c r="R358" s="440"/>
    </row>
    <row r="359" spans="1:18" s="267" customFormat="1">
      <c r="A359" s="404">
        <v>27</v>
      </c>
      <c r="B359" s="389" t="s">
        <v>530</v>
      </c>
      <c r="C359" s="214">
        <v>0</v>
      </c>
      <c r="D359" s="214"/>
      <c r="E359" s="214"/>
      <c r="F359" s="214"/>
      <c r="G359" s="214"/>
      <c r="H359" s="214"/>
      <c r="I359" s="214"/>
      <c r="J359" s="214">
        <v>74.3</v>
      </c>
      <c r="K359" s="214">
        <v>256.39999999999998</v>
      </c>
      <c r="L359" s="214">
        <v>265.2</v>
      </c>
      <c r="M359" s="214">
        <v>248.4</v>
      </c>
      <c r="N359" s="214">
        <v>257.5</v>
      </c>
      <c r="O359" s="214">
        <v>266.60000000000002</v>
      </c>
      <c r="P359" s="1225"/>
      <c r="Q359" s="214"/>
      <c r="R359" s="214"/>
    </row>
    <row r="360" spans="1:18" s="12" customFormat="1">
      <c r="A360" s="405"/>
      <c r="B360" s="387" t="s">
        <v>552</v>
      </c>
      <c r="C360" s="440" t="s">
        <v>302</v>
      </c>
      <c r="D360" s="440"/>
      <c r="E360" s="440"/>
      <c r="F360" s="442"/>
      <c r="G360" s="442"/>
      <c r="H360" s="440"/>
      <c r="I360" s="440"/>
      <c r="J360" s="440">
        <v>74.3</v>
      </c>
      <c r="K360" s="440">
        <v>256.39999999999998</v>
      </c>
      <c r="L360" s="440">
        <v>265.2</v>
      </c>
      <c r="M360" s="440">
        <v>248.4</v>
      </c>
      <c r="N360" s="440">
        <v>257.5</v>
      </c>
      <c r="O360" s="440">
        <v>266.60000000000002</v>
      </c>
      <c r="P360" s="1226"/>
      <c r="Q360" s="440"/>
      <c r="R360" s="440"/>
    </row>
    <row r="361" spans="1:18" s="12" customFormat="1">
      <c r="A361" s="405"/>
      <c r="B361" s="387"/>
      <c r="C361" s="440"/>
      <c r="D361" s="440"/>
      <c r="E361" s="440"/>
      <c r="F361" s="440"/>
      <c r="G361" s="440"/>
      <c r="H361" s="440"/>
      <c r="I361" s="440"/>
      <c r="J361" s="440"/>
      <c r="K361" s="440"/>
      <c r="L361" s="440"/>
      <c r="M361" s="440"/>
      <c r="N361" s="440"/>
      <c r="O361" s="440"/>
      <c r="P361" s="1226"/>
      <c r="Q361" s="440"/>
      <c r="R361" s="440"/>
    </row>
    <row r="362" spans="1:18" s="267" customFormat="1">
      <c r="A362" s="404">
        <v>28</v>
      </c>
      <c r="B362" s="389" t="s">
        <v>531</v>
      </c>
      <c r="C362" s="214">
        <v>72.5</v>
      </c>
      <c r="D362" s="214"/>
      <c r="E362" s="214"/>
      <c r="F362" s="214"/>
      <c r="G362" s="214"/>
      <c r="H362" s="214"/>
      <c r="I362" s="214"/>
      <c r="J362" s="214">
        <v>90.5</v>
      </c>
      <c r="K362" s="214">
        <v>113</v>
      </c>
      <c r="L362" s="214">
        <v>113</v>
      </c>
      <c r="M362" s="214">
        <v>113.1</v>
      </c>
      <c r="N362" s="214">
        <v>113.4</v>
      </c>
      <c r="O362" s="214">
        <v>114.4</v>
      </c>
      <c r="P362" s="1225"/>
      <c r="Q362" s="214"/>
      <c r="R362" s="214"/>
    </row>
    <row r="363" spans="1:18" s="12" customFormat="1">
      <c r="A363" s="405"/>
      <c r="B363" s="387" t="s">
        <v>437</v>
      </c>
      <c r="C363" s="440">
        <v>72.5</v>
      </c>
      <c r="D363" s="440"/>
      <c r="E363" s="440"/>
      <c r="F363" s="442"/>
      <c r="G363" s="440"/>
      <c r="H363" s="440"/>
      <c r="I363" s="440"/>
      <c r="J363" s="440">
        <v>90.5</v>
      </c>
      <c r="K363" s="440">
        <v>113</v>
      </c>
      <c r="L363" s="440">
        <v>113</v>
      </c>
      <c r="M363" s="440">
        <v>113.1</v>
      </c>
      <c r="N363" s="440">
        <v>113.4</v>
      </c>
      <c r="O363" s="440">
        <v>114.4</v>
      </c>
      <c r="P363" s="1226"/>
      <c r="Q363" s="440"/>
      <c r="R363" s="440"/>
    </row>
    <row r="364" spans="1:18" s="12" customFormat="1">
      <c r="A364" s="405"/>
      <c r="B364" s="387" t="s">
        <v>532</v>
      </c>
      <c r="C364" s="440" t="s">
        <v>302</v>
      </c>
      <c r="D364" s="440"/>
      <c r="E364" s="440"/>
      <c r="F364" s="442"/>
      <c r="G364" s="442"/>
      <c r="H364" s="442"/>
      <c r="I364" s="440"/>
      <c r="J364" s="440"/>
      <c r="K364" s="440"/>
      <c r="L364" s="440"/>
      <c r="M364" s="440"/>
      <c r="N364" s="440"/>
      <c r="O364" s="440"/>
      <c r="P364" s="1226"/>
      <c r="Q364" s="440"/>
      <c r="R364" s="440"/>
    </row>
    <row r="365" spans="1:18" s="12" customFormat="1">
      <c r="A365" s="405"/>
      <c r="B365" s="387"/>
      <c r="C365" s="440"/>
      <c r="D365" s="440"/>
      <c r="E365" s="440"/>
      <c r="F365" s="440"/>
      <c r="G365" s="440"/>
      <c r="H365" s="440"/>
      <c r="I365" s="440"/>
      <c r="J365" s="440"/>
      <c r="K365" s="440"/>
      <c r="L365" s="440"/>
      <c r="M365" s="440"/>
      <c r="N365" s="440"/>
      <c r="O365" s="440"/>
      <c r="P365" s="1226"/>
      <c r="Q365" s="440"/>
      <c r="R365" s="440"/>
    </row>
    <row r="366" spans="1:18" s="267" customFormat="1">
      <c r="A366" s="404">
        <v>31</v>
      </c>
      <c r="B366" s="389" t="s">
        <v>533</v>
      </c>
      <c r="C366" s="214">
        <v>2474.6999999999998</v>
      </c>
      <c r="D366" s="214"/>
      <c r="E366" s="214"/>
      <c r="F366" s="214"/>
      <c r="G366" s="214"/>
      <c r="H366" s="214"/>
      <c r="I366" s="214"/>
      <c r="J366" s="214">
        <v>2478.8000000000002</v>
      </c>
      <c r="K366" s="214">
        <v>3443.7</v>
      </c>
      <c r="L366" s="214">
        <v>3468.8</v>
      </c>
      <c r="M366" s="214">
        <v>3834.3</v>
      </c>
      <c r="N366" s="214">
        <v>4260.1000000000004</v>
      </c>
      <c r="O366" s="214">
        <v>4822.3</v>
      </c>
      <c r="P366" s="1225"/>
      <c r="Q366" s="214"/>
      <c r="R366" s="214"/>
    </row>
    <row r="367" spans="1:18" s="12" customFormat="1">
      <c r="A367" s="405"/>
      <c r="B367" s="387" t="s">
        <v>534</v>
      </c>
      <c r="C367" s="440" t="s">
        <v>302</v>
      </c>
      <c r="D367" s="440"/>
      <c r="E367" s="440"/>
      <c r="F367" s="440"/>
      <c r="G367" s="440"/>
      <c r="H367" s="440"/>
      <c r="I367" s="440"/>
      <c r="J367" s="440">
        <v>1.6</v>
      </c>
      <c r="K367" s="440">
        <v>0</v>
      </c>
      <c r="L367" s="440">
        <v>0</v>
      </c>
      <c r="M367" s="440">
        <v>0</v>
      </c>
      <c r="N367" s="440">
        <v>0</v>
      </c>
      <c r="O367" s="440">
        <v>0</v>
      </c>
      <c r="P367" s="1226"/>
      <c r="Q367" s="440"/>
      <c r="R367" s="440"/>
    </row>
    <row r="368" spans="1:18" s="12" customFormat="1">
      <c r="A368" s="405"/>
      <c r="B368" s="387" t="s">
        <v>535</v>
      </c>
      <c r="C368" s="440" t="s">
        <v>302</v>
      </c>
      <c r="D368" s="440"/>
      <c r="E368" s="440"/>
      <c r="F368" s="440"/>
      <c r="G368" s="440"/>
      <c r="H368" s="440"/>
      <c r="I368" s="440"/>
      <c r="J368" s="440">
        <v>7.7</v>
      </c>
      <c r="K368" s="440">
        <v>0.2</v>
      </c>
      <c r="L368" s="440">
        <v>0.2</v>
      </c>
      <c r="M368" s="440">
        <v>0.2</v>
      </c>
      <c r="N368" s="440">
        <v>0.2</v>
      </c>
      <c r="O368" s="440">
        <v>0.2</v>
      </c>
      <c r="P368" s="1226"/>
      <c r="Q368" s="440"/>
      <c r="R368" s="440"/>
    </row>
    <row r="369" spans="1:18" s="12" customFormat="1">
      <c r="A369" s="405"/>
      <c r="B369" s="387" t="s">
        <v>536</v>
      </c>
      <c r="C369" s="440" t="s">
        <v>302</v>
      </c>
      <c r="D369" s="440"/>
      <c r="E369" s="440"/>
      <c r="F369" s="440"/>
      <c r="G369" s="440"/>
      <c r="H369" s="440"/>
      <c r="I369" s="440"/>
      <c r="J369" s="440">
        <v>230.5</v>
      </c>
      <c r="K369" s="440">
        <v>1186.3</v>
      </c>
      <c r="L369" s="440">
        <v>1354</v>
      </c>
      <c r="M369" s="440">
        <v>1596.6</v>
      </c>
      <c r="N369" s="440">
        <v>1863</v>
      </c>
      <c r="O369" s="440">
        <v>2199.5</v>
      </c>
      <c r="P369" s="1226"/>
      <c r="Q369" s="440"/>
      <c r="R369" s="440"/>
    </row>
    <row r="370" spans="1:18" s="12" customFormat="1">
      <c r="A370" s="405"/>
      <c r="B370" s="387" t="s">
        <v>537</v>
      </c>
      <c r="C370" s="440" t="s">
        <v>302</v>
      </c>
      <c r="D370" s="440"/>
      <c r="E370" s="440"/>
      <c r="F370" s="440"/>
      <c r="G370" s="440"/>
      <c r="H370" s="440"/>
      <c r="I370" s="440"/>
      <c r="J370" s="440">
        <v>54.5</v>
      </c>
      <c r="K370" s="440">
        <v>49.5</v>
      </c>
      <c r="L370" s="440">
        <v>49.5</v>
      </c>
      <c r="M370" s="440">
        <v>49.7</v>
      </c>
      <c r="N370" s="440">
        <v>52.4</v>
      </c>
      <c r="O370" s="440">
        <v>55.5</v>
      </c>
      <c r="P370" s="1226"/>
      <c r="Q370" s="440"/>
      <c r="R370" s="440"/>
    </row>
    <row r="371" spans="1:18" s="12" customFormat="1">
      <c r="A371" s="405"/>
      <c r="B371" s="387" t="s">
        <v>538</v>
      </c>
      <c r="C371" s="440">
        <v>2411.3000000000002</v>
      </c>
      <c r="D371" s="440"/>
      <c r="E371" s="440"/>
      <c r="F371" s="440"/>
      <c r="G371" s="440"/>
      <c r="H371" s="440"/>
      <c r="I371" s="440"/>
      <c r="J371" s="440">
        <v>2040.5</v>
      </c>
      <c r="K371" s="440">
        <v>2086.3000000000002</v>
      </c>
      <c r="L371" s="440">
        <v>1944.4</v>
      </c>
      <c r="M371" s="440">
        <v>2056</v>
      </c>
      <c r="N371" s="440">
        <v>2196</v>
      </c>
      <c r="O371" s="440">
        <v>2398.5</v>
      </c>
      <c r="P371" s="1226"/>
      <c r="Q371" s="440"/>
      <c r="R371" s="440"/>
    </row>
    <row r="372" spans="1:18" s="12" customFormat="1">
      <c r="A372" s="405"/>
      <c r="B372" s="387" t="s">
        <v>540</v>
      </c>
      <c r="C372" s="440" t="s">
        <v>302</v>
      </c>
      <c r="D372" s="440"/>
      <c r="E372" s="440"/>
      <c r="F372" s="440"/>
      <c r="G372" s="440"/>
      <c r="H372" s="440"/>
      <c r="I372" s="440"/>
      <c r="J372" s="440">
        <v>22.2</v>
      </c>
      <c r="K372" s="440">
        <v>53.6</v>
      </c>
      <c r="L372" s="440">
        <v>62.7</v>
      </c>
      <c r="M372" s="440">
        <v>73.7</v>
      </c>
      <c r="N372" s="440">
        <v>87.4</v>
      </c>
      <c r="O372" s="440">
        <v>103.7</v>
      </c>
      <c r="P372" s="1226"/>
      <c r="Q372" s="440"/>
      <c r="R372" s="440"/>
    </row>
    <row r="373" spans="1:18" s="12" customFormat="1">
      <c r="A373" s="405"/>
      <c r="B373" s="387" t="s">
        <v>541</v>
      </c>
      <c r="C373" s="440">
        <v>24</v>
      </c>
      <c r="D373" s="440"/>
      <c r="E373" s="440"/>
      <c r="F373" s="440"/>
      <c r="G373" s="440"/>
      <c r="H373" s="440"/>
      <c r="I373" s="440"/>
      <c r="J373" s="440">
        <v>13.5</v>
      </c>
      <c r="K373" s="440">
        <v>15.3</v>
      </c>
      <c r="L373" s="440">
        <v>15.3</v>
      </c>
      <c r="M373" s="440">
        <v>15.4</v>
      </c>
      <c r="N373" s="440">
        <v>16.2</v>
      </c>
      <c r="O373" s="440">
        <v>17.2</v>
      </c>
      <c r="P373" s="1226"/>
      <c r="Q373" s="440"/>
      <c r="R373" s="440"/>
    </row>
    <row r="374" spans="1:18" s="12" customFormat="1">
      <c r="A374" s="405"/>
      <c r="B374" s="387" t="s">
        <v>542</v>
      </c>
      <c r="C374" s="440" t="s">
        <v>302</v>
      </c>
      <c r="D374" s="440"/>
      <c r="E374" s="440"/>
      <c r="F374" s="440"/>
      <c r="G374" s="440"/>
      <c r="H374" s="440"/>
      <c r="I374" s="440"/>
      <c r="J374" s="440">
        <v>23.6</v>
      </c>
      <c r="K374" s="440">
        <v>46</v>
      </c>
      <c r="L374" s="440">
        <v>36.1</v>
      </c>
      <c r="M374" s="440">
        <v>36.200000000000003</v>
      </c>
      <c r="N374" s="440">
        <v>38.1</v>
      </c>
      <c r="O374" s="440">
        <v>40.4</v>
      </c>
      <c r="P374" s="1226"/>
      <c r="Q374" s="440"/>
      <c r="R374" s="440"/>
    </row>
    <row r="375" spans="1:18" s="12" customFormat="1">
      <c r="A375" s="405"/>
      <c r="B375" s="387" t="s">
        <v>543</v>
      </c>
      <c r="C375" s="440">
        <v>39.299999999999997</v>
      </c>
      <c r="D375" s="440"/>
      <c r="E375" s="440"/>
      <c r="F375" s="440"/>
      <c r="G375" s="440"/>
      <c r="H375" s="440"/>
      <c r="I375" s="440"/>
      <c r="J375" s="440">
        <v>84.8</v>
      </c>
      <c r="K375" s="440">
        <v>6.5</v>
      </c>
      <c r="L375" s="440">
        <v>6.5</v>
      </c>
      <c r="M375" s="440">
        <v>6.5</v>
      </c>
      <c r="N375" s="440">
        <v>6.9</v>
      </c>
      <c r="O375" s="440">
        <v>7.3</v>
      </c>
      <c r="P375" s="1226"/>
      <c r="Q375" s="440"/>
      <c r="R375" s="440"/>
    </row>
    <row r="376" spans="1:18" s="12" customFormat="1">
      <c r="A376" s="405"/>
      <c r="B376" s="387"/>
      <c r="C376" s="440"/>
      <c r="D376" s="440"/>
      <c r="E376" s="440"/>
      <c r="F376" s="440"/>
      <c r="G376" s="440"/>
      <c r="H376" s="440"/>
      <c r="I376" s="440"/>
      <c r="J376" s="440"/>
      <c r="K376" s="440"/>
      <c r="L376" s="440"/>
      <c r="M376" s="440"/>
      <c r="N376" s="440"/>
      <c r="O376" s="440"/>
      <c r="P376" s="1226"/>
      <c r="Q376" s="440"/>
      <c r="R376" s="440"/>
    </row>
    <row r="377" spans="1:18" s="12" customFormat="1">
      <c r="A377" s="404"/>
      <c r="B377" s="389" t="s">
        <v>545</v>
      </c>
      <c r="C377" s="214"/>
      <c r="D377" s="214"/>
      <c r="E377" s="214"/>
      <c r="F377" s="214"/>
      <c r="G377" s="214"/>
      <c r="H377" s="214"/>
      <c r="I377" s="214"/>
      <c r="J377" s="214"/>
      <c r="K377" s="214"/>
      <c r="L377" s="214"/>
      <c r="M377" s="214"/>
      <c r="N377" s="214"/>
      <c r="O377" s="214"/>
      <c r="P377" s="1225"/>
      <c r="Q377" s="214"/>
      <c r="R377" s="214"/>
    </row>
    <row r="378" spans="1:18" s="16" customFormat="1">
      <c r="A378" s="647"/>
      <c r="B378" s="312"/>
      <c r="C378" s="85"/>
      <c r="D378" s="85"/>
      <c r="E378" s="85"/>
      <c r="F378" s="85"/>
      <c r="G378" s="85"/>
      <c r="H378" s="85"/>
      <c r="I378" s="85"/>
      <c r="J378" s="85"/>
      <c r="K378" s="85"/>
      <c r="L378" s="85"/>
      <c r="M378" s="85"/>
      <c r="N378" s="85"/>
      <c r="O378" s="85"/>
      <c r="P378" s="1227"/>
      <c r="Q378" s="85"/>
      <c r="R378" s="85"/>
    </row>
    <row r="379" spans="1:18" ht="20.25">
      <c r="A379" s="159"/>
      <c r="B379" s="608" t="s">
        <v>554</v>
      </c>
      <c r="C379" s="159"/>
      <c r="D379" s="159"/>
      <c r="E379" s="168"/>
      <c r="F379" s="159"/>
      <c r="G379" s="159"/>
      <c r="H379" s="159"/>
      <c r="I379" s="159"/>
      <c r="J379" s="159"/>
      <c r="K379" s="159"/>
      <c r="M379" s="159"/>
      <c r="N379" s="159"/>
      <c r="O379" s="159"/>
      <c r="Q379" s="159"/>
      <c r="R379" s="159"/>
    </row>
    <row r="380" spans="1:18" s="13" customFormat="1" ht="15.75">
      <c r="A380" s="332"/>
      <c r="B380" s="584" t="s">
        <v>514</v>
      </c>
      <c r="C380" s="431"/>
      <c r="D380" s="431"/>
      <c r="E380" s="431"/>
      <c r="F380" s="431"/>
      <c r="G380" s="431"/>
      <c r="H380" s="431"/>
      <c r="I380" s="385">
        <v>2018</v>
      </c>
      <c r="J380" s="385">
        <v>2019</v>
      </c>
      <c r="K380" s="385">
        <v>2020</v>
      </c>
      <c r="L380" s="431">
        <v>2021</v>
      </c>
      <c r="M380" s="385">
        <v>2022</v>
      </c>
      <c r="N380" s="385">
        <v>2023</v>
      </c>
      <c r="O380" s="385"/>
      <c r="P380" s="1195"/>
      <c r="Q380" s="385"/>
      <c r="R380" s="385"/>
    </row>
    <row r="381" spans="1:18" s="13" customFormat="1" ht="13.5" customHeight="1">
      <c r="A381" s="332"/>
      <c r="B381" s="584" t="s">
        <v>450</v>
      </c>
      <c r="C381" s="432"/>
      <c r="D381" s="432"/>
      <c r="E381" s="432"/>
      <c r="F381" s="432"/>
      <c r="G381" s="432"/>
      <c r="H381" s="432"/>
      <c r="I381" s="596" t="s">
        <v>231</v>
      </c>
      <c r="J381" s="596" t="s">
        <v>233</v>
      </c>
      <c r="K381" s="596" t="s">
        <v>233</v>
      </c>
      <c r="L381" s="173" t="s">
        <v>233</v>
      </c>
      <c r="M381" s="596" t="s">
        <v>233</v>
      </c>
      <c r="N381" s="596" t="s">
        <v>233</v>
      </c>
      <c r="O381" s="596"/>
      <c r="P381" s="49"/>
      <c r="Q381" s="596"/>
      <c r="R381" s="596"/>
    </row>
    <row r="382" spans="1:18" s="13" customFormat="1">
      <c r="A382" s="332"/>
      <c r="B382" s="402" t="s">
        <v>452</v>
      </c>
      <c r="C382" s="127"/>
      <c r="D382" s="127"/>
      <c r="E382" s="127"/>
      <c r="F382" s="127"/>
      <c r="G382" s="127"/>
      <c r="H382" s="127"/>
      <c r="I382" s="596" t="s">
        <v>155</v>
      </c>
      <c r="J382" s="596" t="s">
        <v>160</v>
      </c>
      <c r="K382" s="596" t="s">
        <v>160</v>
      </c>
      <c r="L382" s="173" t="s">
        <v>160</v>
      </c>
      <c r="M382" s="596" t="s">
        <v>160</v>
      </c>
      <c r="N382" s="596" t="s">
        <v>160</v>
      </c>
      <c r="O382" s="596"/>
      <c r="P382" s="49"/>
      <c r="Q382" s="596"/>
      <c r="R382" s="596"/>
    </row>
    <row r="383" spans="1:18" s="13" customFormat="1">
      <c r="A383" s="332"/>
      <c r="B383" s="332"/>
      <c r="C383" s="173"/>
      <c r="D383" s="173"/>
      <c r="E383" s="173"/>
      <c r="F383" s="173"/>
      <c r="G383" s="173"/>
      <c r="H383" s="402"/>
      <c r="I383" s="597"/>
      <c r="J383" s="597"/>
      <c r="K383" s="597"/>
      <c r="L383" s="332"/>
      <c r="M383" s="597"/>
      <c r="N383" s="597"/>
      <c r="O383" s="597"/>
      <c r="Q383" s="597"/>
      <c r="R383" s="597"/>
    </row>
    <row r="384" spans="1:18" s="267" customFormat="1">
      <c r="A384" s="404">
        <v>2</v>
      </c>
      <c r="B384" s="389" t="s">
        <v>517</v>
      </c>
      <c r="C384" s="214"/>
      <c r="D384" s="214"/>
      <c r="E384" s="214"/>
      <c r="F384" s="214"/>
      <c r="G384" s="214"/>
      <c r="H384" s="214"/>
      <c r="I384" s="598">
        <f>I386+I392+I394+I398+I402+I405+I409+I421</f>
        <v>16134.199999999999</v>
      </c>
      <c r="J384" s="598">
        <v>16133.5</v>
      </c>
      <c r="K384" s="598">
        <v>16189.8</v>
      </c>
      <c r="L384" s="389">
        <v>16625.5</v>
      </c>
      <c r="M384" s="598">
        <v>17986.599999999999</v>
      </c>
      <c r="N384" s="598">
        <v>19516.599999999999</v>
      </c>
      <c r="O384" s="598"/>
      <c r="P384" s="599"/>
      <c r="Q384" s="598"/>
      <c r="R384" s="598"/>
    </row>
    <row r="385" spans="1:18" s="12" customFormat="1">
      <c r="A385" s="405"/>
      <c r="B385" s="387"/>
      <c r="C385" s="440"/>
      <c r="D385" s="440"/>
      <c r="E385" s="440"/>
      <c r="F385" s="440"/>
      <c r="G385" s="440"/>
      <c r="H385" s="440"/>
      <c r="I385" s="600"/>
      <c r="J385" s="600"/>
      <c r="K385" s="600"/>
      <c r="L385" s="387"/>
      <c r="M385" s="600"/>
      <c r="N385" s="600"/>
      <c r="O385" s="600"/>
      <c r="Q385" s="600"/>
      <c r="R385" s="600"/>
    </row>
    <row r="386" spans="1:18" s="267" customFormat="1">
      <c r="A386" s="404">
        <v>21</v>
      </c>
      <c r="B386" s="389" t="s">
        <v>518</v>
      </c>
      <c r="C386" s="214"/>
      <c r="D386" s="214"/>
      <c r="E386" s="214"/>
      <c r="F386" s="214"/>
      <c r="G386" s="214"/>
      <c r="H386" s="214"/>
      <c r="I386" s="598">
        <f>I387+I390</f>
        <v>5198.2999999999993</v>
      </c>
      <c r="J386" s="598">
        <v>4448.5</v>
      </c>
      <c r="K386" s="598">
        <v>4770.3</v>
      </c>
      <c r="L386" s="389">
        <v>4993.3999999999996</v>
      </c>
      <c r="M386" s="598">
        <v>5130.1000000000004</v>
      </c>
      <c r="N386" s="598">
        <v>5407.2</v>
      </c>
      <c r="O386" s="598"/>
      <c r="P386" s="599"/>
      <c r="Q386" s="598"/>
      <c r="R386" s="598"/>
    </row>
    <row r="387" spans="1:18" s="12" customFormat="1">
      <c r="A387" s="405"/>
      <c r="B387" s="387" t="s">
        <v>519</v>
      </c>
      <c r="C387" s="440"/>
      <c r="D387" s="440"/>
      <c r="E387" s="440"/>
      <c r="F387" s="440"/>
      <c r="G387" s="440"/>
      <c r="H387" s="440"/>
      <c r="I387" s="600">
        <f>I388+I389</f>
        <v>4486.3999999999996</v>
      </c>
      <c r="J387" s="600">
        <v>4015.5</v>
      </c>
      <c r="K387" s="600">
        <v>4312.3</v>
      </c>
      <c r="L387" s="387">
        <v>4521.6000000000004</v>
      </c>
      <c r="M387" s="600">
        <v>4644.1000000000004</v>
      </c>
      <c r="N387" s="600">
        <v>4892.1000000000004</v>
      </c>
      <c r="O387" s="600"/>
      <c r="Q387" s="600"/>
      <c r="R387" s="600"/>
    </row>
    <row r="388" spans="1:18" s="12" customFormat="1">
      <c r="A388" s="405"/>
      <c r="B388" s="387" t="s">
        <v>520</v>
      </c>
      <c r="C388" s="440"/>
      <c r="D388" s="440"/>
      <c r="E388" s="440"/>
      <c r="F388" s="440"/>
      <c r="G388" s="440"/>
      <c r="H388" s="440"/>
      <c r="I388" s="600">
        <v>4362.7</v>
      </c>
      <c r="J388" s="600">
        <v>3874.8</v>
      </c>
      <c r="K388" s="600">
        <v>4164.5</v>
      </c>
      <c r="L388" s="387">
        <v>4369.2</v>
      </c>
      <c r="M388" s="600">
        <v>4488.3999999999996</v>
      </c>
      <c r="N388" s="600">
        <v>4725.5</v>
      </c>
      <c r="O388" s="600"/>
      <c r="Q388" s="600"/>
      <c r="R388" s="600"/>
    </row>
    <row r="389" spans="1:18" s="12" customFormat="1">
      <c r="A389" s="405"/>
      <c r="B389" s="387" t="s">
        <v>521</v>
      </c>
      <c r="C389" s="440"/>
      <c r="D389" s="440"/>
      <c r="E389" s="440"/>
      <c r="F389" s="440"/>
      <c r="G389" s="440"/>
      <c r="H389" s="440"/>
      <c r="I389" s="600">
        <v>123.7</v>
      </c>
      <c r="J389" s="600">
        <v>140.69999999999999</v>
      </c>
      <c r="K389" s="600">
        <v>147.80000000000001</v>
      </c>
      <c r="L389" s="387">
        <v>152.4</v>
      </c>
      <c r="M389" s="600">
        <v>157.80000000000001</v>
      </c>
      <c r="N389" s="600">
        <v>166.6</v>
      </c>
      <c r="O389" s="600"/>
      <c r="Q389" s="600"/>
      <c r="R389" s="600"/>
    </row>
    <row r="390" spans="1:18" s="12" customFormat="1">
      <c r="A390" s="405"/>
      <c r="B390" s="387" t="s">
        <v>522</v>
      </c>
      <c r="C390" s="440"/>
      <c r="D390" s="440"/>
      <c r="E390" s="440"/>
      <c r="F390" s="440"/>
      <c r="G390" s="440"/>
      <c r="H390" s="440"/>
      <c r="I390" s="600">
        <v>711.9</v>
      </c>
      <c r="J390" s="600">
        <v>433</v>
      </c>
      <c r="K390" s="600">
        <v>458.1</v>
      </c>
      <c r="L390" s="387">
        <v>471.8</v>
      </c>
      <c r="M390" s="600">
        <v>486</v>
      </c>
      <c r="N390" s="600">
        <v>515.1</v>
      </c>
      <c r="O390" s="600"/>
      <c r="Q390" s="600"/>
      <c r="R390" s="600"/>
    </row>
    <row r="391" spans="1:18" s="12" customFormat="1">
      <c r="A391" s="405"/>
      <c r="B391" s="387"/>
      <c r="C391" s="440"/>
      <c r="D391" s="440"/>
      <c r="E391" s="440"/>
      <c r="F391" s="440"/>
      <c r="G391" s="440"/>
      <c r="H391" s="440"/>
      <c r="I391" s="600"/>
      <c r="J391" s="600"/>
      <c r="K391" s="600"/>
      <c r="L391" s="387"/>
      <c r="M391" s="600"/>
      <c r="N391" s="600"/>
      <c r="O391" s="600"/>
      <c r="Q391" s="600"/>
      <c r="R391" s="600"/>
    </row>
    <row r="392" spans="1:18" s="267" customFormat="1">
      <c r="A392" s="404">
        <v>22</v>
      </c>
      <c r="B392" s="389" t="s">
        <v>523</v>
      </c>
      <c r="C392" s="214"/>
      <c r="D392" s="214"/>
      <c r="E392" s="214"/>
      <c r="F392" s="214"/>
      <c r="G392" s="214"/>
      <c r="H392" s="214"/>
      <c r="I392" s="598">
        <v>4879.2</v>
      </c>
      <c r="J392" s="598">
        <v>4597.8</v>
      </c>
      <c r="K392" s="598">
        <v>4250.7</v>
      </c>
      <c r="L392" s="389">
        <v>4165.8</v>
      </c>
      <c r="M392" s="598">
        <v>4524</v>
      </c>
      <c r="N392" s="598">
        <v>5078.3</v>
      </c>
      <c r="O392" s="598"/>
      <c r="P392" s="599"/>
      <c r="Q392" s="598"/>
      <c r="R392" s="598"/>
    </row>
    <row r="393" spans="1:18" s="12" customFormat="1">
      <c r="A393" s="405"/>
      <c r="B393" s="387"/>
      <c r="C393" s="440"/>
      <c r="D393" s="440"/>
      <c r="E393" s="440"/>
      <c r="F393" s="440"/>
      <c r="G393" s="440"/>
      <c r="H393" s="440"/>
      <c r="I393" s="600"/>
      <c r="J393" s="600"/>
      <c r="K393" s="600"/>
      <c r="L393" s="387"/>
      <c r="M393" s="600"/>
      <c r="N393" s="600"/>
      <c r="O393" s="600"/>
      <c r="Q393" s="600"/>
      <c r="R393" s="600"/>
    </row>
    <row r="394" spans="1:18" s="267" customFormat="1">
      <c r="A394" s="404">
        <v>24</v>
      </c>
      <c r="B394" s="389" t="s">
        <v>524</v>
      </c>
      <c r="C394" s="214"/>
      <c r="D394" s="214"/>
      <c r="E394" s="214"/>
      <c r="F394" s="214"/>
      <c r="G394" s="214"/>
      <c r="H394" s="214"/>
      <c r="I394" s="598">
        <f>I395+I396</f>
        <v>1853.3</v>
      </c>
      <c r="J394" s="598">
        <v>1950.1</v>
      </c>
      <c r="K394" s="598">
        <v>2074.8000000000002</v>
      </c>
      <c r="L394" s="389">
        <v>2105</v>
      </c>
      <c r="M394" s="598">
        <v>2289.3000000000002</v>
      </c>
      <c r="N394" s="598">
        <v>2351.6</v>
      </c>
      <c r="O394" s="598"/>
      <c r="P394" s="599"/>
      <c r="Q394" s="598"/>
      <c r="R394" s="598"/>
    </row>
    <row r="395" spans="1:18" s="12" customFormat="1">
      <c r="A395" s="405"/>
      <c r="B395" s="387" t="s">
        <v>525</v>
      </c>
      <c r="C395" s="440"/>
      <c r="D395" s="440"/>
      <c r="E395" s="440"/>
      <c r="F395" s="440"/>
      <c r="G395" s="440"/>
      <c r="H395" s="440"/>
      <c r="I395" s="600">
        <v>210.5</v>
      </c>
      <c r="J395" s="600">
        <v>471</v>
      </c>
      <c r="K395" s="600">
        <v>501.1</v>
      </c>
      <c r="L395" s="387">
        <v>508.4</v>
      </c>
      <c r="M395" s="600">
        <v>552.9</v>
      </c>
      <c r="N395" s="600">
        <v>568</v>
      </c>
      <c r="O395" s="600"/>
      <c r="Q395" s="600"/>
      <c r="R395" s="600"/>
    </row>
    <row r="396" spans="1:18" s="12" customFormat="1">
      <c r="A396" s="405"/>
      <c r="B396" s="387" t="s">
        <v>526</v>
      </c>
      <c r="C396" s="440"/>
      <c r="D396" s="440"/>
      <c r="E396" s="440"/>
      <c r="F396" s="440"/>
      <c r="G396" s="440"/>
      <c r="H396" s="440"/>
      <c r="I396" s="600">
        <v>1642.8</v>
      </c>
      <c r="J396" s="600">
        <v>1479.1</v>
      </c>
      <c r="K396" s="600">
        <v>1573.7</v>
      </c>
      <c r="L396" s="387">
        <v>1596.6</v>
      </c>
      <c r="M396" s="600">
        <v>1736.3</v>
      </c>
      <c r="N396" s="600">
        <v>1783.6</v>
      </c>
      <c r="O396" s="600"/>
      <c r="Q396" s="600"/>
      <c r="R396" s="600"/>
    </row>
    <row r="397" spans="1:18" s="12" customFormat="1">
      <c r="A397" s="405"/>
      <c r="B397" s="387"/>
      <c r="C397" s="440"/>
      <c r="D397" s="440"/>
      <c r="E397" s="440"/>
      <c r="F397" s="440"/>
      <c r="G397" s="440"/>
      <c r="H397" s="440"/>
      <c r="I397" s="600"/>
      <c r="J397" s="600"/>
      <c r="K397" s="600"/>
      <c r="L397" s="387"/>
      <c r="M397" s="600"/>
      <c r="N397" s="600"/>
      <c r="O397" s="600"/>
      <c r="Q397" s="600"/>
      <c r="R397" s="600"/>
    </row>
    <row r="398" spans="1:18" s="267" customFormat="1">
      <c r="A398" s="404">
        <v>26</v>
      </c>
      <c r="B398" s="389" t="s">
        <v>527</v>
      </c>
      <c r="C398" s="214"/>
      <c r="D398" s="214"/>
      <c r="E398" s="214"/>
      <c r="F398" s="214"/>
      <c r="G398" s="214"/>
      <c r="H398" s="214"/>
      <c r="I398" s="598">
        <v>1999.8</v>
      </c>
      <c r="J398" s="598">
        <v>2150.8000000000002</v>
      </c>
      <c r="K398" s="598">
        <v>1955.2</v>
      </c>
      <c r="L398" s="389">
        <v>1890.4</v>
      </c>
      <c r="M398" s="598">
        <v>2053.6999999999998</v>
      </c>
      <c r="N398" s="598">
        <v>2333.1</v>
      </c>
      <c r="O398" s="598"/>
      <c r="P398" s="599"/>
      <c r="Q398" s="598"/>
      <c r="R398" s="598"/>
    </row>
    <row r="399" spans="1:18" s="12" customFormat="1" hidden="1">
      <c r="A399" s="405"/>
      <c r="B399" s="387" t="s">
        <v>528</v>
      </c>
      <c r="C399" s="440"/>
      <c r="D399" s="440"/>
      <c r="E399" s="440"/>
      <c r="F399" s="440"/>
      <c r="G399" s="440"/>
      <c r="H399" s="440"/>
      <c r="I399" s="600"/>
      <c r="J399" s="600"/>
      <c r="K399" s="600"/>
      <c r="L399" s="387"/>
      <c r="M399" s="600"/>
      <c r="N399" s="600"/>
      <c r="O399" s="600"/>
      <c r="Q399" s="600"/>
      <c r="R399" s="600"/>
    </row>
    <row r="400" spans="1:18" s="12" customFormat="1" hidden="1">
      <c r="A400" s="405"/>
      <c r="B400" s="387" t="s">
        <v>529</v>
      </c>
      <c r="C400" s="440"/>
      <c r="D400" s="440"/>
      <c r="E400" s="440"/>
      <c r="F400" s="440"/>
      <c r="G400" s="440"/>
      <c r="H400" s="440"/>
      <c r="I400" s="600"/>
      <c r="J400" s="600"/>
      <c r="K400" s="600"/>
      <c r="L400" s="387"/>
      <c r="M400" s="600"/>
      <c r="N400" s="600"/>
      <c r="O400" s="600"/>
      <c r="Q400" s="600"/>
      <c r="R400" s="600"/>
    </row>
    <row r="401" spans="1:18" s="12" customFormat="1">
      <c r="A401" s="405"/>
      <c r="B401" s="387"/>
      <c r="C401" s="440"/>
      <c r="D401" s="440"/>
      <c r="E401" s="440"/>
      <c r="F401" s="440"/>
      <c r="G401" s="440"/>
      <c r="H401" s="440"/>
      <c r="I401" s="600"/>
      <c r="J401" s="600"/>
      <c r="K401" s="600"/>
      <c r="L401" s="387"/>
      <c r="M401" s="600"/>
      <c r="N401" s="600"/>
      <c r="O401" s="600"/>
      <c r="Q401" s="600"/>
      <c r="R401" s="600"/>
    </row>
    <row r="402" spans="1:18" s="267" customFormat="1">
      <c r="A402" s="404">
        <v>27</v>
      </c>
      <c r="B402" s="389" t="s">
        <v>530</v>
      </c>
      <c r="C402" s="214"/>
      <c r="D402" s="214"/>
      <c r="E402" s="214"/>
      <c r="F402" s="214"/>
      <c r="G402" s="214"/>
      <c r="H402" s="214"/>
      <c r="I402" s="598">
        <f>I403</f>
        <v>0.9</v>
      </c>
      <c r="J402" s="598">
        <v>74.3</v>
      </c>
      <c r="K402" s="598">
        <v>67.5</v>
      </c>
      <c r="L402" s="389">
        <v>65.3</v>
      </c>
      <c r="M402" s="598">
        <v>70.900000000000006</v>
      </c>
      <c r="N402" s="598">
        <v>80.7</v>
      </c>
      <c r="O402" s="598"/>
      <c r="P402" s="599"/>
      <c r="Q402" s="598"/>
      <c r="R402" s="598"/>
    </row>
    <row r="403" spans="1:18" s="12" customFormat="1">
      <c r="A403" s="405"/>
      <c r="B403" s="387" t="s">
        <v>552</v>
      </c>
      <c r="C403" s="440"/>
      <c r="D403" s="440"/>
      <c r="E403" s="440"/>
      <c r="F403" s="442"/>
      <c r="G403" s="442"/>
      <c r="H403" s="440"/>
      <c r="I403" s="600">
        <v>0.9</v>
      </c>
      <c r="J403" s="600">
        <v>74.3</v>
      </c>
      <c r="K403" s="600">
        <v>67.5</v>
      </c>
      <c r="L403" s="387">
        <v>65.3</v>
      </c>
      <c r="M403" s="600">
        <v>70.900000000000006</v>
      </c>
      <c r="N403" s="600">
        <v>80.7</v>
      </c>
      <c r="O403" s="600"/>
      <c r="Q403" s="600"/>
      <c r="R403" s="600"/>
    </row>
    <row r="404" spans="1:18" s="12" customFormat="1">
      <c r="A404" s="405"/>
      <c r="B404" s="387"/>
      <c r="C404" s="440"/>
      <c r="D404" s="440"/>
      <c r="E404" s="440"/>
      <c r="F404" s="440"/>
      <c r="G404" s="440"/>
      <c r="H404" s="440"/>
      <c r="I404" s="600"/>
      <c r="J404" s="600"/>
      <c r="K404" s="600"/>
      <c r="L404" s="387"/>
      <c r="M404" s="600"/>
      <c r="N404" s="600"/>
      <c r="O404" s="600"/>
      <c r="Q404" s="600"/>
      <c r="R404" s="600"/>
    </row>
    <row r="405" spans="1:18" s="267" customFormat="1">
      <c r="A405" s="404">
        <v>28</v>
      </c>
      <c r="B405" s="389" t="s">
        <v>531</v>
      </c>
      <c r="C405" s="214"/>
      <c r="D405" s="214"/>
      <c r="E405" s="214"/>
      <c r="F405" s="214"/>
      <c r="G405" s="214"/>
      <c r="H405" s="214"/>
      <c r="I405" s="598">
        <f>I406+I407</f>
        <v>611.20000000000005</v>
      </c>
      <c r="J405" s="598">
        <v>400.7</v>
      </c>
      <c r="K405" s="598">
        <v>425</v>
      </c>
      <c r="L405" s="389">
        <v>465.3</v>
      </c>
      <c r="M405" s="598">
        <v>516</v>
      </c>
      <c r="N405" s="598">
        <v>543.1</v>
      </c>
      <c r="O405" s="598"/>
      <c r="P405" s="599"/>
      <c r="Q405" s="598"/>
      <c r="R405" s="598"/>
    </row>
    <row r="406" spans="1:18" s="12" customFormat="1">
      <c r="A406" s="405"/>
      <c r="B406" s="387" t="s">
        <v>437</v>
      </c>
      <c r="C406" s="440"/>
      <c r="D406" s="440"/>
      <c r="E406" s="440"/>
      <c r="F406" s="442"/>
      <c r="G406" s="440"/>
      <c r="H406" s="440"/>
      <c r="I406" s="600">
        <v>611.20000000000005</v>
      </c>
      <c r="J406" s="600">
        <v>400.7</v>
      </c>
      <c r="K406" s="600">
        <v>425</v>
      </c>
      <c r="L406" s="387">
        <v>465.3</v>
      </c>
      <c r="M406" s="600">
        <v>516</v>
      </c>
      <c r="N406" s="600">
        <v>543.1</v>
      </c>
      <c r="O406" s="600"/>
      <c r="Q406" s="600"/>
      <c r="R406" s="600"/>
    </row>
    <row r="407" spans="1:18" s="12" customFormat="1">
      <c r="A407" s="405"/>
      <c r="B407" s="387" t="s">
        <v>532</v>
      </c>
      <c r="C407" s="440"/>
      <c r="D407" s="440"/>
      <c r="E407" s="440"/>
      <c r="F407" s="442"/>
      <c r="G407" s="442"/>
      <c r="H407" s="442"/>
      <c r="I407" s="600"/>
      <c r="J407" s="600"/>
      <c r="K407" s="600"/>
      <c r="L407" s="387"/>
      <c r="M407" s="600"/>
      <c r="N407" s="600"/>
      <c r="O407" s="600"/>
      <c r="Q407" s="600"/>
      <c r="R407" s="600"/>
    </row>
    <row r="408" spans="1:18" s="12" customFormat="1">
      <c r="A408" s="405"/>
      <c r="B408" s="387"/>
      <c r="C408" s="440"/>
      <c r="D408" s="440"/>
      <c r="E408" s="440"/>
      <c r="F408" s="440"/>
      <c r="G408" s="440"/>
      <c r="H408" s="440"/>
      <c r="I408" s="600"/>
      <c r="J408" s="600"/>
      <c r="K408" s="600"/>
      <c r="L408" s="387"/>
      <c r="M408" s="600"/>
      <c r="N408" s="600"/>
      <c r="O408" s="600"/>
      <c r="Q408" s="600"/>
      <c r="R408" s="600"/>
    </row>
    <row r="409" spans="1:18" s="267" customFormat="1">
      <c r="A409" s="404">
        <v>31</v>
      </c>
      <c r="B409" s="389" t="s">
        <v>533</v>
      </c>
      <c r="C409" s="214"/>
      <c r="D409" s="214"/>
      <c r="E409" s="214"/>
      <c r="F409" s="214"/>
      <c r="G409" s="214"/>
      <c r="H409" s="214"/>
      <c r="I409" s="598">
        <f>SUM(I410:I419)</f>
        <v>1591.4999999999998</v>
      </c>
      <c r="J409" s="598">
        <v>2511.3000000000002</v>
      </c>
      <c r="K409" s="598">
        <v>2646.3</v>
      </c>
      <c r="L409" s="389">
        <v>2940.3</v>
      </c>
      <c r="M409" s="598">
        <v>3402.6</v>
      </c>
      <c r="N409" s="598">
        <v>3722.7</v>
      </c>
      <c r="O409" s="598"/>
      <c r="P409" s="599"/>
      <c r="Q409" s="598"/>
      <c r="R409" s="598"/>
    </row>
    <row r="410" spans="1:18" s="12" customFormat="1">
      <c r="A410" s="405"/>
      <c r="B410" s="387" t="s">
        <v>534</v>
      </c>
      <c r="C410" s="440"/>
      <c r="D410" s="440"/>
      <c r="E410" s="440"/>
      <c r="F410" s="440"/>
      <c r="G410" s="440"/>
      <c r="H410" s="440"/>
      <c r="I410" s="600"/>
      <c r="J410" s="600">
        <v>4.0999999999999996</v>
      </c>
      <c r="K410" s="600">
        <v>1.6</v>
      </c>
      <c r="L410" s="387">
        <v>1.4</v>
      </c>
      <c r="M410" s="600">
        <v>1.5</v>
      </c>
      <c r="N410" s="600">
        <v>1.7</v>
      </c>
      <c r="O410" s="600"/>
      <c r="Q410" s="600"/>
      <c r="R410" s="600"/>
    </row>
    <row r="411" spans="1:18" s="12" customFormat="1">
      <c r="A411" s="405"/>
      <c r="B411" s="387" t="s">
        <v>535</v>
      </c>
      <c r="C411" s="440"/>
      <c r="D411" s="440"/>
      <c r="E411" s="440"/>
      <c r="F411" s="440"/>
      <c r="G411" s="440"/>
      <c r="H411" s="440"/>
      <c r="I411" s="600"/>
      <c r="J411" s="600">
        <v>7.7</v>
      </c>
      <c r="K411" s="600">
        <v>7</v>
      </c>
      <c r="L411" s="387">
        <v>6.8</v>
      </c>
      <c r="M411" s="600">
        <v>7.3</v>
      </c>
      <c r="N411" s="600">
        <v>8.4</v>
      </c>
      <c r="O411" s="600"/>
      <c r="Q411" s="600"/>
      <c r="R411" s="600"/>
    </row>
    <row r="412" spans="1:18" s="12" customFormat="1">
      <c r="A412" s="405"/>
      <c r="B412" s="387" t="s">
        <v>536</v>
      </c>
      <c r="C412" s="440"/>
      <c r="D412" s="440"/>
      <c r="E412" s="440"/>
      <c r="F412" s="440"/>
      <c r="G412" s="440"/>
      <c r="H412" s="440"/>
      <c r="I412" s="600">
        <v>48.8</v>
      </c>
      <c r="J412" s="600">
        <v>3.2</v>
      </c>
      <c r="K412" s="600">
        <v>2.9</v>
      </c>
      <c r="L412" s="387">
        <v>2.8</v>
      </c>
      <c r="M412" s="600">
        <v>3.1</v>
      </c>
      <c r="N412" s="600">
        <v>3.5</v>
      </c>
      <c r="O412" s="600"/>
      <c r="Q412" s="600"/>
      <c r="R412" s="600"/>
    </row>
    <row r="413" spans="1:18" s="12" customFormat="1">
      <c r="A413" s="405"/>
      <c r="B413" s="387" t="s">
        <v>537</v>
      </c>
      <c r="C413" s="440"/>
      <c r="D413" s="440"/>
      <c r="E413" s="440"/>
      <c r="F413" s="440"/>
      <c r="G413" s="440"/>
      <c r="H413" s="440"/>
      <c r="I413" s="600"/>
      <c r="J413" s="600">
        <v>54.5</v>
      </c>
      <c r="K413" s="600">
        <v>49.5</v>
      </c>
      <c r="L413" s="387">
        <v>47.9</v>
      </c>
      <c r="M413" s="600">
        <v>52</v>
      </c>
      <c r="N413" s="600">
        <v>59.2</v>
      </c>
      <c r="O413" s="600"/>
      <c r="Q413" s="600"/>
      <c r="R413" s="600"/>
    </row>
    <row r="414" spans="1:18" s="12" customFormat="1">
      <c r="A414" s="405"/>
      <c r="B414" s="387" t="s">
        <v>538</v>
      </c>
      <c r="C414" s="440"/>
      <c r="D414" s="440"/>
      <c r="E414" s="440"/>
      <c r="F414" s="440"/>
      <c r="G414" s="440"/>
      <c r="H414" s="440"/>
      <c r="I414" s="600">
        <v>1405.8</v>
      </c>
      <c r="J414" s="600">
        <v>2364.6</v>
      </c>
      <c r="K414" s="600">
        <v>2513</v>
      </c>
      <c r="L414" s="387">
        <v>2811.4</v>
      </c>
      <c r="M414" s="600">
        <v>3262.5</v>
      </c>
      <c r="N414" s="600">
        <v>3563.4</v>
      </c>
      <c r="O414" s="600"/>
      <c r="Q414" s="600"/>
      <c r="R414" s="600"/>
    </row>
    <row r="415" spans="1:18" s="12" customFormat="1">
      <c r="A415" s="405"/>
      <c r="B415" s="387" t="s">
        <v>540</v>
      </c>
      <c r="C415" s="440"/>
      <c r="D415" s="440"/>
      <c r="E415" s="440"/>
      <c r="F415" s="440"/>
      <c r="G415" s="440"/>
      <c r="H415" s="440"/>
      <c r="I415" s="600">
        <v>19.7</v>
      </c>
      <c r="J415" s="600">
        <v>24.1</v>
      </c>
      <c r="K415" s="600">
        <v>21.9</v>
      </c>
      <c r="L415" s="387">
        <v>21.2</v>
      </c>
      <c r="M415" s="600">
        <v>23</v>
      </c>
      <c r="N415" s="600">
        <v>26.2</v>
      </c>
      <c r="O415" s="600"/>
      <c r="Q415" s="600"/>
      <c r="R415" s="600"/>
    </row>
    <row r="416" spans="1:18" s="12" customFormat="1">
      <c r="A416" s="405"/>
      <c r="B416" s="387" t="s">
        <v>541</v>
      </c>
      <c r="C416" s="440"/>
      <c r="D416" s="440"/>
      <c r="E416" s="440"/>
      <c r="F416" s="440"/>
      <c r="G416" s="440"/>
      <c r="H416" s="440"/>
      <c r="I416" s="600">
        <v>15.2</v>
      </c>
      <c r="J416" s="600">
        <v>13.8</v>
      </c>
      <c r="K416" s="600">
        <v>12.6</v>
      </c>
      <c r="L416" s="387">
        <v>12.1</v>
      </c>
      <c r="M416" s="600">
        <v>13.2</v>
      </c>
      <c r="N416" s="600">
        <v>15</v>
      </c>
      <c r="O416" s="600"/>
      <c r="Q416" s="600"/>
      <c r="R416" s="600"/>
    </row>
    <row r="417" spans="1:18" s="12" customFormat="1">
      <c r="A417" s="405"/>
      <c r="B417" s="387" t="s">
        <v>542</v>
      </c>
      <c r="C417" s="440"/>
      <c r="D417" s="440"/>
      <c r="E417" s="440"/>
      <c r="F417" s="440"/>
      <c r="G417" s="440"/>
      <c r="H417" s="440"/>
      <c r="I417" s="600">
        <v>1.6</v>
      </c>
      <c r="J417" s="600">
        <v>40.200000000000003</v>
      </c>
      <c r="K417" s="600">
        <v>36.5</v>
      </c>
      <c r="L417" s="387">
        <v>35.299999999999997</v>
      </c>
      <c r="M417" s="600">
        <v>38.4</v>
      </c>
      <c r="N417" s="600">
        <v>43.7</v>
      </c>
      <c r="O417" s="600"/>
      <c r="Q417" s="600"/>
      <c r="R417" s="600"/>
    </row>
    <row r="418" spans="1:18" s="12" customFormat="1">
      <c r="A418" s="405"/>
      <c r="B418" s="387" t="s">
        <v>543</v>
      </c>
      <c r="C418" s="440"/>
      <c r="D418" s="440"/>
      <c r="E418" s="440"/>
      <c r="F418" s="440"/>
      <c r="G418" s="440"/>
      <c r="H418" s="440"/>
      <c r="I418" s="600">
        <v>4.8</v>
      </c>
      <c r="J418" s="600">
        <v>1.6</v>
      </c>
      <c r="K418" s="600">
        <v>1.5</v>
      </c>
      <c r="L418" s="387">
        <v>1.4</v>
      </c>
      <c r="M418" s="600">
        <v>1.5</v>
      </c>
      <c r="N418" s="600">
        <v>1.8</v>
      </c>
      <c r="O418" s="600"/>
      <c r="Q418" s="600"/>
      <c r="R418" s="600"/>
    </row>
    <row r="419" spans="1:18" s="12" customFormat="1">
      <c r="A419" s="405"/>
      <c r="B419" s="387" t="s">
        <v>544</v>
      </c>
      <c r="C419" s="440"/>
      <c r="D419" s="440"/>
      <c r="E419" s="440"/>
      <c r="F419" s="440"/>
      <c r="G419" s="440"/>
      <c r="H419" s="440"/>
      <c r="I419" s="600">
        <v>95.6</v>
      </c>
      <c r="J419" s="600"/>
      <c r="K419" s="600"/>
      <c r="L419" s="387"/>
      <c r="M419" s="600"/>
      <c r="N419" s="600"/>
      <c r="O419" s="600"/>
      <c r="Q419" s="600"/>
      <c r="R419" s="600"/>
    </row>
    <row r="420" spans="1:18" s="12" customFormat="1">
      <c r="A420" s="405"/>
      <c r="B420" s="387"/>
      <c r="C420" s="440"/>
      <c r="D420" s="440"/>
      <c r="E420" s="440"/>
      <c r="F420" s="440"/>
      <c r="G420" s="440"/>
      <c r="H420" s="440"/>
      <c r="I420" s="600"/>
      <c r="J420" s="600"/>
      <c r="K420" s="600"/>
      <c r="L420" s="387"/>
      <c r="M420" s="600"/>
      <c r="N420" s="600"/>
      <c r="O420" s="600"/>
      <c r="Q420" s="600"/>
      <c r="R420" s="600"/>
    </row>
    <row r="421" spans="1:18" s="12" customFormat="1">
      <c r="A421" s="404"/>
      <c r="B421" s="389" t="s">
        <v>545</v>
      </c>
      <c r="C421" s="214"/>
      <c r="D421" s="214"/>
      <c r="E421" s="214"/>
      <c r="F421" s="214"/>
      <c r="G421" s="214"/>
      <c r="H421" s="214"/>
      <c r="I421" s="601"/>
      <c r="J421" s="601"/>
      <c r="K421" s="601"/>
      <c r="L421" s="529"/>
      <c r="M421" s="601"/>
      <c r="N421" s="601"/>
      <c r="O421" s="601"/>
      <c r="P421" s="648"/>
      <c r="Q421" s="601"/>
      <c r="R421" s="601"/>
    </row>
    <row r="422" spans="1:18" s="13" customFormat="1">
      <c r="A422" s="332"/>
      <c r="B422" s="332"/>
      <c r="C422" s="332"/>
      <c r="D422" s="332"/>
      <c r="E422" s="410"/>
      <c r="F422" s="332"/>
      <c r="G422" s="332"/>
      <c r="H422" s="332"/>
      <c r="I422" s="332"/>
      <c r="J422" s="332"/>
      <c r="K422" s="332"/>
      <c r="L422" s="332"/>
      <c r="M422" s="332"/>
      <c r="N422" s="332"/>
      <c r="O422" s="332"/>
      <c r="Q422" s="332"/>
      <c r="R422" s="332"/>
    </row>
    <row r="423" spans="1:18" s="13" customFormat="1" ht="15">
      <c r="A423" s="332"/>
      <c r="B423" s="602" t="s">
        <v>267</v>
      </c>
      <c r="C423" s="332"/>
      <c r="D423" s="332"/>
      <c r="E423" s="410"/>
      <c r="F423" s="332"/>
      <c r="G423" s="332"/>
      <c r="H423" s="332"/>
      <c r="I423" s="332"/>
      <c r="J423" s="332"/>
      <c r="K423" s="332"/>
      <c r="L423" s="332"/>
      <c r="M423" s="332"/>
      <c r="N423" s="332"/>
      <c r="O423" s="332"/>
      <c r="Q423" s="332"/>
      <c r="R423" s="332"/>
    </row>
    <row r="424" spans="1:18" s="13" customFormat="1">
      <c r="A424" s="332"/>
      <c r="B424" s="603" t="s">
        <v>546</v>
      </c>
      <c r="C424" s="332"/>
      <c r="D424" s="332"/>
      <c r="E424" s="410"/>
      <c r="F424" s="332"/>
      <c r="G424" s="332"/>
      <c r="H424" s="332"/>
      <c r="I424" s="332"/>
      <c r="J424" s="332"/>
      <c r="K424" s="332"/>
      <c r="L424" s="332"/>
      <c r="M424" s="332"/>
      <c r="N424" s="332"/>
      <c r="O424" s="332"/>
      <c r="Q424" s="332"/>
      <c r="R424" s="332"/>
    </row>
    <row r="425" spans="1:18" s="13" customFormat="1">
      <c r="A425" s="332"/>
      <c r="B425" s="603" t="s">
        <v>547</v>
      </c>
      <c r="C425" s="332"/>
      <c r="D425" s="332"/>
      <c r="E425" s="410"/>
      <c r="F425" s="332"/>
      <c r="G425" s="332"/>
      <c r="H425" s="332"/>
      <c r="I425" s="332"/>
      <c r="J425" s="332"/>
      <c r="K425" s="332"/>
      <c r="L425" s="332"/>
      <c r="M425" s="332"/>
      <c r="N425" s="332"/>
      <c r="O425" s="332"/>
      <c r="Q425" s="332"/>
      <c r="R425" s="332"/>
    </row>
    <row r="426" spans="1:18" s="13" customFormat="1">
      <c r="A426" s="332"/>
      <c r="B426" s="603" t="s">
        <v>548</v>
      </c>
      <c r="C426" s="332"/>
      <c r="D426" s="332"/>
      <c r="E426" s="410"/>
      <c r="F426" s="332"/>
      <c r="G426" s="332"/>
      <c r="H426" s="332"/>
      <c r="I426" s="332"/>
      <c r="J426" s="332"/>
      <c r="K426" s="332"/>
      <c r="L426" s="332"/>
      <c r="M426" s="332"/>
      <c r="N426" s="332"/>
      <c r="O426" s="332"/>
      <c r="Q426" s="332"/>
      <c r="R426" s="332"/>
    </row>
    <row r="427" spans="1:18" s="13" customFormat="1">
      <c r="A427" s="332"/>
      <c r="B427" s="603" t="s">
        <v>549</v>
      </c>
      <c r="C427" s="332"/>
      <c r="D427" s="332"/>
      <c r="E427" s="410"/>
      <c r="F427" s="332"/>
      <c r="G427" s="332"/>
      <c r="H427" s="332"/>
      <c r="I427" s="332"/>
      <c r="J427" s="332"/>
      <c r="K427" s="332"/>
      <c r="L427" s="332"/>
      <c r="M427" s="332"/>
      <c r="N427" s="332"/>
      <c r="O427" s="332"/>
      <c r="Q427" s="332"/>
      <c r="R427" s="332"/>
    </row>
    <row r="428" spans="1:18" s="13" customFormat="1">
      <c r="A428" s="332"/>
      <c r="B428" s="603" t="s">
        <v>550</v>
      </c>
      <c r="C428" s="332"/>
      <c r="D428" s="332"/>
      <c r="E428" s="410"/>
      <c r="F428" s="332"/>
      <c r="G428" s="332"/>
      <c r="H428" s="332"/>
      <c r="I428" s="332"/>
      <c r="J428" s="332"/>
      <c r="K428" s="332"/>
      <c r="L428" s="332"/>
      <c r="M428" s="332"/>
      <c r="N428" s="332"/>
      <c r="O428" s="332"/>
      <c r="Q428" s="332"/>
      <c r="R428" s="332"/>
    </row>
    <row r="429" spans="1:18">
      <c r="A429" s="159"/>
      <c r="B429" s="558"/>
      <c r="C429" s="159"/>
      <c r="D429" s="159"/>
      <c r="E429" s="168"/>
      <c r="F429" s="159"/>
      <c r="G429" s="159"/>
      <c r="H429" s="159"/>
      <c r="I429" s="159"/>
      <c r="J429" s="159"/>
      <c r="K429" s="159"/>
      <c r="M429" s="159"/>
      <c r="N429" s="159"/>
      <c r="O429" s="159"/>
      <c r="Q429" s="159"/>
      <c r="R429" s="159"/>
    </row>
    <row r="430" spans="1:18" ht="20.25">
      <c r="A430" s="159"/>
      <c r="B430" s="398" t="s">
        <v>555</v>
      </c>
      <c r="C430" s="159"/>
      <c r="D430" s="159"/>
      <c r="E430" s="168"/>
      <c r="F430" s="159"/>
      <c r="G430" s="159"/>
      <c r="H430" s="159"/>
      <c r="I430" s="159"/>
      <c r="J430" s="159"/>
      <c r="K430" s="159"/>
      <c r="M430" s="159"/>
      <c r="N430" s="159"/>
      <c r="O430" s="159"/>
      <c r="Q430" s="159"/>
      <c r="R430" s="159"/>
    </row>
    <row r="431" spans="1:18" ht="15.75">
      <c r="A431" s="159"/>
      <c r="B431" s="584" t="s">
        <v>514</v>
      </c>
      <c r="C431" s="431"/>
      <c r="D431" s="431"/>
      <c r="E431" s="431"/>
      <c r="F431" s="431"/>
      <c r="G431" s="431"/>
      <c r="H431" s="431"/>
      <c r="I431" s="385">
        <v>2018</v>
      </c>
      <c r="J431" s="385">
        <v>2019</v>
      </c>
      <c r="K431" s="385">
        <v>2020</v>
      </c>
      <c r="L431" s="431">
        <v>2021</v>
      </c>
      <c r="M431" s="385">
        <v>2022</v>
      </c>
      <c r="N431" s="385"/>
      <c r="O431" s="385"/>
      <c r="P431" s="1195"/>
      <c r="Q431" s="385"/>
      <c r="R431" s="385"/>
    </row>
    <row r="432" spans="1:18" ht="25.5">
      <c r="A432" s="159"/>
      <c r="B432" s="584" t="s">
        <v>450</v>
      </c>
      <c r="C432" s="432"/>
      <c r="D432" s="432"/>
      <c r="E432" s="432"/>
      <c r="F432" s="432"/>
      <c r="G432" s="432"/>
      <c r="H432" s="432"/>
      <c r="I432" s="386" t="s">
        <v>233</v>
      </c>
      <c r="J432" s="386" t="s">
        <v>233</v>
      </c>
      <c r="K432" s="386" t="s">
        <v>233</v>
      </c>
      <c r="L432" s="432" t="s">
        <v>233</v>
      </c>
      <c r="M432" s="386" t="s">
        <v>233</v>
      </c>
      <c r="N432" s="386"/>
      <c r="O432" s="386"/>
      <c r="P432" s="1196"/>
      <c r="Q432" s="386"/>
      <c r="R432" s="386"/>
    </row>
    <row r="433" spans="1:18">
      <c r="A433" s="159"/>
      <c r="B433" s="402" t="s">
        <v>452</v>
      </c>
      <c r="C433" s="127"/>
      <c r="D433" s="127"/>
      <c r="E433" s="127"/>
      <c r="F433" s="127"/>
      <c r="G433" s="127"/>
      <c r="H433" s="127"/>
      <c r="I433" s="388" t="s">
        <v>170</v>
      </c>
      <c r="J433" s="388" t="s">
        <v>170</v>
      </c>
      <c r="K433" s="388" t="s">
        <v>170</v>
      </c>
      <c r="L433" s="127" t="s">
        <v>170</v>
      </c>
      <c r="M433" s="388" t="s">
        <v>170</v>
      </c>
      <c r="N433" s="388"/>
      <c r="O433" s="388"/>
      <c r="P433" s="47"/>
      <c r="Q433" s="388"/>
      <c r="R433" s="388"/>
    </row>
    <row r="434" spans="1:18">
      <c r="A434" s="159"/>
      <c r="B434" s="332"/>
      <c r="C434" s="173"/>
      <c r="D434" s="173"/>
      <c r="E434" s="173"/>
      <c r="F434" s="173"/>
      <c r="G434" s="173"/>
      <c r="H434" s="402"/>
      <c r="I434" s="406"/>
      <c r="J434" s="406"/>
      <c r="K434" s="406"/>
      <c r="L434" s="173"/>
      <c r="M434" s="406"/>
      <c r="N434" s="406"/>
      <c r="O434" s="406"/>
      <c r="P434" s="49"/>
      <c r="Q434" s="406"/>
      <c r="R434" s="406"/>
    </row>
    <row r="435" spans="1:18">
      <c r="A435" s="159"/>
      <c r="B435" s="389" t="s">
        <v>517</v>
      </c>
      <c r="C435" s="214"/>
      <c r="D435" s="214"/>
      <c r="E435" s="214"/>
      <c r="F435" s="214"/>
      <c r="G435" s="214"/>
      <c r="H435" s="214"/>
      <c r="I435" s="511">
        <f t="shared" ref="I435:J435" si="6">I437+I443+I445+I449+I453+I456+I460</f>
        <v>14717.900000000003</v>
      </c>
      <c r="J435" s="511">
        <f t="shared" si="6"/>
        <v>14480.099999999999</v>
      </c>
      <c r="K435" s="511">
        <f>K437+K443+K445+K449+K453+K456+K460</f>
        <v>15227.3</v>
      </c>
      <c r="L435" s="214">
        <f>L437+L443+L445+L449+L453+L456+L460</f>
        <v>16074.300000000001</v>
      </c>
      <c r="M435" s="511">
        <v>17137.2</v>
      </c>
      <c r="N435" s="511"/>
      <c r="O435" s="511"/>
      <c r="P435" s="1225"/>
      <c r="Q435" s="511"/>
      <c r="R435" s="511"/>
    </row>
    <row r="436" spans="1:18">
      <c r="A436" s="159"/>
      <c r="B436" s="387"/>
      <c r="C436" s="440"/>
      <c r="D436" s="440"/>
      <c r="E436" s="440"/>
      <c r="F436" s="440"/>
      <c r="G436" s="440"/>
      <c r="H436" s="440"/>
      <c r="I436" s="418">
        <v>14717.9</v>
      </c>
      <c r="J436" s="418">
        <v>14480.1</v>
      </c>
      <c r="K436" s="418">
        <v>15227.3</v>
      </c>
      <c r="L436" s="440">
        <v>16074.3</v>
      </c>
      <c r="M436" s="418">
        <v>17137.2</v>
      </c>
      <c r="N436" s="418"/>
      <c r="O436" s="418"/>
      <c r="P436" s="1226"/>
      <c r="Q436" s="418"/>
      <c r="R436" s="418"/>
    </row>
    <row r="437" spans="1:18">
      <c r="A437" s="159"/>
      <c r="B437" s="389" t="s">
        <v>518</v>
      </c>
      <c r="C437" s="214"/>
      <c r="D437" s="214"/>
      <c r="E437" s="214"/>
      <c r="F437" s="214"/>
      <c r="G437" s="214"/>
      <c r="H437" s="214"/>
      <c r="I437" s="511">
        <f t="shared" ref="I437:J437" si="7">SUM(I439:I441)</f>
        <v>4137.3</v>
      </c>
      <c r="J437" s="511">
        <f t="shared" si="7"/>
        <v>4266.2</v>
      </c>
      <c r="K437" s="511">
        <f>SUM(K439:K441)</f>
        <v>4397.2</v>
      </c>
      <c r="L437" s="214">
        <f>SUM(L439:L441)</f>
        <v>4532.1000000000004</v>
      </c>
      <c r="M437" s="511">
        <f>SUM(M439:M441)</f>
        <v>4671.0999999999995</v>
      </c>
      <c r="N437" s="511"/>
      <c r="O437" s="511"/>
      <c r="P437" s="1225"/>
      <c r="Q437" s="511"/>
      <c r="R437" s="511"/>
    </row>
    <row r="438" spans="1:18">
      <c r="A438" s="159"/>
      <c r="B438" s="387" t="s">
        <v>519</v>
      </c>
      <c r="C438" s="440"/>
      <c r="D438" s="440"/>
      <c r="E438" s="440"/>
      <c r="F438" s="440"/>
      <c r="G438" s="440"/>
      <c r="H438" s="440"/>
      <c r="I438" s="418">
        <v>3750.3</v>
      </c>
      <c r="J438" s="418">
        <v>3891.4</v>
      </c>
      <c r="K438" s="418">
        <v>4009.7</v>
      </c>
      <c r="L438" s="440">
        <v>4131.7</v>
      </c>
      <c r="M438" s="418">
        <v>4251.2</v>
      </c>
      <c r="N438" s="418"/>
      <c r="O438" s="418"/>
      <c r="P438" s="1226"/>
      <c r="Q438" s="418"/>
      <c r="R438" s="418"/>
    </row>
    <row r="439" spans="1:18">
      <c r="A439" s="159"/>
      <c r="B439" s="387" t="s">
        <v>520</v>
      </c>
      <c r="C439" s="440"/>
      <c r="D439" s="440"/>
      <c r="E439" s="440"/>
      <c r="F439" s="440"/>
      <c r="G439" s="440"/>
      <c r="H439" s="440"/>
      <c r="I439" s="418">
        <v>3628.1</v>
      </c>
      <c r="J439" s="418">
        <v>3773.2</v>
      </c>
      <c r="K439" s="418">
        <v>3887.5</v>
      </c>
      <c r="L439" s="440">
        <v>4005.3</v>
      </c>
      <c r="M439" s="418">
        <v>4118.7</v>
      </c>
      <c r="N439" s="418"/>
      <c r="O439" s="418"/>
      <c r="P439" s="1226"/>
      <c r="Q439" s="418"/>
      <c r="R439" s="418"/>
    </row>
    <row r="440" spans="1:18">
      <c r="A440" s="159"/>
      <c r="B440" s="387" t="s">
        <v>521</v>
      </c>
      <c r="C440" s="440"/>
      <c r="D440" s="440"/>
      <c r="E440" s="440"/>
      <c r="F440" s="440"/>
      <c r="G440" s="440"/>
      <c r="H440" s="440"/>
      <c r="I440" s="418">
        <v>122.1</v>
      </c>
      <c r="J440" s="418">
        <v>118.2</v>
      </c>
      <c r="K440" s="418">
        <v>122.2</v>
      </c>
      <c r="L440" s="440">
        <v>126.3</v>
      </c>
      <c r="M440" s="418">
        <v>132.5</v>
      </c>
      <c r="N440" s="418"/>
      <c r="O440" s="418"/>
      <c r="P440" s="1226"/>
      <c r="Q440" s="418"/>
      <c r="R440" s="418"/>
    </row>
    <row r="441" spans="1:18">
      <c r="A441" s="159"/>
      <c r="B441" s="387" t="s">
        <v>522</v>
      </c>
      <c r="C441" s="440"/>
      <c r="D441" s="440"/>
      <c r="E441" s="440"/>
      <c r="F441" s="440"/>
      <c r="G441" s="440"/>
      <c r="H441" s="440"/>
      <c r="I441" s="418">
        <v>387.1</v>
      </c>
      <c r="J441" s="418">
        <v>374.8</v>
      </c>
      <c r="K441" s="418">
        <v>387.5</v>
      </c>
      <c r="L441" s="440">
        <v>400.5</v>
      </c>
      <c r="M441" s="418">
        <v>419.9</v>
      </c>
      <c r="N441" s="418"/>
      <c r="O441" s="418"/>
      <c r="P441" s="1226"/>
      <c r="Q441" s="418"/>
      <c r="R441" s="418"/>
    </row>
    <row r="442" spans="1:18">
      <c r="A442" s="159"/>
      <c r="B442" s="387"/>
      <c r="C442" s="440"/>
      <c r="D442" s="440"/>
      <c r="E442" s="440"/>
      <c r="F442" s="440"/>
      <c r="G442" s="440"/>
      <c r="H442" s="440"/>
      <c r="I442" s="418"/>
      <c r="J442" s="418"/>
      <c r="K442" s="418"/>
      <c r="L442" s="440"/>
      <c r="M442" s="418"/>
      <c r="N442" s="418"/>
      <c r="O442" s="418"/>
      <c r="P442" s="1226"/>
      <c r="Q442" s="418"/>
      <c r="R442" s="418"/>
    </row>
    <row r="443" spans="1:18">
      <c r="A443" s="159"/>
      <c r="B443" s="389" t="s">
        <v>523</v>
      </c>
      <c r="C443" s="214"/>
      <c r="D443" s="214"/>
      <c r="E443" s="214"/>
      <c r="F443" s="214"/>
      <c r="G443" s="214"/>
      <c r="H443" s="214"/>
      <c r="I443" s="511">
        <v>4517.1000000000004</v>
      </c>
      <c r="J443" s="511">
        <v>4176.8</v>
      </c>
      <c r="K443" s="511">
        <v>4344.6000000000004</v>
      </c>
      <c r="L443" s="214">
        <v>4581.6000000000004</v>
      </c>
      <c r="M443" s="511">
        <v>4870.6000000000004</v>
      </c>
      <c r="N443" s="511"/>
      <c r="O443" s="511"/>
      <c r="P443" s="1225"/>
      <c r="Q443" s="511"/>
      <c r="R443" s="511"/>
    </row>
    <row r="444" spans="1:18">
      <c r="A444" s="159"/>
      <c r="B444" s="387"/>
      <c r="C444" s="440"/>
      <c r="D444" s="440"/>
      <c r="E444" s="440"/>
      <c r="F444" s="440"/>
      <c r="G444" s="440"/>
      <c r="H444" s="440"/>
      <c r="I444" s="418"/>
      <c r="J444" s="418"/>
      <c r="K444" s="418"/>
      <c r="L444" s="440"/>
      <c r="M444" s="418"/>
      <c r="N444" s="418"/>
      <c r="O444" s="418"/>
      <c r="P444" s="1226"/>
      <c r="Q444" s="418"/>
      <c r="R444" s="418"/>
    </row>
    <row r="445" spans="1:18">
      <c r="A445" s="159"/>
      <c r="B445" s="389" t="s">
        <v>524</v>
      </c>
      <c r="C445" s="214"/>
      <c r="D445" s="214"/>
      <c r="E445" s="214"/>
      <c r="F445" s="214"/>
      <c r="G445" s="214"/>
      <c r="H445" s="214"/>
      <c r="I445" s="511">
        <f t="shared" ref="I445:J445" si="8">SUM(I446:I447)</f>
        <v>1801.6</v>
      </c>
      <c r="J445" s="511">
        <f t="shared" si="8"/>
        <v>1947.4</v>
      </c>
      <c r="K445" s="511">
        <f>SUM(K446:K447)</f>
        <v>2040.8</v>
      </c>
      <c r="L445" s="214">
        <f>SUM(L446:L447)</f>
        <v>2070.6</v>
      </c>
      <c r="M445" s="511">
        <f>SUM(M446:M447)</f>
        <v>2251.8000000000002</v>
      </c>
      <c r="N445" s="511"/>
      <c r="O445" s="511"/>
      <c r="P445" s="1225"/>
      <c r="Q445" s="511"/>
      <c r="R445" s="511"/>
    </row>
    <row r="446" spans="1:18">
      <c r="A446" s="159"/>
      <c r="B446" s="387" t="s">
        <v>525</v>
      </c>
      <c r="C446" s="440"/>
      <c r="D446" s="440"/>
      <c r="E446" s="440"/>
      <c r="F446" s="440"/>
      <c r="G446" s="440"/>
      <c r="H446" s="440"/>
      <c r="I446" s="418">
        <v>249.1</v>
      </c>
      <c r="J446" s="418">
        <v>268.39999999999998</v>
      </c>
      <c r="K446" s="418">
        <v>281.3</v>
      </c>
      <c r="L446" s="440">
        <v>285.39999999999998</v>
      </c>
      <c r="M446" s="418">
        <v>310.39999999999998</v>
      </c>
      <c r="N446" s="418"/>
      <c r="O446" s="418"/>
      <c r="P446" s="1226"/>
      <c r="Q446" s="418"/>
      <c r="R446" s="418"/>
    </row>
    <row r="447" spans="1:18">
      <c r="A447" s="159"/>
      <c r="B447" s="387" t="s">
        <v>526</v>
      </c>
      <c r="C447" s="440"/>
      <c r="D447" s="440"/>
      <c r="E447" s="440"/>
      <c r="F447" s="440"/>
      <c r="G447" s="440"/>
      <c r="H447" s="440"/>
      <c r="I447" s="418">
        <v>1552.5</v>
      </c>
      <c r="J447" s="418">
        <v>1679</v>
      </c>
      <c r="K447" s="418">
        <v>1759.5</v>
      </c>
      <c r="L447" s="440">
        <v>1785.2</v>
      </c>
      <c r="M447" s="418">
        <v>1941.4</v>
      </c>
      <c r="N447" s="418"/>
      <c r="O447" s="418"/>
      <c r="P447" s="1226"/>
      <c r="Q447" s="418"/>
      <c r="R447" s="418"/>
    </row>
    <row r="448" spans="1:18">
      <c r="A448" s="159"/>
      <c r="B448" s="387"/>
      <c r="C448" s="440"/>
      <c r="D448" s="440"/>
      <c r="E448" s="440"/>
      <c r="F448" s="440"/>
      <c r="G448" s="440"/>
      <c r="H448" s="440"/>
      <c r="I448" s="418"/>
      <c r="J448" s="418"/>
      <c r="K448" s="418"/>
      <c r="L448" s="440"/>
      <c r="M448" s="418"/>
      <c r="N448" s="418"/>
      <c r="O448" s="418"/>
      <c r="P448" s="1226"/>
      <c r="Q448" s="418"/>
      <c r="R448" s="418"/>
    </row>
    <row r="449" spans="1:18">
      <c r="A449" s="159"/>
      <c r="B449" s="389" t="s">
        <v>527</v>
      </c>
      <c r="C449" s="214"/>
      <c r="D449" s="214"/>
      <c r="E449" s="214"/>
      <c r="F449" s="214"/>
      <c r="G449" s="214"/>
      <c r="H449" s="214"/>
      <c r="I449" s="511">
        <f>SUM(I450:I451)</f>
        <v>2248.8000000000002</v>
      </c>
      <c r="J449" s="511">
        <f>SUM(J450:J451)</f>
        <v>1951.5</v>
      </c>
      <c r="K449" s="511">
        <f>SUM(K450:K451)</f>
        <v>1975.6</v>
      </c>
      <c r="L449" s="214">
        <f>SUM(L450:L451)</f>
        <v>2070.1</v>
      </c>
      <c r="M449" s="511">
        <f>SUM(M450:M451)</f>
        <v>2100.6</v>
      </c>
      <c r="N449" s="511"/>
      <c r="O449" s="511"/>
      <c r="P449" s="1225"/>
      <c r="Q449" s="511"/>
      <c r="R449" s="511"/>
    </row>
    <row r="450" spans="1:18">
      <c r="A450" s="159"/>
      <c r="B450" s="387" t="s">
        <v>528</v>
      </c>
      <c r="C450" s="440"/>
      <c r="D450" s="440"/>
      <c r="E450" s="440"/>
      <c r="F450" s="440"/>
      <c r="G450" s="440"/>
      <c r="H450" s="440"/>
      <c r="I450" s="418">
        <v>1484.7</v>
      </c>
      <c r="J450" s="418">
        <v>1335.7</v>
      </c>
      <c r="K450" s="418">
        <v>1385.2</v>
      </c>
      <c r="L450" s="440">
        <v>1436.5</v>
      </c>
      <c r="M450" s="418">
        <v>1544.2</v>
      </c>
      <c r="N450" s="418"/>
      <c r="O450" s="418"/>
      <c r="P450" s="1226"/>
      <c r="Q450" s="418"/>
      <c r="R450" s="418"/>
    </row>
    <row r="451" spans="1:18">
      <c r="A451" s="159"/>
      <c r="B451" s="387" t="s">
        <v>529</v>
      </c>
      <c r="C451" s="440"/>
      <c r="D451" s="440"/>
      <c r="E451" s="440"/>
      <c r="F451" s="440"/>
      <c r="G451" s="440"/>
      <c r="H451" s="440"/>
      <c r="I451" s="418">
        <v>764.1</v>
      </c>
      <c r="J451" s="418">
        <v>615.79999999999995</v>
      </c>
      <c r="K451" s="418">
        <v>590.4</v>
      </c>
      <c r="L451" s="440">
        <v>633.6</v>
      </c>
      <c r="M451" s="418">
        <v>556.4</v>
      </c>
      <c r="N451" s="418"/>
      <c r="O451" s="418"/>
      <c r="P451" s="1226"/>
      <c r="Q451" s="418"/>
      <c r="R451" s="418"/>
    </row>
    <row r="452" spans="1:18">
      <c r="A452" s="159"/>
      <c r="B452" s="387"/>
      <c r="C452" s="440"/>
      <c r="D452" s="440"/>
      <c r="E452" s="440"/>
      <c r="F452" s="440"/>
      <c r="G452" s="440"/>
      <c r="H452" s="440"/>
      <c r="I452" s="418"/>
      <c r="J452" s="418"/>
      <c r="K452" s="418"/>
      <c r="L452" s="440"/>
      <c r="M452" s="418"/>
      <c r="N452" s="418"/>
      <c r="O452" s="418"/>
      <c r="P452" s="1226"/>
      <c r="Q452" s="418"/>
      <c r="R452" s="418"/>
    </row>
    <row r="453" spans="1:18">
      <c r="A453" s="159"/>
      <c r="B453" s="389" t="s">
        <v>530</v>
      </c>
      <c r="C453" s="214"/>
      <c r="D453" s="214"/>
      <c r="E453" s="214"/>
      <c r="F453" s="214"/>
      <c r="G453" s="214"/>
      <c r="H453" s="214"/>
      <c r="I453" s="511">
        <f t="shared" ref="I453:J453" si="9">I454</f>
        <v>61.4</v>
      </c>
      <c r="J453" s="511">
        <f t="shared" si="9"/>
        <v>59.5</v>
      </c>
      <c r="K453" s="511">
        <f>K454</f>
        <v>61.5</v>
      </c>
      <c r="L453" s="214">
        <f>L454</f>
        <v>63.5</v>
      </c>
      <c r="M453" s="511">
        <f>M454</f>
        <v>66.599999999999994</v>
      </c>
      <c r="N453" s="511"/>
      <c r="O453" s="511"/>
      <c r="P453" s="1225"/>
      <c r="Q453" s="511"/>
      <c r="R453" s="511"/>
    </row>
    <row r="454" spans="1:18">
      <c r="A454" s="159"/>
      <c r="B454" s="387" t="s">
        <v>552</v>
      </c>
      <c r="C454" s="440"/>
      <c r="D454" s="440"/>
      <c r="E454" s="440"/>
      <c r="F454" s="442"/>
      <c r="G454" s="442"/>
      <c r="H454" s="440"/>
      <c r="I454" s="418">
        <v>61.4</v>
      </c>
      <c r="J454" s="418">
        <v>59.5</v>
      </c>
      <c r="K454" s="418">
        <v>61.5</v>
      </c>
      <c r="L454" s="440">
        <v>63.5</v>
      </c>
      <c r="M454" s="418">
        <v>66.599999999999994</v>
      </c>
      <c r="N454" s="418"/>
      <c r="O454" s="418"/>
      <c r="P454" s="1226"/>
      <c r="Q454" s="418"/>
      <c r="R454" s="418"/>
    </row>
    <row r="455" spans="1:18">
      <c r="A455" s="159"/>
      <c r="B455" s="387"/>
      <c r="C455" s="440"/>
      <c r="D455" s="440"/>
      <c r="E455" s="440"/>
      <c r="F455" s="440"/>
      <c r="G455" s="440"/>
      <c r="H455" s="440"/>
      <c r="I455" s="418"/>
      <c r="J455" s="418"/>
      <c r="K455" s="418"/>
      <c r="L455" s="440"/>
      <c r="M455" s="418"/>
      <c r="N455" s="418"/>
      <c r="O455" s="418"/>
      <c r="P455" s="1226"/>
      <c r="Q455" s="418"/>
      <c r="R455" s="418"/>
    </row>
    <row r="456" spans="1:18">
      <c r="A456" s="159"/>
      <c r="B456" s="389" t="s">
        <v>531</v>
      </c>
      <c r="C456" s="214"/>
      <c r="D456" s="214"/>
      <c r="E456" s="214"/>
      <c r="F456" s="214"/>
      <c r="G456" s="214"/>
      <c r="H456" s="214"/>
      <c r="I456" s="511">
        <f t="shared" ref="I456:J456" si="10">SUM(I457:I458)</f>
        <v>417.6</v>
      </c>
      <c r="J456" s="511">
        <f t="shared" si="10"/>
        <v>438.9</v>
      </c>
      <c r="K456" s="511">
        <f>SUM(K457:K458)</f>
        <v>505</v>
      </c>
      <c r="L456" s="214">
        <f>SUM(L457:L458)</f>
        <v>587.9</v>
      </c>
      <c r="M456" s="511">
        <f>SUM(M457:M458)</f>
        <v>673.8</v>
      </c>
      <c r="N456" s="511"/>
      <c r="O456" s="511"/>
      <c r="P456" s="1225"/>
      <c r="Q456" s="511"/>
      <c r="R456" s="511"/>
    </row>
    <row r="457" spans="1:18">
      <c r="A457" s="159"/>
      <c r="B457" s="387" t="s">
        <v>437</v>
      </c>
      <c r="C457" s="440"/>
      <c r="D457" s="440"/>
      <c r="E457" s="440"/>
      <c r="F457" s="442"/>
      <c r="G457" s="440"/>
      <c r="H457" s="440"/>
      <c r="I457" s="418">
        <v>417.6</v>
      </c>
      <c r="J457" s="418">
        <v>438.9</v>
      </c>
      <c r="K457" s="418">
        <v>505</v>
      </c>
      <c r="L457" s="440">
        <v>587.9</v>
      </c>
      <c r="M457" s="418">
        <v>673.8</v>
      </c>
      <c r="N457" s="418"/>
      <c r="O457" s="418"/>
      <c r="P457" s="1226"/>
      <c r="Q457" s="418"/>
      <c r="R457" s="418"/>
    </row>
    <row r="458" spans="1:18">
      <c r="A458" s="159"/>
      <c r="B458" s="387" t="s">
        <v>532</v>
      </c>
      <c r="C458" s="440"/>
      <c r="D458" s="440"/>
      <c r="E458" s="440"/>
      <c r="F458" s="442"/>
      <c r="G458" s="442"/>
      <c r="H458" s="442"/>
      <c r="I458" s="420" t="s">
        <v>302</v>
      </c>
      <c r="J458" s="420" t="s">
        <v>302</v>
      </c>
      <c r="K458" s="420" t="s">
        <v>302</v>
      </c>
      <c r="L458" s="442" t="s">
        <v>302</v>
      </c>
      <c r="M458" s="420"/>
      <c r="N458" s="420"/>
      <c r="O458" s="420"/>
      <c r="P458" s="1228"/>
      <c r="Q458" s="420"/>
      <c r="R458" s="420"/>
    </row>
    <row r="459" spans="1:18">
      <c r="A459" s="159"/>
      <c r="B459" s="387"/>
      <c r="C459" s="440"/>
      <c r="D459" s="440"/>
      <c r="E459" s="440"/>
      <c r="F459" s="440"/>
      <c r="G459" s="440"/>
      <c r="H459" s="440"/>
      <c r="I459" s="418"/>
      <c r="J459" s="418"/>
      <c r="K459" s="418"/>
      <c r="L459" s="440"/>
      <c r="M459" s="418"/>
      <c r="N459" s="418"/>
      <c r="O459" s="418"/>
      <c r="P459" s="1226"/>
      <c r="Q459" s="418"/>
      <c r="R459" s="418"/>
    </row>
    <row r="460" spans="1:18">
      <c r="A460" s="159"/>
      <c r="B460" s="389" t="s">
        <v>533</v>
      </c>
      <c r="C460" s="214"/>
      <c r="D460" s="214"/>
      <c r="E460" s="214"/>
      <c r="F460" s="214"/>
      <c r="G460" s="214"/>
      <c r="H460" s="214"/>
      <c r="I460" s="511">
        <f>SUM(I461:I472)</f>
        <v>1534.1</v>
      </c>
      <c r="J460" s="511">
        <v>1639.8</v>
      </c>
      <c r="K460" s="511">
        <v>1902.6</v>
      </c>
      <c r="L460" s="214">
        <v>2168.5</v>
      </c>
      <c r="M460" s="511">
        <f>SUM(M461:M472)</f>
        <v>2502.7999999999997</v>
      </c>
      <c r="N460" s="511"/>
      <c r="O460" s="511"/>
      <c r="P460" s="1225"/>
      <c r="Q460" s="511"/>
      <c r="R460" s="511"/>
    </row>
    <row r="461" spans="1:18">
      <c r="A461" s="159"/>
      <c r="B461" s="387" t="s">
        <v>534</v>
      </c>
      <c r="C461" s="440"/>
      <c r="D461" s="440"/>
      <c r="E461" s="440"/>
      <c r="F461" s="440"/>
      <c r="G461" s="440"/>
      <c r="H461" s="440"/>
      <c r="I461" s="418">
        <v>4.0999999999999996</v>
      </c>
      <c r="J461" s="418">
        <v>4</v>
      </c>
      <c r="K461" s="418">
        <v>4.0999999999999996</v>
      </c>
      <c r="L461" s="440">
        <v>4.2</v>
      </c>
      <c r="M461" s="418">
        <v>4.4000000000000004</v>
      </c>
      <c r="N461" s="418"/>
      <c r="O461" s="418"/>
      <c r="P461" s="1226"/>
      <c r="Q461" s="418"/>
      <c r="R461" s="418"/>
    </row>
    <row r="462" spans="1:18">
      <c r="A462" s="159"/>
      <c r="B462" s="387" t="s">
        <v>535</v>
      </c>
      <c r="C462" s="440"/>
      <c r="D462" s="440"/>
      <c r="E462" s="440"/>
      <c r="F462" s="440"/>
      <c r="G462" s="440"/>
      <c r="H462" s="440"/>
      <c r="I462" s="418">
        <v>9.8000000000000007</v>
      </c>
      <c r="J462" s="418">
        <v>9.5</v>
      </c>
      <c r="K462" s="418">
        <v>9.8000000000000007</v>
      </c>
      <c r="L462" s="440">
        <v>10.199999999999999</v>
      </c>
      <c r="M462" s="418">
        <v>10.7</v>
      </c>
      <c r="N462" s="418"/>
      <c r="O462" s="418"/>
      <c r="P462" s="1226"/>
      <c r="Q462" s="418"/>
      <c r="R462" s="418"/>
    </row>
    <row r="463" spans="1:18">
      <c r="A463" s="159"/>
      <c r="B463" s="387" t="s">
        <v>536</v>
      </c>
      <c r="C463" s="440"/>
      <c r="D463" s="440"/>
      <c r="E463" s="440"/>
      <c r="F463" s="440"/>
      <c r="G463" s="440"/>
      <c r="H463" s="440"/>
      <c r="I463" s="418">
        <v>101.4</v>
      </c>
      <c r="J463" s="418">
        <v>113.1</v>
      </c>
      <c r="K463" s="418">
        <v>136.6</v>
      </c>
      <c r="L463" s="440">
        <v>164.8</v>
      </c>
      <c r="M463" s="418">
        <v>194.6</v>
      </c>
      <c r="N463" s="418"/>
      <c r="O463" s="418"/>
      <c r="P463" s="1226"/>
      <c r="Q463" s="418"/>
      <c r="R463" s="418"/>
    </row>
    <row r="464" spans="1:18">
      <c r="A464" s="159"/>
      <c r="B464" s="387" t="s">
        <v>537</v>
      </c>
      <c r="C464" s="440"/>
      <c r="D464" s="440"/>
      <c r="E464" s="440"/>
      <c r="F464" s="440"/>
      <c r="G464" s="440"/>
      <c r="H464" s="440"/>
      <c r="I464" s="418">
        <v>3.8</v>
      </c>
      <c r="J464" s="418">
        <v>3.7</v>
      </c>
      <c r="K464" s="418">
        <v>3.8</v>
      </c>
      <c r="L464" s="440">
        <v>4</v>
      </c>
      <c r="M464" s="418">
        <v>4.2</v>
      </c>
      <c r="N464" s="418"/>
      <c r="O464" s="418"/>
      <c r="P464" s="1226"/>
      <c r="Q464" s="418"/>
      <c r="R464" s="418"/>
    </row>
    <row r="465" spans="1:18">
      <c r="A465" s="159"/>
      <c r="B465" s="387" t="s">
        <v>538</v>
      </c>
      <c r="C465" s="440"/>
      <c r="D465" s="440"/>
      <c r="E465" s="440"/>
      <c r="F465" s="440"/>
      <c r="G465" s="440"/>
      <c r="H465" s="440"/>
      <c r="I465" s="418">
        <v>1278.7</v>
      </c>
      <c r="J465" s="418">
        <v>1369.9</v>
      </c>
      <c r="K465" s="418">
        <v>1593.2</v>
      </c>
      <c r="L465" s="440">
        <v>1811.5</v>
      </c>
      <c r="M465" s="418">
        <v>2094.6</v>
      </c>
      <c r="N465" s="418"/>
      <c r="O465" s="418"/>
      <c r="P465" s="1226"/>
      <c r="Q465" s="418"/>
      <c r="R465" s="418"/>
    </row>
    <row r="466" spans="1:18">
      <c r="A466" s="159"/>
      <c r="B466" s="387" t="s">
        <v>540</v>
      </c>
      <c r="C466" s="440"/>
      <c r="D466" s="440"/>
      <c r="E466" s="440"/>
      <c r="F466" s="440"/>
      <c r="G466" s="440"/>
      <c r="H466" s="440"/>
      <c r="I466" s="418">
        <v>20.399999999999999</v>
      </c>
      <c r="J466" s="418">
        <v>19.7</v>
      </c>
      <c r="K466" s="418">
        <v>20.399999999999999</v>
      </c>
      <c r="L466" s="440">
        <v>21.1</v>
      </c>
      <c r="M466" s="418">
        <v>22.1</v>
      </c>
      <c r="N466" s="418"/>
      <c r="O466" s="418"/>
      <c r="P466" s="1226"/>
      <c r="Q466" s="418"/>
      <c r="R466" s="418"/>
    </row>
    <row r="467" spans="1:18">
      <c r="A467" s="159"/>
      <c r="B467" s="387" t="s">
        <v>541</v>
      </c>
      <c r="C467" s="440"/>
      <c r="D467" s="440"/>
      <c r="E467" s="440"/>
      <c r="F467" s="440"/>
      <c r="G467" s="440"/>
      <c r="H467" s="440"/>
      <c r="I467" s="418">
        <v>15.6</v>
      </c>
      <c r="J467" s="418">
        <v>15.2</v>
      </c>
      <c r="K467" s="418">
        <v>15.7</v>
      </c>
      <c r="L467" s="440">
        <v>16.2</v>
      </c>
      <c r="M467" s="418">
        <v>17</v>
      </c>
      <c r="N467" s="418"/>
      <c r="O467" s="418"/>
      <c r="P467" s="1226"/>
      <c r="Q467" s="418"/>
      <c r="R467" s="418"/>
    </row>
    <row r="468" spans="1:18">
      <c r="A468" s="159"/>
      <c r="B468" s="387" t="s">
        <v>542</v>
      </c>
      <c r="C468" s="440"/>
      <c r="D468" s="440"/>
      <c r="E468" s="440"/>
      <c r="F468" s="440"/>
      <c r="G468" s="440"/>
      <c r="H468" s="440"/>
      <c r="I468" s="418">
        <v>37.1</v>
      </c>
      <c r="J468" s="418">
        <v>35.9</v>
      </c>
      <c r="K468" s="418">
        <v>37.1</v>
      </c>
      <c r="L468" s="440">
        <v>38.4</v>
      </c>
      <c r="M468" s="418">
        <v>40.200000000000003</v>
      </c>
      <c r="N468" s="418"/>
      <c r="O468" s="418"/>
      <c r="P468" s="1226"/>
      <c r="Q468" s="418"/>
      <c r="R468" s="418"/>
    </row>
    <row r="469" spans="1:18">
      <c r="A469" s="159"/>
      <c r="B469" s="387" t="s">
        <v>543</v>
      </c>
      <c r="C469" s="440"/>
      <c r="D469" s="440"/>
      <c r="E469" s="440"/>
      <c r="F469" s="440"/>
      <c r="G469" s="440"/>
      <c r="H469" s="440"/>
      <c r="I469" s="418">
        <v>4</v>
      </c>
      <c r="J469" s="418">
        <v>3.8</v>
      </c>
      <c r="K469" s="418">
        <v>4</v>
      </c>
      <c r="L469" s="440">
        <v>4.0999999999999996</v>
      </c>
      <c r="M469" s="418">
        <v>4.3</v>
      </c>
      <c r="N469" s="418"/>
      <c r="O469" s="418"/>
      <c r="P469" s="1226"/>
      <c r="Q469" s="418"/>
      <c r="R469" s="418"/>
    </row>
    <row r="470" spans="1:18">
      <c r="A470" s="159"/>
      <c r="B470" s="387" t="s">
        <v>544</v>
      </c>
      <c r="C470" s="440"/>
      <c r="D470" s="440"/>
      <c r="E470" s="440"/>
      <c r="F470" s="440"/>
      <c r="G470" s="440"/>
      <c r="H470" s="440"/>
      <c r="I470" s="418">
        <v>59.2</v>
      </c>
      <c r="J470" s="418">
        <v>64.900000000000006</v>
      </c>
      <c r="K470" s="418">
        <v>77.900000000000006</v>
      </c>
      <c r="L470" s="440">
        <v>94.1</v>
      </c>
      <c r="M470" s="418">
        <v>110.7</v>
      </c>
      <c r="N470" s="418"/>
      <c r="O470" s="418"/>
      <c r="P470" s="1226"/>
      <c r="Q470" s="418"/>
      <c r="R470" s="418"/>
    </row>
    <row r="471" spans="1:18">
      <c r="A471" s="159"/>
      <c r="B471" s="387"/>
      <c r="C471" s="440"/>
      <c r="D471" s="440"/>
      <c r="E471" s="440"/>
      <c r="F471" s="440"/>
      <c r="G471" s="440"/>
      <c r="H471" s="440"/>
      <c r="I471" s="418"/>
      <c r="J471" s="418"/>
      <c r="K471" s="418"/>
      <c r="L471" s="440"/>
      <c r="M471" s="418"/>
      <c r="N471" s="418"/>
      <c r="O471" s="418"/>
      <c r="P471" s="1226"/>
      <c r="Q471" s="418"/>
      <c r="R471" s="418"/>
    </row>
    <row r="472" spans="1:18">
      <c r="A472" s="159"/>
      <c r="B472" s="389" t="s">
        <v>545</v>
      </c>
      <c r="C472" s="214"/>
      <c r="D472" s="214"/>
      <c r="E472" s="214"/>
      <c r="F472" s="214"/>
      <c r="G472" s="214"/>
      <c r="H472" s="214"/>
      <c r="I472" s="511"/>
      <c r="J472" s="511"/>
      <c r="K472" s="511"/>
      <c r="L472" s="214"/>
      <c r="M472" s="511"/>
      <c r="N472" s="511"/>
      <c r="O472" s="511"/>
      <c r="P472" s="1225"/>
      <c r="Q472" s="511"/>
      <c r="R472" s="511"/>
    </row>
    <row r="473" spans="1:18">
      <c r="A473" s="159"/>
      <c r="B473" s="159"/>
      <c r="C473" s="159"/>
      <c r="D473" s="159"/>
      <c r="E473" s="168"/>
      <c r="F473" s="159"/>
      <c r="G473" s="159"/>
      <c r="H473" s="159"/>
      <c r="I473" s="159"/>
      <c r="J473" s="159"/>
      <c r="K473" s="159"/>
      <c r="M473" s="159"/>
      <c r="N473" s="159"/>
      <c r="O473" s="159"/>
      <c r="Q473" s="159"/>
      <c r="R473" s="159"/>
    </row>
    <row r="474" spans="1:18" ht="20.25">
      <c r="A474" s="159"/>
      <c r="B474" s="398" t="s">
        <v>556</v>
      </c>
      <c r="C474" s="159"/>
      <c r="D474" s="159"/>
      <c r="E474" s="168"/>
      <c r="F474" s="159"/>
      <c r="G474" s="159"/>
      <c r="H474" s="159"/>
      <c r="I474" s="159"/>
      <c r="J474" s="159"/>
      <c r="K474" s="159"/>
      <c r="M474" s="159"/>
      <c r="N474" s="159"/>
      <c r="O474" s="159"/>
      <c r="Q474" s="159"/>
      <c r="R474" s="159"/>
    </row>
    <row r="475" spans="1:18" s="13" customFormat="1">
      <c r="A475" s="332"/>
      <c r="B475" s="399" t="s">
        <v>557</v>
      </c>
      <c r="C475" s="159"/>
      <c r="D475" s="159"/>
      <c r="E475" s="168"/>
      <c r="F475" s="159"/>
      <c r="G475" s="159"/>
      <c r="H475" s="159"/>
      <c r="I475" s="159"/>
      <c r="J475" s="159"/>
      <c r="K475" s="159"/>
      <c r="L475" s="159"/>
      <c r="M475" s="159"/>
      <c r="N475" s="159"/>
      <c r="O475" s="159"/>
      <c r="P475" s="8"/>
      <c r="Q475" s="159"/>
      <c r="R475" s="159"/>
    </row>
    <row r="476" spans="1:18" s="13" customFormat="1" ht="25.5">
      <c r="A476" s="332"/>
      <c r="B476" s="399" t="s">
        <v>450</v>
      </c>
      <c r="C476" s="332"/>
      <c r="D476" s="332"/>
      <c r="E476" s="410"/>
      <c r="F476" s="386" t="s">
        <v>232</v>
      </c>
      <c r="G476" s="386" t="s">
        <v>233</v>
      </c>
      <c r="H476" s="386" t="s">
        <v>233</v>
      </c>
      <c r="I476" s="386" t="s">
        <v>233</v>
      </c>
      <c r="J476" s="386" t="s">
        <v>233</v>
      </c>
      <c r="K476" s="386" t="s">
        <v>233</v>
      </c>
      <c r="L476" s="432" t="s">
        <v>233</v>
      </c>
      <c r="M476" s="386"/>
      <c r="N476" s="386"/>
      <c r="O476" s="386"/>
      <c r="P476" s="1196"/>
      <c r="Q476" s="386"/>
      <c r="R476" s="386"/>
    </row>
    <row r="477" spans="1:18" s="13" customFormat="1">
      <c r="A477" s="332"/>
      <c r="B477" s="402" t="s">
        <v>452</v>
      </c>
      <c r="C477" s="332"/>
      <c r="D477" s="332"/>
      <c r="E477" s="410"/>
      <c r="F477" s="386" t="s">
        <v>439</v>
      </c>
      <c r="G477" s="386" t="s">
        <v>439</v>
      </c>
      <c r="H477" s="388" t="s">
        <v>439</v>
      </c>
      <c r="I477" s="386" t="s">
        <v>439</v>
      </c>
      <c r="J477" s="386" t="s">
        <v>439</v>
      </c>
      <c r="K477" s="386" t="s">
        <v>439</v>
      </c>
      <c r="L477" s="432" t="s">
        <v>439</v>
      </c>
      <c r="M477" s="386"/>
      <c r="N477" s="386"/>
      <c r="O477" s="386"/>
      <c r="P477" s="1196"/>
      <c r="Q477" s="386"/>
      <c r="R477" s="386"/>
    </row>
    <row r="478" spans="1:18" s="13" customFormat="1">
      <c r="B478" s="332"/>
      <c r="C478" s="332"/>
      <c r="D478" s="332"/>
      <c r="E478" s="410"/>
      <c r="F478" s="406"/>
      <c r="G478" s="406"/>
      <c r="H478" s="406"/>
      <c r="I478" s="406"/>
      <c r="J478" s="406"/>
      <c r="K478" s="406"/>
      <c r="L478" s="173"/>
      <c r="M478" s="406"/>
      <c r="N478" s="406"/>
      <c r="O478" s="406"/>
      <c r="P478" s="49"/>
      <c r="Q478" s="406"/>
      <c r="R478" s="406"/>
    </row>
    <row r="479" spans="1:18" s="13" customFormat="1">
      <c r="A479" s="404">
        <v>2</v>
      </c>
      <c r="B479" s="389" t="s">
        <v>517</v>
      </c>
      <c r="C479" s="332"/>
      <c r="D479" s="332"/>
      <c r="E479" s="410"/>
      <c r="F479" s="511">
        <v>13788.8</v>
      </c>
      <c r="G479" s="511">
        <v>13834.54</v>
      </c>
      <c r="H479" s="511">
        <v>13349.59</v>
      </c>
      <c r="I479" s="511">
        <v>12978.39</v>
      </c>
      <c r="J479" s="511">
        <v>13216.02</v>
      </c>
      <c r="K479" s="511">
        <v>13425.37</v>
      </c>
      <c r="L479" s="214">
        <v>13607.16</v>
      </c>
      <c r="M479" s="511"/>
      <c r="N479" s="511"/>
      <c r="O479" s="511"/>
      <c r="P479" s="1225"/>
      <c r="Q479" s="511"/>
      <c r="R479" s="511"/>
    </row>
    <row r="480" spans="1:18" s="13" customFormat="1">
      <c r="A480" s="405"/>
      <c r="B480" s="387"/>
      <c r="C480" s="332"/>
      <c r="D480" s="332"/>
      <c r="E480" s="410"/>
      <c r="F480" s="418"/>
      <c r="G480" s="418"/>
      <c r="H480" s="418"/>
      <c r="I480" s="418"/>
      <c r="J480" s="418"/>
      <c r="K480" s="418"/>
      <c r="L480" s="440"/>
      <c r="M480" s="418"/>
      <c r="N480" s="418"/>
      <c r="O480" s="418"/>
      <c r="P480" s="1226"/>
      <c r="Q480" s="418"/>
      <c r="R480" s="418"/>
    </row>
    <row r="481" spans="1:18" s="13" customFormat="1">
      <c r="A481" s="404">
        <v>21</v>
      </c>
      <c r="B481" s="389" t="s">
        <v>518</v>
      </c>
      <c r="C481" s="332"/>
      <c r="D481" s="332"/>
      <c r="E481" s="410"/>
      <c r="F481" s="511">
        <v>4053.1</v>
      </c>
      <c r="G481" s="511">
        <v>3523.4</v>
      </c>
      <c r="H481" s="511">
        <v>3832.2</v>
      </c>
      <c r="I481" s="511">
        <v>3789.8</v>
      </c>
      <c r="J481" s="511">
        <v>3575.6</v>
      </c>
      <c r="K481" s="511">
        <v>3472.7</v>
      </c>
      <c r="L481" s="214">
        <v>3427.6</v>
      </c>
      <c r="M481" s="511"/>
      <c r="N481" s="511"/>
      <c r="O481" s="511"/>
      <c r="P481" s="1225"/>
      <c r="Q481" s="511"/>
      <c r="R481" s="511"/>
    </row>
    <row r="482" spans="1:18" s="13" customFormat="1">
      <c r="A482" s="405">
        <v>211</v>
      </c>
      <c r="B482" s="387" t="s">
        <v>519</v>
      </c>
      <c r="C482" s="332"/>
      <c r="D482" s="332"/>
      <c r="E482" s="410"/>
      <c r="F482" s="418">
        <v>1745</v>
      </c>
      <c r="G482" s="418">
        <v>1786.1</v>
      </c>
      <c r="H482" s="418">
        <v>321</v>
      </c>
      <c r="I482" s="418">
        <v>317.43</v>
      </c>
      <c r="J482" s="418">
        <v>299.49</v>
      </c>
      <c r="K482" s="418">
        <v>290.88</v>
      </c>
      <c r="L482" s="440">
        <v>287.08999999999997</v>
      </c>
      <c r="M482" s="418"/>
      <c r="N482" s="418"/>
      <c r="O482" s="418"/>
      <c r="P482" s="1226"/>
      <c r="Q482" s="418"/>
      <c r="R482" s="418"/>
    </row>
    <row r="483" spans="1:18" s="13" customFormat="1">
      <c r="A483" s="405">
        <v>2111</v>
      </c>
      <c r="B483" s="387" t="s">
        <v>520</v>
      </c>
      <c r="C483" s="332"/>
      <c r="D483" s="332"/>
      <c r="E483" s="410"/>
      <c r="F483" s="418">
        <v>1863.7</v>
      </c>
      <c r="G483" s="418">
        <v>1249.5</v>
      </c>
      <c r="H483" s="418">
        <v>25.9</v>
      </c>
      <c r="I483" s="418">
        <v>25.61</v>
      </c>
      <c r="J483" s="418">
        <v>24.17</v>
      </c>
      <c r="K483" s="418">
        <v>23.47</v>
      </c>
      <c r="L483" s="440">
        <v>23.17</v>
      </c>
      <c r="M483" s="418"/>
      <c r="N483" s="418"/>
      <c r="O483" s="418"/>
      <c r="P483" s="1226"/>
      <c r="Q483" s="418"/>
      <c r="R483" s="418"/>
    </row>
    <row r="484" spans="1:18" s="13" customFormat="1">
      <c r="A484" s="405">
        <v>2112</v>
      </c>
      <c r="B484" s="387" t="s">
        <v>521</v>
      </c>
      <c r="C484" s="332"/>
      <c r="D484" s="332"/>
      <c r="E484" s="410"/>
      <c r="F484" s="418">
        <v>107.2</v>
      </c>
      <c r="G484" s="418">
        <v>123.6</v>
      </c>
      <c r="H484" s="418">
        <v>3387.3</v>
      </c>
      <c r="I484" s="418">
        <v>3349.83</v>
      </c>
      <c r="J484" s="418">
        <v>3160.47</v>
      </c>
      <c r="K484" s="418">
        <v>3069.57</v>
      </c>
      <c r="L484" s="440">
        <v>3029.67</v>
      </c>
      <c r="M484" s="418"/>
      <c r="N484" s="418"/>
      <c r="O484" s="418"/>
      <c r="P484" s="1226"/>
      <c r="Q484" s="418"/>
      <c r="R484" s="418"/>
    </row>
    <row r="485" spans="1:18" s="13" customFormat="1">
      <c r="A485" s="405">
        <v>212</v>
      </c>
      <c r="B485" s="387" t="s">
        <v>522</v>
      </c>
      <c r="C485" s="332"/>
      <c r="D485" s="332"/>
      <c r="E485" s="410"/>
      <c r="F485" s="418">
        <v>337.2</v>
      </c>
      <c r="G485" s="418">
        <v>364.1</v>
      </c>
      <c r="H485" s="418">
        <v>98</v>
      </c>
      <c r="I485" s="418">
        <v>96.93</v>
      </c>
      <c r="J485" s="418">
        <v>91.45</v>
      </c>
      <c r="K485" s="418">
        <v>88.82</v>
      </c>
      <c r="L485" s="440">
        <v>87.66</v>
      </c>
      <c r="M485" s="418"/>
      <c r="N485" s="418"/>
      <c r="O485" s="418"/>
      <c r="P485" s="1226"/>
      <c r="Q485" s="418"/>
      <c r="R485" s="418"/>
    </row>
    <row r="486" spans="1:18" s="13" customFormat="1">
      <c r="A486" s="405"/>
      <c r="B486" s="387"/>
      <c r="C486" s="332"/>
      <c r="D486" s="332"/>
      <c r="E486" s="410"/>
      <c r="F486" s="418"/>
      <c r="G486" s="418"/>
      <c r="H486" s="418"/>
      <c r="I486" s="418"/>
      <c r="J486" s="418"/>
      <c r="K486" s="418"/>
      <c r="L486" s="440"/>
      <c r="M486" s="418"/>
      <c r="N486" s="418"/>
      <c r="O486" s="418"/>
      <c r="P486" s="1226"/>
      <c r="Q486" s="418"/>
      <c r="R486" s="418"/>
    </row>
    <row r="487" spans="1:18" s="13" customFormat="1">
      <c r="A487" s="404">
        <v>22</v>
      </c>
      <c r="B487" s="389" t="s">
        <v>523</v>
      </c>
      <c r="C487" s="332"/>
      <c r="D487" s="332"/>
      <c r="E487" s="410"/>
      <c r="F487" s="511">
        <v>3171.1</v>
      </c>
      <c r="G487" s="511">
        <v>4538.7</v>
      </c>
      <c r="H487" s="511">
        <v>4065.8</v>
      </c>
      <c r="I487" s="511">
        <v>4020.8</v>
      </c>
      <c r="J487" s="511">
        <v>3793.5</v>
      </c>
      <c r="K487" s="511">
        <v>3684.4</v>
      </c>
      <c r="L487" s="214">
        <v>3636.5</v>
      </c>
      <c r="M487" s="511"/>
      <c r="N487" s="511"/>
      <c r="O487" s="511"/>
      <c r="P487" s="1225"/>
      <c r="Q487" s="511"/>
      <c r="R487" s="511"/>
    </row>
    <row r="488" spans="1:18" s="13" customFormat="1">
      <c r="A488" s="405"/>
      <c r="B488" s="387"/>
      <c r="C488" s="332"/>
      <c r="D488" s="332"/>
      <c r="E488" s="410"/>
      <c r="F488" s="418"/>
      <c r="G488" s="418"/>
      <c r="H488" s="418"/>
      <c r="I488" s="418"/>
      <c r="J488" s="418"/>
      <c r="K488" s="418"/>
      <c r="L488" s="440"/>
      <c r="M488" s="418"/>
      <c r="N488" s="418"/>
      <c r="O488" s="418"/>
      <c r="P488" s="1226"/>
      <c r="Q488" s="418"/>
      <c r="R488" s="418"/>
    </row>
    <row r="489" spans="1:18" s="13" customFormat="1">
      <c r="A489" s="404">
        <v>24</v>
      </c>
      <c r="B489" s="389" t="s">
        <v>524</v>
      </c>
      <c r="C489" s="332"/>
      <c r="D489" s="332"/>
      <c r="E489" s="410"/>
      <c r="F489" s="511">
        <v>1077.3</v>
      </c>
      <c r="G489" s="511">
        <v>1443.7</v>
      </c>
      <c r="H489" s="511">
        <v>1465.7</v>
      </c>
      <c r="I489" s="511">
        <v>1449.5</v>
      </c>
      <c r="J489" s="511">
        <v>1367.5</v>
      </c>
      <c r="K489" s="511">
        <v>1328.2</v>
      </c>
      <c r="L489" s="214">
        <v>1310.9</v>
      </c>
      <c r="M489" s="511"/>
      <c r="N489" s="511"/>
      <c r="O489" s="511"/>
      <c r="P489" s="1225"/>
      <c r="Q489" s="511"/>
      <c r="R489" s="511"/>
    </row>
    <row r="490" spans="1:18" s="13" customFormat="1">
      <c r="A490" s="405">
        <v>241</v>
      </c>
      <c r="B490" s="387" t="s">
        <v>525</v>
      </c>
      <c r="C490" s="332"/>
      <c r="D490" s="332"/>
      <c r="E490" s="410"/>
      <c r="F490" s="418">
        <v>65.5</v>
      </c>
      <c r="G490" s="418">
        <v>267.2</v>
      </c>
      <c r="H490" s="418">
        <v>167.9</v>
      </c>
      <c r="I490" s="418">
        <v>166.06</v>
      </c>
      <c r="J490" s="418">
        <v>156.68</v>
      </c>
      <c r="K490" s="418">
        <v>152.16999999999999</v>
      </c>
      <c r="L490" s="440">
        <v>150.19</v>
      </c>
      <c r="M490" s="418"/>
      <c r="N490" s="418"/>
      <c r="O490" s="418"/>
      <c r="P490" s="1226"/>
      <c r="Q490" s="418"/>
      <c r="R490" s="418"/>
    </row>
    <row r="491" spans="1:18" s="13" customFormat="1">
      <c r="A491" s="405">
        <v>242</v>
      </c>
      <c r="B491" s="387" t="s">
        <v>526</v>
      </c>
      <c r="C491" s="332"/>
      <c r="D491" s="332"/>
      <c r="E491" s="410"/>
      <c r="F491" s="418">
        <v>1011.8</v>
      </c>
      <c r="G491" s="418">
        <v>1176.5</v>
      </c>
      <c r="H491" s="418">
        <v>1297.8</v>
      </c>
      <c r="I491" s="418">
        <v>1283.42</v>
      </c>
      <c r="J491" s="418">
        <v>1210.8699999999999</v>
      </c>
      <c r="K491" s="418">
        <v>1176.04</v>
      </c>
      <c r="L491" s="440">
        <v>1160.75</v>
      </c>
      <c r="M491" s="418"/>
      <c r="N491" s="418"/>
      <c r="O491" s="418"/>
      <c r="P491" s="1226"/>
      <c r="Q491" s="418"/>
      <c r="R491" s="418"/>
    </row>
    <row r="492" spans="1:18" s="13" customFormat="1">
      <c r="A492" s="405"/>
      <c r="B492" s="387"/>
      <c r="C492" s="332"/>
      <c r="D492" s="332"/>
      <c r="E492" s="410"/>
      <c r="F492" s="418"/>
      <c r="G492" s="418"/>
      <c r="H492" s="418"/>
      <c r="I492" s="418"/>
      <c r="J492" s="418"/>
      <c r="K492" s="418"/>
      <c r="L492" s="440"/>
      <c r="M492" s="418"/>
      <c r="N492" s="418"/>
      <c r="O492" s="418"/>
      <c r="P492" s="1226"/>
      <c r="Q492" s="418"/>
      <c r="R492" s="418"/>
    </row>
    <row r="493" spans="1:18" s="13" customFormat="1">
      <c r="A493" s="404">
        <v>26</v>
      </c>
      <c r="B493" s="389" t="s">
        <v>527</v>
      </c>
      <c r="C493" s="332"/>
      <c r="D493" s="332"/>
      <c r="E493" s="410"/>
      <c r="F493" s="511">
        <v>4041.4</v>
      </c>
      <c r="G493" s="511">
        <v>2342.6999999999998</v>
      </c>
      <c r="H493" s="511">
        <v>2209.6999999999998</v>
      </c>
      <c r="I493" s="511">
        <v>1961.7</v>
      </c>
      <c r="J493" s="511">
        <v>2822.1</v>
      </c>
      <c r="K493" s="511">
        <v>3330.4</v>
      </c>
      <c r="L493" s="214">
        <v>3643.4</v>
      </c>
      <c r="M493" s="511"/>
      <c r="N493" s="511"/>
      <c r="O493" s="511"/>
      <c r="P493" s="1225"/>
      <c r="Q493" s="511"/>
      <c r="R493" s="511"/>
    </row>
    <row r="494" spans="1:18" s="13" customFormat="1">
      <c r="A494" s="405">
        <v>2631</v>
      </c>
      <c r="B494" s="387" t="s">
        <v>528</v>
      </c>
      <c r="C494" s="332"/>
      <c r="D494" s="332"/>
      <c r="E494" s="410"/>
      <c r="F494" s="418">
        <v>1290.5999999999999</v>
      </c>
      <c r="G494" s="418">
        <v>1395.6</v>
      </c>
      <c r="H494" s="418">
        <v>873.1</v>
      </c>
      <c r="I494" s="418">
        <v>863.44</v>
      </c>
      <c r="J494" s="418">
        <v>814.63</v>
      </c>
      <c r="K494" s="418">
        <v>791.2</v>
      </c>
      <c r="L494" s="440">
        <v>780.92</v>
      </c>
      <c r="M494" s="418"/>
      <c r="N494" s="418"/>
      <c r="O494" s="418"/>
      <c r="P494" s="1226"/>
      <c r="Q494" s="418"/>
      <c r="R494" s="418"/>
    </row>
    <row r="495" spans="1:18" s="13" customFormat="1">
      <c r="A495" s="405">
        <v>2632</v>
      </c>
      <c r="B495" s="387" t="s">
        <v>529</v>
      </c>
      <c r="C495" s="332"/>
      <c r="D495" s="332"/>
      <c r="E495" s="410"/>
      <c r="F495" s="418">
        <v>2750.8</v>
      </c>
      <c r="G495" s="418">
        <v>947.1</v>
      </c>
      <c r="H495" s="418">
        <v>1336.6</v>
      </c>
      <c r="I495" s="418">
        <v>1098.23</v>
      </c>
      <c r="J495" s="418">
        <v>2007.44</v>
      </c>
      <c r="K495" s="418">
        <v>2539.15</v>
      </c>
      <c r="L495" s="440">
        <v>2862.46</v>
      </c>
      <c r="M495" s="418"/>
      <c r="N495" s="418"/>
      <c r="O495" s="418"/>
      <c r="P495" s="1226"/>
      <c r="Q495" s="418"/>
      <c r="R495" s="418"/>
    </row>
    <row r="496" spans="1:18" s="13" customFormat="1">
      <c r="A496" s="405"/>
      <c r="B496" s="387"/>
      <c r="C496" s="332"/>
      <c r="D496" s="332"/>
      <c r="E496" s="410"/>
      <c r="F496" s="418"/>
      <c r="G496" s="418"/>
      <c r="H496" s="418"/>
      <c r="I496" s="418"/>
      <c r="J496" s="418"/>
      <c r="K496" s="418"/>
      <c r="L496" s="440"/>
      <c r="M496" s="418"/>
      <c r="N496" s="418"/>
      <c r="O496" s="418"/>
      <c r="P496" s="1226"/>
      <c r="Q496" s="418"/>
      <c r="R496" s="418"/>
    </row>
    <row r="497" spans="1:18" s="13" customFormat="1">
      <c r="A497" s="404">
        <v>27</v>
      </c>
      <c r="B497" s="389" t="s">
        <v>530</v>
      </c>
      <c r="C497" s="332"/>
      <c r="D497" s="332"/>
      <c r="E497" s="410"/>
      <c r="F497" s="511">
        <v>0</v>
      </c>
      <c r="G497" s="511">
        <v>0</v>
      </c>
      <c r="H497" s="511">
        <v>37.4</v>
      </c>
      <c r="I497" s="511">
        <v>37.01</v>
      </c>
      <c r="J497" s="511">
        <v>34.92</v>
      </c>
      <c r="K497" s="511">
        <v>33.909999999999997</v>
      </c>
      <c r="L497" s="214">
        <v>33.47</v>
      </c>
      <c r="M497" s="511"/>
      <c r="N497" s="511"/>
      <c r="O497" s="511"/>
      <c r="P497" s="1225"/>
      <c r="Q497" s="511"/>
      <c r="R497" s="511"/>
    </row>
    <row r="498" spans="1:18" s="13" customFormat="1">
      <c r="A498" s="405">
        <v>2721</v>
      </c>
      <c r="B498" s="387" t="s">
        <v>552</v>
      </c>
      <c r="C498" s="332"/>
      <c r="D498" s="332"/>
      <c r="E498" s="410"/>
      <c r="F498" s="418" t="s">
        <v>302</v>
      </c>
      <c r="G498" s="418" t="s">
        <v>302</v>
      </c>
      <c r="H498" s="418">
        <v>37.4</v>
      </c>
      <c r="I498" s="418">
        <v>37.01</v>
      </c>
      <c r="J498" s="418">
        <v>34.92</v>
      </c>
      <c r="K498" s="418">
        <v>33.909999999999997</v>
      </c>
      <c r="L498" s="440">
        <v>33.47</v>
      </c>
      <c r="M498" s="418"/>
      <c r="N498" s="418"/>
      <c r="O498" s="418"/>
      <c r="P498" s="1226"/>
      <c r="Q498" s="418"/>
      <c r="R498" s="418"/>
    </row>
    <row r="499" spans="1:18" s="13" customFormat="1">
      <c r="A499" s="405"/>
      <c r="B499" s="387"/>
      <c r="C499" s="332"/>
      <c r="D499" s="332"/>
      <c r="E499" s="410"/>
      <c r="F499" s="418"/>
      <c r="G499" s="418"/>
      <c r="H499" s="418"/>
      <c r="I499" s="418"/>
      <c r="J499" s="418"/>
      <c r="K499" s="418"/>
      <c r="L499" s="440"/>
      <c r="M499" s="418"/>
      <c r="N499" s="418"/>
      <c r="O499" s="418"/>
      <c r="P499" s="1226"/>
      <c r="Q499" s="418"/>
      <c r="R499" s="418"/>
    </row>
    <row r="500" spans="1:18" s="13" customFormat="1">
      <c r="A500" s="404">
        <v>28</v>
      </c>
      <c r="B500" s="389" t="s">
        <v>531</v>
      </c>
      <c r="C500" s="332"/>
      <c r="D500" s="332"/>
      <c r="E500" s="410"/>
      <c r="F500" s="511">
        <v>129.9</v>
      </c>
      <c r="G500" s="511">
        <v>404</v>
      </c>
      <c r="H500" s="511">
        <v>456.5</v>
      </c>
      <c r="I500" s="511">
        <v>451.5</v>
      </c>
      <c r="J500" s="511">
        <v>426</v>
      </c>
      <c r="K500" s="511">
        <v>413.7</v>
      </c>
      <c r="L500" s="214">
        <v>408.3</v>
      </c>
      <c r="M500" s="511"/>
      <c r="N500" s="511"/>
      <c r="O500" s="511"/>
      <c r="P500" s="1225"/>
      <c r="Q500" s="511"/>
      <c r="R500" s="511"/>
    </row>
    <row r="501" spans="1:18" s="13" customFormat="1">
      <c r="A501" s="405">
        <v>2821</v>
      </c>
      <c r="B501" s="387" t="s">
        <v>544</v>
      </c>
      <c r="C501" s="332"/>
      <c r="D501" s="332"/>
      <c r="E501" s="410"/>
      <c r="F501" s="418" t="s">
        <v>302</v>
      </c>
      <c r="G501" s="418">
        <v>404</v>
      </c>
      <c r="H501" s="418">
        <v>454.6</v>
      </c>
      <c r="I501" s="418">
        <v>449.59</v>
      </c>
      <c r="J501" s="418">
        <v>424.17</v>
      </c>
      <c r="K501" s="418">
        <v>411.97</v>
      </c>
      <c r="L501" s="440">
        <v>406.62</v>
      </c>
      <c r="M501" s="418"/>
      <c r="N501" s="418"/>
      <c r="O501" s="418"/>
      <c r="P501" s="1226"/>
      <c r="Q501" s="418"/>
      <c r="R501" s="418"/>
    </row>
    <row r="502" spans="1:18" s="13" customFormat="1">
      <c r="A502" s="405">
        <v>2822</v>
      </c>
      <c r="B502" s="387" t="s">
        <v>558</v>
      </c>
      <c r="C502" s="332"/>
      <c r="D502" s="332"/>
      <c r="E502" s="410"/>
      <c r="F502" s="420" t="s">
        <v>302</v>
      </c>
      <c r="G502" s="420" t="s">
        <v>302</v>
      </c>
      <c r="H502" s="420" t="s">
        <v>302</v>
      </c>
      <c r="I502" s="420" t="s">
        <v>302</v>
      </c>
      <c r="J502" s="420" t="s">
        <v>302</v>
      </c>
      <c r="K502" s="420" t="s">
        <v>302</v>
      </c>
      <c r="L502" s="442" t="s">
        <v>302</v>
      </c>
      <c r="M502" s="420"/>
      <c r="N502" s="420"/>
      <c r="O502" s="420"/>
      <c r="P502" s="1228"/>
      <c r="Q502" s="420"/>
      <c r="R502" s="420"/>
    </row>
    <row r="503" spans="1:18" s="13" customFormat="1">
      <c r="A503" s="405">
        <v>283</v>
      </c>
      <c r="B503" s="387" t="s">
        <v>559</v>
      </c>
      <c r="C503" s="332"/>
      <c r="D503" s="332"/>
      <c r="E503" s="410"/>
      <c r="F503" s="420" t="s">
        <v>302</v>
      </c>
      <c r="G503" s="420" t="s">
        <v>302</v>
      </c>
      <c r="H503" s="418">
        <v>1.9</v>
      </c>
      <c r="I503" s="418">
        <v>1.89</v>
      </c>
      <c r="J503" s="418">
        <v>1.78</v>
      </c>
      <c r="K503" s="418">
        <v>1.73</v>
      </c>
      <c r="L503" s="440">
        <v>1.71</v>
      </c>
      <c r="M503" s="418"/>
      <c r="N503" s="418"/>
      <c r="O503" s="418"/>
      <c r="P503" s="1226"/>
      <c r="Q503" s="418"/>
      <c r="R503" s="418"/>
    </row>
    <row r="504" spans="1:18" s="13" customFormat="1">
      <c r="A504" s="405"/>
      <c r="B504" s="387"/>
      <c r="C504" s="332"/>
      <c r="D504" s="332"/>
      <c r="E504" s="410"/>
      <c r="F504" s="418"/>
      <c r="G504" s="418"/>
      <c r="H504" s="418"/>
      <c r="I504" s="418"/>
      <c r="J504" s="418"/>
      <c r="K504" s="418"/>
      <c r="L504" s="440"/>
      <c r="M504" s="418"/>
      <c r="N504" s="418"/>
      <c r="O504" s="418"/>
      <c r="P504" s="1226"/>
      <c r="Q504" s="418"/>
      <c r="R504" s="418"/>
    </row>
    <row r="505" spans="1:18" s="13" customFormat="1">
      <c r="A505" s="404">
        <v>31</v>
      </c>
      <c r="B505" s="389" t="s">
        <v>533</v>
      </c>
      <c r="C505" s="332"/>
      <c r="D505" s="332"/>
      <c r="E505" s="410"/>
      <c r="F505" s="511">
        <v>1316.1</v>
      </c>
      <c r="G505" s="511">
        <v>1582</v>
      </c>
      <c r="H505" s="511">
        <v>1241.9000000000001</v>
      </c>
      <c r="I505" s="511">
        <v>1228.2</v>
      </c>
      <c r="J505" s="511">
        <v>1158.8</v>
      </c>
      <c r="K505" s="511">
        <v>1125.4000000000001</v>
      </c>
      <c r="L505" s="214">
        <v>1110.8</v>
      </c>
      <c r="M505" s="511"/>
      <c r="N505" s="511"/>
      <c r="O505" s="511"/>
      <c r="P505" s="1225"/>
      <c r="Q505" s="511"/>
      <c r="R505" s="511"/>
    </row>
    <row r="506" spans="1:18" s="13" customFormat="1">
      <c r="A506" s="405">
        <v>311</v>
      </c>
      <c r="B506" s="387" t="s">
        <v>538</v>
      </c>
      <c r="C506" s="332"/>
      <c r="D506" s="332"/>
      <c r="E506" s="410"/>
      <c r="F506" s="418">
        <v>1265.7</v>
      </c>
      <c r="G506" s="418">
        <v>1522</v>
      </c>
      <c r="H506" s="418">
        <v>107.5</v>
      </c>
      <c r="I506" s="418">
        <v>106.27</v>
      </c>
      <c r="J506" s="418">
        <v>100.26</v>
      </c>
      <c r="K506" s="418">
        <v>97.38</v>
      </c>
      <c r="L506" s="440">
        <v>96.12</v>
      </c>
      <c r="M506" s="418"/>
      <c r="N506" s="418"/>
      <c r="O506" s="418"/>
      <c r="P506" s="1226"/>
      <c r="Q506" s="418"/>
      <c r="R506" s="418"/>
    </row>
    <row r="507" spans="1:18" s="13" customFormat="1">
      <c r="A507" s="405">
        <v>3111</v>
      </c>
      <c r="B507" s="387" t="s">
        <v>536</v>
      </c>
      <c r="C507" s="332"/>
      <c r="D507" s="332"/>
      <c r="E507" s="410"/>
      <c r="F507" s="418" t="s">
        <v>302</v>
      </c>
      <c r="G507" s="418" t="s">
        <v>302</v>
      </c>
      <c r="H507" s="418">
        <v>1.1000000000000001</v>
      </c>
      <c r="I507" s="418">
        <v>1.04</v>
      </c>
      <c r="J507" s="418">
        <v>0.98</v>
      </c>
      <c r="K507" s="418">
        <v>0.96</v>
      </c>
      <c r="L507" s="440">
        <v>0.94</v>
      </c>
      <c r="M507" s="418"/>
      <c r="N507" s="418"/>
      <c r="O507" s="418"/>
      <c r="P507" s="1226"/>
      <c r="Q507" s="418"/>
      <c r="R507" s="418"/>
    </row>
    <row r="508" spans="1:18" s="13" customFormat="1">
      <c r="A508" s="405">
        <v>31111</v>
      </c>
      <c r="B508" s="387" t="s">
        <v>537</v>
      </c>
      <c r="C508" s="332"/>
      <c r="D508" s="332"/>
      <c r="E508" s="410"/>
      <c r="F508" s="418" t="s">
        <v>302</v>
      </c>
      <c r="G508" s="418" t="s">
        <v>302</v>
      </c>
      <c r="H508" s="418">
        <v>6.8</v>
      </c>
      <c r="I508" s="418">
        <v>6.74</v>
      </c>
      <c r="J508" s="418">
        <v>6.36</v>
      </c>
      <c r="K508" s="418">
        <v>6.18</v>
      </c>
      <c r="L508" s="440">
        <v>6.1</v>
      </c>
      <c r="M508" s="418"/>
      <c r="N508" s="418"/>
      <c r="O508" s="418"/>
      <c r="P508" s="1226"/>
      <c r="Q508" s="418"/>
      <c r="R508" s="418"/>
    </row>
    <row r="509" spans="1:18" s="13" customFormat="1">
      <c r="A509" s="405">
        <v>31112</v>
      </c>
      <c r="B509" s="387" t="s">
        <v>560</v>
      </c>
      <c r="C509" s="332"/>
      <c r="D509" s="332"/>
      <c r="E509" s="410"/>
      <c r="F509" s="418" t="s">
        <v>302</v>
      </c>
      <c r="G509" s="418" t="s">
        <v>302</v>
      </c>
      <c r="H509" s="418">
        <v>1060.0999999999999</v>
      </c>
      <c r="I509" s="418">
        <v>1048.3399999999999</v>
      </c>
      <c r="J509" s="418">
        <v>989.08</v>
      </c>
      <c r="K509" s="418">
        <v>960.63</v>
      </c>
      <c r="L509" s="440">
        <v>948.15</v>
      </c>
      <c r="M509" s="418"/>
      <c r="N509" s="418"/>
      <c r="O509" s="418"/>
      <c r="P509" s="1226"/>
      <c r="Q509" s="418"/>
      <c r="R509" s="418"/>
    </row>
    <row r="510" spans="1:18" s="13" customFormat="1">
      <c r="A510" s="405">
        <v>31113</v>
      </c>
      <c r="B510" s="387" t="s">
        <v>542</v>
      </c>
      <c r="C510" s="332"/>
      <c r="D510" s="332"/>
      <c r="E510" s="410"/>
      <c r="F510" s="418" t="s">
        <v>302</v>
      </c>
      <c r="G510" s="418" t="s">
        <v>302</v>
      </c>
      <c r="H510" s="418">
        <v>13.2</v>
      </c>
      <c r="I510" s="418">
        <v>13.1</v>
      </c>
      <c r="J510" s="418">
        <v>12.36</v>
      </c>
      <c r="K510" s="418">
        <v>12.01</v>
      </c>
      <c r="L510" s="440">
        <v>11.85</v>
      </c>
      <c r="M510" s="418"/>
      <c r="N510" s="418"/>
      <c r="O510" s="418"/>
      <c r="P510" s="1226"/>
      <c r="Q510" s="418"/>
      <c r="R510" s="418"/>
    </row>
    <row r="511" spans="1:18" s="13" customFormat="1">
      <c r="A511" s="405">
        <v>31121</v>
      </c>
      <c r="B511" s="387" t="s">
        <v>543</v>
      </c>
      <c r="C511" s="332"/>
      <c r="D511" s="332"/>
      <c r="E511" s="410"/>
      <c r="F511" s="418">
        <v>15.7</v>
      </c>
      <c r="G511" s="418">
        <v>27.3</v>
      </c>
      <c r="H511" s="418">
        <v>3.5</v>
      </c>
      <c r="I511" s="418">
        <v>3.41</v>
      </c>
      <c r="J511" s="418">
        <v>3.22</v>
      </c>
      <c r="K511" s="418">
        <v>3.13</v>
      </c>
      <c r="L511" s="440">
        <v>3.09</v>
      </c>
      <c r="M511" s="418"/>
      <c r="N511" s="418"/>
      <c r="O511" s="418"/>
      <c r="P511" s="1226"/>
      <c r="Q511" s="418"/>
      <c r="R511" s="418"/>
    </row>
    <row r="512" spans="1:18" s="13" customFormat="1">
      <c r="A512" s="405">
        <v>31122</v>
      </c>
      <c r="B512" s="387" t="s">
        <v>541</v>
      </c>
      <c r="C512" s="332"/>
      <c r="D512" s="332"/>
      <c r="E512" s="410"/>
      <c r="F512" s="418">
        <v>24.1</v>
      </c>
      <c r="G512" s="418">
        <v>21.8</v>
      </c>
      <c r="H512" s="418">
        <v>12.8</v>
      </c>
      <c r="I512" s="418">
        <v>12.61</v>
      </c>
      <c r="J512" s="418">
        <v>11.9</v>
      </c>
      <c r="K512" s="418">
        <v>11.56</v>
      </c>
      <c r="L512" s="440">
        <v>11.41</v>
      </c>
      <c r="M512" s="418"/>
      <c r="N512" s="418"/>
      <c r="O512" s="418"/>
      <c r="P512" s="1226"/>
      <c r="Q512" s="418"/>
      <c r="R512" s="418"/>
    </row>
    <row r="513" spans="1:18" s="13" customFormat="1">
      <c r="A513" s="405">
        <v>311221</v>
      </c>
      <c r="B513" s="387" t="s">
        <v>540</v>
      </c>
      <c r="C513" s="332"/>
      <c r="D513" s="332"/>
      <c r="E513" s="410"/>
      <c r="F513" s="418">
        <v>10.6</v>
      </c>
      <c r="G513" s="418">
        <v>10.8</v>
      </c>
      <c r="H513" s="418">
        <v>16.3</v>
      </c>
      <c r="I513" s="418">
        <v>16.14</v>
      </c>
      <c r="J513" s="418">
        <v>15.22</v>
      </c>
      <c r="K513" s="418">
        <v>14.79</v>
      </c>
      <c r="L513" s="440">
        <v>14.59</v>
      </c>
      <c r="M513" s="418"/>
      <c r="N513" s="418"/>
      <c r="O513" s="418"/>
      <c r="P513" s="1226"/>
      <c r="Q513" s="418"/>
      <c r="R513" s="418"/>
    </row>
    <row r="514" spans="1:18" s="13" customFormat="1">
      <c r="A514" s="405">
        <v>3141</v>
      </c>
      <c r="B514" s="387" t="s">
        <v>535</v>
      </c>
      <c r="C514" s="332"/>
      <c r="D514" s="332"/>
      <c r="E514" s="410"/>
      <c r="F514" s="418" t="s">
        <v>302</v>
      </c>
      <c r="G514" s="418" t="s">
        <v>302</v>
      </c>
      <c r="H514" s="418">
        <v>16.399999999999999</v>
      </c>
      <c r="I514" s="418">
        <v>16.260000000000002</v>
      </c>
      <c r="J514" s="418">
        <v>15.34</v>
      </c>
      <c r="K514" s="418">
        <v>14.9</v>
      </c>
      <c r="L514" s="440">
        <v>14.71</v>
      </c>
      <c r="M514" s="418"/>
      <c r="N514" s="418"/>
      <c r="O514" s="418"/>
      <c r="P514" s="1226"/>
      <c r="Q514" s="418"/>
      <c r="R514" s="418"/>
    </row>
    <row r="515" spans="1:18" s="13" customFormat="1">
      <c r="A515" s="405">
        <v>3144</v>
      </c>
      <c r="B515" s="387" t="s">
        <v>534</v>
      </c>
      <c r="C515" s="332"/>
      <c r="D515" s="332"/>
      <c r="E515" s="410"/>
      <c r="F515" s="418" t="s">
        <v>302</v>
      </c>
      <c r="G515" s="418" t="s">
        <v>302</v>
      </c>
      <c r="H515" s="418">
        <v>4.3</v>
      </c>
      <c r="I515" s="418">
        <v>4.26</v>
      </c>
      <c r="J515" s="418">
        <v>4.0199999999999996</v>
      </c>
      <c r="K515" s="418">
        <v>3.9</v>
      </c>
      <c r="L515" s="440">
        <v>3.85</v>
      </c>
      <c r="M515" s="418"/>
      <c r="N515" s="418"/>
      <c r="O515" s="418"/>
      <c r="P515" s="1226"/>
      <c r="Q515" s="418"/>
      <c r="R515" s="418"/>
    </row>
    <row r="516" spans="1:18" s="13" customFormat="1">
      <c r="A516" s="405"/>
      <c r="B516" s="332"/>
      <c r="C516" s="332"/>
      <c r="D516" s="332"/>
      <c r="E516" s="410"/>
      <c r="F516" s="418"/>
      <c r="G516" s="418"/>
      <c r="H516" s="418"/>
      <c r="I516" s="418"/>
      <c r="J516" s="418"/>
      <c r="K516" s="418"/>
      <c r="L516" s="440"/>
      <c r="M516" s="418"/>
      <c r="N516" s="418"/>
      <c r="O516" s="418"/>
      <c r="P516" s="1226"/>
      <c r="Q516" s="418"/>
      <c r="R516" s="418"/>
    </row>
    <row r="517" spans="1:18">
      <c r="A517" s="404">
        <v>9</v>
      </c>
      <c r="B517" s="389" t="s">
        <v>545</v>
      </c>
      <c r="C517" s="332"/>
      <c r="D517" s="332"/>
      <c r="E517" s="410"/>
      <c r="F517" s="511">
        <v>-227</v>
      </c>
      <c r="G517" s="511">
        <v>0</v>
      </c>
      <c r="H517" s="511">
        <v>40.4</v>
      </c>
      <c r="I517" s="511">
        <v>39.96</v>
      </c>
      <c r="J517" s="511">
        <v>37.700000000000003</v>
      </c>
      <c r="K517" s="511">
        <v>36.619999999999997</v>
      </c>
      <c r="L517" s="214">
        <v>36.14</v>
      </c>
      <c r="M517" s="511"/>
      <c r="N517" s="511"/>
      <c r="O517" s="511"/>
      <c r="P517" s="1225"/>
      <c r="Q517" s="511"/>
      <c r="R517" s="511"/>
    </row>
    <row r="518" spans="1:18">
      <c r="A518" s="159"/>
      <c r="B518" s="159"/>
      <c r="C518" s="159"/>
      <c r="D518" s="159"/>
      <c r="E518" s="168"/>
      <c r="F518" s="159"/>
      <c r="G518" s="159"/>
      <c r="H518" s="159"/>
      <c r="I518" s="159"/>
      <c r="J518" s="159"/>
      <c r="K518" s="159"/>
      <c r="M518" s="159"/>
      <c r="N518" s="159"/>
      <c r="O518" s="159"/>
      <c r="Q518" s="159"/>
      <c r="R518" s="159"/>
    </row>
    <row r="519" spans="1:18">
      <c r="A519" s="159"/>
      <c r="B519" s="159"/>
      <c r="C519" s="159"/>
      <c r="D519" s="159"/>
      <c r="E519" s="168"/>
      <c r="F519" s="159"/>
      <c r="G519" s="159"/>
      <c r="H519" s="159"/>
      <c r="I519" s="159"/>
      <c r="J519" s="159"/>
      <c r="K519" s="159"/>
      <c r="M519" s="159"/>
      <c r="N519" s="159"/>
      <c r="O519" s="159"/>
      <c r="Q519" s="159"/>
      <c r="R519" s="159"/>
    </row>
    <row r="520" spans="1:18">
      <c r="A520" s="159"/>
      <c r="B520" s="159"/>
      <c r="C520" s="159"/>
      <c r="D520" s="159"/>
      <c r="E520" s="168"/>
      <c r="F520" s="159"/>
      <c r="G520" s="159"/>
      <c r="H520" s="159"/>
      <c r="I520" s="159"/>
      <c r="J520" s="159"/>
      <c r="K520" s="159"/>
      <c r="M520" s="159"/>
      <c r="N520" s="159"/>
      <c r="O520" s="159"/>
      <c r="Q520" s="159"/>
      <c r="R520" s="159"/>
    </row>
    <row r="521" spans="1:18">
      <c r="A521" s="159"/>
      <c r="B521" s="159"/>
      <c r="C521" s="159"/>
      <c r="D521" s="159"/>
      <c r="E521" s="168"/>
      <c r="F521" s="159"/>
      <c r="G521" s="159"/>
      <c r="H521" s="159"/>
      <c r="I521" s="159"/>
      <c r="J521" s="159"/>
      <c r="K521" s="159"/>
      <c r="M521" s="159"/>
      <c r="N521" s="159"/>
      <c r="O521" s="159"/>
      <c r="Q521" s="159"/>
      <c r="R521" s="159"/>
    </row>
    <row r="522" spans="1:18" s="13" customFormat="1">
      <c r="A522" s="159"/>
      <c r="B522" s="159"/>
      <c r="C522" s="159"/>
      <c r="D522" s="159"/>
      <c r="E522" s="168"/>
      <c r="F522" s="159"/>
      <c r="G522" s="159"/>
      <c r="H522" s="159"/>
      <c r="I522" s="159"/>
      <c r="J522" s="159"/>
      <c r="K522" s="159"/>
      <c r="L522" s="159"/>
      <c r="M522" s="159"/>
      <c r="N522" s="159"/>
      <c r="O522" s="159"/>
      <c r="P522" s="8"/>
      <c r="Q522" s="159"/>
      <c r="R522" s="159"/>
    </row>
    <row r="523" spans="1:18" s="13" customFormat="1" ht="20.25">
      <c r="A523" s="332"/>
      <c r="B523" s="398" t="s">
        <v>561</v>
      </c>
      <c r="C523" s="332"/>
      <c r="D523" s="332"/>
      <c r="E523" s="332"/>
      <c r="F523" s="332"/>
      <c r="G523" s="332"/>
      <c r="H523" s="332"/>
      <c r="I523" s="332"/>
      <c r="J523" s="332"/>
      <c r="K523" s="332"/>
      <c r="L523" s="332"/>
      <c r="M523" s="332"/>
      <c r="N523" s="332"/>
      <c r="O523" s="332"/>
      <c r="Q523" s="332"/>
      <c r="R523" s="332"/>
    </row>
    <row r="524" spans="1:18" s="13" customFormat="1" ht="15.75" customHeight="1">
      <c r="A524" s="332"/>
      <c r="B524" s="399" t="s">
        <v>557</v>
      </c>
      <c r="C524" s="314">
        <v>2012</v>
      </c>
      <c r="D524" s="314">
        <v>2013</v>
      </c>
      <c r="E524" s="314">
        <v>2014</v>
      </c>
      <c r="F524" s="429"/>
      <c r="G524" s="400">
        <v>2016</v>
      </c>
      <c r="H524" s="400">
        <v>2017</v>
      </c>
      <c r="I524" s="400">
        <v>2018</v>
      </c>
      <c r="J524" s="400">
        <v>2019</v>
      </c>
      <c r="K524" s="400">
        <v>2020</v>
      </c>
      <c r="L524" s="429"/>
      <c r="M524" s="400"/>
      <c r="N524" s="400"/>
      <c r="O524" s="400"/>
      <c r="P524" s="1229"/>
      <c r="Q524" s="400"/>
      <c r="R524" s="400"/>
    </row>
    <row r="525" spans="1:18" s="13" customFormat="1" ht="25.5">
      <c r="A525" s="332"/>
      <c r="B525" s="399" t="s">
        <v>450</v>
      </c>
      <c r="C525" s="315" t="s">
        <v>231</v>
      </c>
      <c r="D525" s="315" t="s">
        <v>231</v>
      </c>
      <c r="E525" s="315" t="s">
        <v>231</v>
      </c>
      <c r="F525" s="430"/>
      <c r="G525" s="401" t="s">
        <v>233</v>
      </c>
      <c r="H525" s="401" t="s">
        <v>233</v>
      </c>
      <c r="I525" s="401" t="s">
        <v>233</v>
      </c>
      <c r="J525" s="401" t="s">
        <v>233</v>
      </c>
      <c r="K525" s="401" t="s">
        <v>233</v>
      </c>
      <c r="L525" s="430"/>
      <c r="M525" s="401"/>
      <c r="N525" s="401"/>
      <c r="O525" s="401"/>
      <c r="P525" s="1230"/>
      <c r="Q525" s="401"/>
      <c r="R525" s="401"/>
    </row>
    <row r="526" spans="1:18" s="13" customFormat="1">
      <c r="A526" s="332"/>
      <c r="B526" s="402" t="s">
        <v>452</v>
      </c>
      <c r="C526" s="316" t="s">
        <v>288</v>
      </c>
      <c r="D526" s="316" t="s">
        <v>288</v>
      </c>
      <c r="E526" s="316" t="s">
        <v>288</v>
      </c>
      <c r="F526" s="132"/>
      <c r="G526" s="361" t="s">
        <v>288</v>
      </c>
      <c r="H526" s="361" t="s">
        <v>288</v>
      </c>
      <c r="I526" s="361" t="s">
        <v>288</v>
      </c>
      <c r="J526" s="361" t="s">
        <v>288</v>
      </c>
      <c r="K526" s="361" t="s">
        <v>288</v>
      </c>
      <c r="L526" s="132"/>
      <c r="M526" s="361"/>
      <c r="N526" s="361"/>
      <c r="O526" s="361"/>
      <c r="P526" s="1003"/>
      <c r="Q526" s="361"/>
      <c r="R526" s="361"/>
    </row>
    <row r="527" spans="1:18" s="13" customFormat="1">
      <c r="A527" s="332"/>
      <c r="B527" s="332"/>
      <c r="C527" s="317"/>
      <c r="D527" s="317"/>
      <c r="E527" s="317"/>
      <c r="F527" s="246"/>
      <c r="G527" s="403"/>
      <c r="H527" s="403"/>
      <c r="I527" s="403"/>
      <c r="J527" s="403"/>
      <c r="K527" s="403"/>
      <c r="L527" s="246"/>
      <c r="M527" s="403"/>
      <c r="N527" s="403"/>
      <c r="O527" s="403"/>
      <c r="P527" s="1231"/>
      <c r="Q527" s="403"/>
      <c r="R527" s="403"/>
    </row>
    <row r="528" spans="1:18" s="13" customFormat="1">
      <c r="A528" s="404">
        <v>2</v>
      </c>
      <c r="B528" s="389" t="s">
        <v>517</v>
      </c>
      <c r="C528" s="318">
        <v>9943.2999999999993</v>
      </c>
      <c r="D528" s="318">
        <v>13175.5</v>
      </c>
      <c r="E528" s="318">
        <v>15453.9</v>
      </c>
      <c r="F528" s="150"/>
      <c r="G528" s="390">
        <v>15129.7</v>
      </c>
      <c r="H528" s="390">
        <v>14762.6</v>
      </c>
      <c r="I528" s="390">
        <v>14013.4</v>
      </c>
      <c r="J528" s="390">
        <v>14169.7</v>
      </c>
      <c r="K528" s="390">
        <v>14752</v>
      </c>
      <c r="L528" s="150"/>
      <c r="M528" s="390"/>
      <c r="N528" s="390"/>
      <c r="O528" s="390"/>
      <c r="P528" s="1198"/>
      <c r="Q528" s="390"/>
      <c r="R528" s="390"/>
    </row>
    <row r="529" spans="1:18" s="13" customFormat="1">
      <c r="A529" s="405"/>
      <c r="B529" s="387"/>
      <c r="C529" s="316"/>
      <c r="D529" s="316"/>
      <c r="E529" s="316"/>
      <c r="F529" s="132"/>
      <c r="G529" s="361"/>
      <c r="H529" s="361"/>
      <c r="I529" s="361"/>
      <c r="J529" s="361"/>
      <c r="K529" s="361"/>
      <c r="L529" s="132"/>
      <c r="M529" s="361"/>
      <c r="N529" s="361"/>
      <c r="O529" s="361"/>
      <c r="P529" s="1003"/>
      <c r="Q529" s="361"/>
      <c r="R529" s="361"/>
    </row>
    <row r="530" spans="1:18" s="13" customFormat="1">
      <c r="A530" s="404">
        <v>21</v>
      </c>
      <c r="B530" s="389" t="s">
        <v>518</v>
      </c>
      <c r="C530" s="318">
        <v>2496.5</v>
      </c>
      <c r="D530" s="318">
        <v>2785.7</v>
      </c>
      <c r="E530" s="318">
        <v>3696.7</v>
      </c>
      <c r="F530" s="150"/>
      <c r="G530" s="390">
        <v>3723.7</v>
      </c>
      <c r="H530" s="390">
        <v>3876.3</v>
      </c>
      <c r="I530" s="390">
        <v>3679</v>
      </c>
      <c r="J530" s="390">
        <v>3720.1</v>
      </c>
      <c r="K530" s="390">
        <v>3872.9</v>
      </c>
      <c r="L530" s="150"/>
      <c r="M530" s="390"/>
      <c r="N530" s="390"/>
      <c r="O530" s="390"/>
      <c r="P530" s="1198"/>
      <c r="Q530" s="390"/>
      <c r="R530" s="390"/>
    </row>
    <row r="531" spans="1:18" s="13" customFormat="1">
      <c r="A531" s="405">
        <v>211</v>
      </c>
      <c r="B531" s="387" t="s">
        <v>562</v>
      </c>
      <c r="C531" s="316">
        <v>2282.3000000000002</v>
      </c>
      <c r="D531" s="319">
        <v>2606</v>
      </c>
      <c r="E531" s="316">
        <v>3242.6</v>
      </c>
      <c r="F531" s="132"/>
      <c r="G531" s="361">
        <v>3441.6</v>
      </c>
      <c r="H531" s="361">
        <v>3592.4</v>
      </c>
      <c r="I531" s="361">
        <v>3409.6</v>
      </c>
      <c r="J531" s="361">
        <v>3447.6</v>
      </c>
      <c r="K531" s="361">
        <v>3589.3</v>
      </c>
      <c r="L531" s="132"/>
      <c r="M531" s="361"/>
      <c r="N531" s="361"/>
      <c r="O531" s="361"/>
      <c r="P531" s="1003"/>
      <c r="Q531" s="361"/>
      <c r="R531" s="361"/>
    </row>
    <row r="532" spans="1:18" s="13" customFormat="1">
      <c r="A532" s="405">
        <v>211</v>
      </c>
      <c r="B532" s="387" t="s">
        <v>519</v>
      </c>
      <c r="C532" s="316">
        <v>978.6</v>
      </c>
      <c r="D532" s="316">
        <v>1404.8</v>
      </c>
      <c r="E532" s="316">
        <v>2818.5</v>
      </c>
      <c r="F532" s="132"/>
      <c r="G532" s="361">
        <v>1663.3</v>
      </c>
      <c r="H532" s="361">
        <v>0</v>
      </c>
      <c r="I532" s="361">
        <v>0</v>
      </c>
      <c r="J532" s="361">
        <v>0</v>
      </c>
      <c r="K532" s="361">
        <v>0</v>
      </c>
      <c r="L532" s="132"/>
      <c r="M532" s="361"/>
      <c r="N532" s="361"/>
      <c r="O532" s="361"/>
      <c r="P532" s="1003"/>
      <c r="Q532" s="361"/>
      <c r="R532" s="361"/>
    </row>
    <row r="533" spans="1:18" s="13" customFormat="1">
      <c r="A533" s="405">
        <v>2111</v>
      </c>
      <c r="B533" s="387" t="s">
        <v>520</v>
      </c>
      <c r="C533" s="316">
        <v>1215.5999999999999</v>
      </c>
      <c r="D533" s="316">
        <v>1084.5999999999999</v>
      </c>
      <c r="E533" s="316">
        <v>308.60000000000002</v>
      </c>
      <c r="F533" s="132"/>
      <c r="G533" s="361">
        <v>1651.2</v>
      </c>
      <c r="H533" s="361">
        <v>3469</v>
      </c>
      <c r="I533" s="361">
        <v>3292.4</v>
      </c>
      <c r="J533" s="361">
        <v>3329.2</v>
      </c>
      <c r="K533" s="361">
        <v>3466</v>
      </c>
      <c r="L533" s="132"/>
      <c r="M533" s="361"/>
      <c r="N533" s="361"/>
      <c r="O533" s="361"/>
      <c r="P533" s="1003"/>
      <c r="Q533" s="361"/>
      <c r="R533" s="361"/>
    </row>
    <row r="534" spans="1:18" s="13" customFormat="1">
      <c r="A534" s="405">
        <v>2112</v>
      </c>
      <c r="B534" s="387" t="s">
        <v>521</v>
      </c>
      <c r="C534" s="316">
        <v>88.1</v>
      </c>
      <c r="D534" s="316">
        <v>116.6</v>
      </c>
      <c r="E534" s="316">
        <v>115.4</v>
      </c>
      <c r="F534" s="132"/>
      <c r="G534" s="361">
        <v>127</v>
      </c>
      <c r="H534" s="361">
        <v>123.4</v>
      </c>
      <c r="I534" s="361">
        <v>117.2</v>
      </c>
      <c r="J534" s="361">
        <v>118.5</v>
      </c>
      <c r="K534" s="361">
        <v>123.3</v>
      </c>
      <c r="L534" s="132"/>
      <c r="M534" s="361"/>
      <c r="N534" s="361"/>
      <c r="O534" s="361"/>
      <c r="P534" s="1003"/>
      <c r="Q534" s="361"/>
      <c r="R534" s="361"/>
    </row>
    <row r="535" spans="1:18" s="13" customFormat="1">
      <c r="A535" s="405">
        <v>212</v>
      </c>
      <c r="B535" s="387" t="s">
        <v>522</v>
      </c>
      <c r="C535" s="316">
        <v>214.2</v>
      </c>
      <c r="D535" s="316">
        <v>179.7</v>
      </c>
      <c r="E535" s="316">
        <v>454.2</v>
      </c>
      <c r="F535" s="132"/>
      <c r="G535" s="361">
        <v>282.10000000000002</v>
      </c>
      <c r="H535" s="361">
        <v>283.89999999999998</v>
      </c>
      <c r="I535" s="361">
        <v>269.39999999999998</v>
      </c>
      <c r="J535" s="361">
        <v>272.39999999999998</v>
      </c>
      <c r="K535" s="361">
        <v>283.60000000000002</v>
      </c>
      <c r="L535" s="132"/>
      <c r="M535" s="361"/>
      <c r="N535" s="361"/>
      <c r="O535" s="361"/>
      <c r="P535" s="1003"/>
      <c r="Q535" s="361"/>
      <c r="R535" s="361"/>
    </row>
    <row r="536" spans="1:18" s="13" customFormat="1">
      <c r="A536" s="405">
        <v>2121</v>
      </c>
      <c r="B536" s="387" t="s">
        <v>563</v>
      </c>
      <c r="C536" s="316">
        <v>214.2</v>
      </c>
      <c r="D536" s="316">
        <v>179.7</v>
      </c>
      <c r="E536" s="316">
        <v>454.2</v>
      </c>
      <c r="F536" s="132"/>
      <c r="G536" s="361">
        <v>282.10000000000002</v>
      </c>
      <c r="H536" s="361">
        <v>283.89999999999998</v>
      </c>
      <c r="I536" s="361">
        <v>269.39999999999998</v>
      </c>
      <c r="J536" s="361">
        <v>272.39999999999998</v>
      </c>
      <c r="K536" s="361">
        <v>283.60000000000002</v>
      </c>
      <c r="L536" s="132"/>
      <c r="M536" s="361"/>
      <c r="N536" s="361"/>
      <c r="O536" s="361"/>
      <c r="P536" s="1003"/>
      <c r="Q536" s="361"/>
      <c r="R536" s="361"/>
    </row>
    <row r="537" spans="1:18" s="13" customFormat="1">
      <c r="A537" s="405"/>
      <c r="B537" s="387"/>
      <c r="C537" s="316"/>
      <c r="D537" s="316"/>
      <c r="E537" s="316"/>
      <c r="F537" s="132"/>
      <c r="G537" s="361"/>
      <c r="H537" s="361"/>
      <c r="I537" s="361"/>
      <c r="J537" s="361"/>
      <c r="K537" s="361"/>
      <c r="L537" s="132"/>
      <c r="M537" s="361"/>
      <c r="N537" s="361"/>
      <c r="O537" s="361"/>
      <c r="P537" s="1003"/>
      <c r="Q537" s="361"/>
      <c r="R537" s="361"/>
    </row>
    <row r="538" spans="1:18" s="13" customFormat="1">
      <c r="A538" s="404">
        <v>22</v>
      </c>
      <c r="B538" s="389" t="s">
        <v>523</v>
      </c>
      <c r="C538" s="318">
        <v>2372.3000000000002</v>
      </c>
      <c r="D538" s="318">
        <v>4335</v>
      </c>
      <c r="E538" s="318">
        <v>3691.2</v>
      </c>
      <c r="F538" s="150"/>
      <c r="G538" s="390">
        <v>4297.8</v>
      </c>
      <c r="H538" s="390">
        <v>4479.8999999999996</v>
      </c>
      <c r="I538" s="390">
        <v>4251.8999999999996</v>
      </c>
      <c r="J538" s="390">
        <v>4299.3</v>
      </c>
      <c r="K538" s="390">
        <v>4476</v>
      </c>
      <c r="L538" s="150"/>
      <c r="M538" s="390"/>
      <c r="N538" s="390"/>
      <c r="O538" s="390"/>
      <c r="P538" s="1198"/>
      <c r="Q538" s="390"/>
      <c r="R538" s="390"/>
    </row>
    <row r="539" spans="1:18" s="13" customFormat="1">
      <c r="A539" s="405"/>
      <c r="B539" s="387"/>
      <c r="C539" s="316"/>
      <c r="D539" s="316"/>
      <c r="E539" s="316"/>
      <c r="F539" s="132"/>
      <c r="G539" s="361"/>
      <c r="H539" s="361"/>
      <c r="I539" s="361"/>
      <c r="J539" s="361"/>
      <c r="K539" s="361"/>
      <c r="L539" s="132"/>
      <c r="M539" s="361"/>
      <c r="N539" s="361"/>
      <c r="O539" s="361"/>
      <c r="P539" s="1003"/>
      <c r="Q539" s="361"/>
      <c r="R539" s="361"/>
    </row>
    <row r="540" spans="1:18" s="13" customFormat="1">
      <c r="A540" s="404">
        <v>24</v>
      </c>
      <c r="B540" s="389" t="s">
        <v>524</v>
      </c>
      <c r="C540" s="318">
        <v>452.3</v>
      </c>
      <c r="D540" s="318">
        <v>521.1</v>
      </c>
      <c r="E540" s="318">
        <v>933.1</v>
      </c>
      <c r="F540" s="150"/>
      <c r="G540" s="390">
        <v>1100.7</v>
      </c>
      <c r="H540" s="390">
        <v>1453.1</v>
      </c>
      <c r="I540" s="390">
        <v>1379.1</v>
      </c>
      <c r="J540" s="390">
        <v>1394.5</v>
      </c>
      <c r="K540" s="390">
        <v>1451.8</v>
      </c>
      <c r="L540" s="150"/>
      <c r="M540" s="390"/>
      <c r="N540" s="390"/>
      <c r="O540" s="390"/>
      <c r="P540" s="1198"/>
      <c r="Q540" s="390"/>
      <c r="R540" s="390"/>
    </row>
    <row r="541" spans="1:18" s="13" customFormat="1">
      <c r="A541" s="405">
        <v>241</v>
      </c>
      <c r="B541" s="387" t="s">
        <v>525</v>
      </c>
      <c r="C541" s="316">
        <v>38.1</v>
      </c>
      <c r="D541" s="316">
        <v>42.2</v>
      </c>
      <c r="E541" s="316">
        <v>92.7</v>
      </c>
      <c r="F541" s="132"/>
      <c r="G541" s="361">
        <v>68.400000000000006</v>
      </c>
      <c r="H541" s="361">
        <v>267.2</v>
      </c>
      <c r="I541" s="361">
        <v>253.6</v>
      </c>
      <c r="J541" s="361">
        <v>256.39999999999998</v>
      </c>
      <c r="K541" s="361">
        <v>266.89999999999998</v>
      </c>
      <c r="L541" s="132"/>
      <c r="M541" s="361"/>
      <c r="N541" s="361"/>
      <c r="O541" s="361"/>
      <c r="P541" s="1003"/>
      <c r="Q541" s="361"/>
      <c r="R541" s="361"/>
    </row>
    <row r="542" spans="1:18" s="13" customFormat="1">
      <c r="A542" s="405">
        <v>242</v>
      </c>
      <c r="B542" s="387" t="s">
        <v>526</v>
      </c>
      <c r="C542" s="316">
        <v>414.2</v>
      </c>
      <c r="D542" s="316">
        <v>478.9</v>
      </c>
      <c r="E542" s="316">
        <v>840.4</v>
      </c>
      <c r="F542" s="132"/>
      <c r="G542" s="361">
        <v>1032.3</v>
      </c>
      <c r="H542" s="361">
        <v>1185.9000000000001</v>
      </c>
      <c r="I542" s="361">
        <v>1125.5999999999999</v>
      </c>
      <c r="J542" s="361">
        <v>1138.0999999999999</v>
      </c>
      <c r="K542" s="361">
        <v>1184.9000000000001</v>
      </c>
      <c r="L542" s="132"/>
      <c r="M542" s="361"/>
      <c r="N542" s="361"/>
      <c r="O542" s="361"/>
      <c r="P542" s="1003"/>
      <c r="Q542" s="361"/>
      <c r="R542" s="361"/>
    </row>
    <row r="543" spans="1:18" s="13" customFormat="1">
      <c r="A543" s="405"/>
      <c r="B543" s="387"/>
      <c r="C543" s="316"/>
      <c r="D543" s="316"/>
      <c r="E543" s="316"/>
      <c r="F543" s="132"/>
      <c r="G543" s="361"/>
      <c r="H543" s="361"/>
      <c r="I543" s="361"/>
      <c r="J543" s="361"/>
      <c r="K543" s="361"/>
      <c r="L543" s="132"/>
      <c r="M543" s="361"/>
      <c r="N543" s="361"/>
      <c r="O543" s="361"/>
      <c r="P543" s="1003"/>
      <c r="Q543" s="361"/>
      <c r="R543" s="361"/>
    </row>
    <row r="544" spans="1:18" s="13" customFormat="1">
      <c r="A544" s="404">
        <v>26</v>
      </c>
      <c r="B544" s="389" t="s">
        <v>527</v>
      </c>
      <c r="C544" s="318">
        <v>2074.5</v>
      </c>
      <c r="D544" s="318">
        <v>1323.6</v>
      </c>
      <c r="E544" s="318">
        <v>2514.8000000000002</v>
      </c>
      <c r="F544" s="150"/>
      <c r="G544" s="390">
        <v>3132.7</v>
      </c>
      <c r="H544" s="390">
        <v>2436.9</v>
      </c>
      <c r="I544" s="390">
        <v>2314.9</v>
      </c>
      <c r="J544" s="390">
        <v>2340.6999999999998</v>
      </c>
      <c r="K544" s="390">
        <v>2436.9</v>
      </c>
      <c r="L544" s="150"/>
      <c r="M544" s="390"/>
      <c r="N544" s="390"/>
      <c r="O544" s="390"/>
      <c r="P544" s="1198"/>
      <c r="Q544" s="390"/>
      <c r="R544" s="390"/>
    </row>
    <row r="545" spans="1:18" s="13" customFormat="1">
      <c r="A545" s="405">
        <v>263</v>
      </c>
      <c r="B545" s="387" t="s">
        <v>564</v>
      </c>
      <c r="C545" s="316">
        <v>2074.5</v>
      </c>
      <c r="D545" s="319">
        <v>1323.6</v>
      </c>
      <c r="E545" s="316">
        <v>2514.8000000000002</v>
      </c>
      <c r="F545" s="132"/>
      <c r="G545" s="361">
        <v>3132.7</v>
      </c>
      <c r="H545" s="361">
        <v>2436.9</v>
      </c>
      <c r="I545" s="361">
        <v>2314.9</v>
      </c>
      <c r="J545" s="361">
        <v>2340.6999999999998</v>
      </c>
      <c r="K545" s="361">
        <v>2436.9</v>
      </c>
      <c r="L545" s="132"/>
      <c r="M545" s="361"/>
      <c r="N545" s="361"/>
      <c r="O545" s="361"/>
      <c r="P545" s="1003"/>
      <c r="Q545" s="361"/>
      <c r="R545" s="361"/>
    </row>
    <row r="546" spans="1:18" s="13" customFormat="1">
      <c r="A546" s="405">
        <v>2631</v>
      </c>
      <c r="B546" s="387" t="s">
        <v>528</v>
      </c>
      <c r="C546" s="316">
        <v>2073.6999999999998</v>
      </c>
      <c r="D546" s="316">
        <v>1323.6</v>
      </c>
      <c r="E546" s="316">
        <v>2500.6</v>
      </c>
      <c r="F546" s="132"/>
      <c r="G546" s="361">
        <v>1879.5</v>
      </c>
      <c r="H546" s="361">
        <v>1553.5</v>
      </c>
      <c r="I546" s="361">
        <v>1476.5</v>
      </c>
      <c r="J546" s="361">
        <v>1492.9</v>
      </c>
      <c r="K546" s="361">
        <v>1554.3</v>
      </c>
      <c r="L546" s="132"/>
      <c r="M546" s="361"/>
      <c r="N546" s="361"/>
      <c r="O546" s="361"/>
      <c r="P546" s="1003"/>
      <c r="Q546" s="361"/>
      <c r="R546" s="361"/>
    </row>
    <row r="547" spans="1:18" s="13" customFormat="1">
      <c r="A547" s="405">
        <v>2632</v>
      </c>
      <c r="B547" s="387" t="s">
        <v>529</v>
      </c>
      <c r="C547" s="316">
        <v>0.8</v>
      </c>
      <c r="D547" s="316"/>
      <c r="E547" s="316">
        <v>14.2</v>
      </c>
      <c r="F547" s="132"/>
      <c r="G547" s="361">
        <v>1253.3</v>
      </c>
      <c r="H547" s="361">
        <v>883.4</v>
      </c>
      <c r="I547" s="361">
        <v>838.4</v>
      </c>
      <c r="J547" s="361">
        <v>847.8</v>
      </c>
      <c r="K547" s="361">
        <v>882.6</v>
      </c>
      <c r="L547" s="132"/>
      <c r="M547" s="361"/>
      <c r="N547" s="361"/>
      <c r="O547" s="361"/>
      <c r="P547" s="1003"/>
      <c r="Q547" s="361"/>
      <c r="R547" s="361"/>
    </row>
    <row r="548" spans="1:18" s="13" customFormat="1">
      <c r="A548" s="405"/>
      <c r="B548" s="387"/>
      <c r="C548" s="316"/>
      <c r="D548" s="316"/>
      <c r="E548" s="316"/>
      <c r="F548" s="132"/>
      <c r="G548" s="361"/>
      <c r="H548" s="361"/>
      <c r="I548" s="361"/>
      <c r="J548" s="361"/>
      <c r="K548" s="361"/>
      <c r="L548" s="132"/>
      <c r="M548" s="361"/>
      <c r="N548" s="361"/>
      <c r="O548" s="361"/>
      <c r="P548" s="1003"/>
      <c r="Q548" s="361"/>
      <c r="R548" s="361"/>
    </row>
    <row r="549" spans="1:18" s="13" customFormat="1">
      <c r="A549" s="404">
        <v>27</v>
      </c>
      <c r="B549" s="389" t="s">
        <v>530</v>
      </c>
      <c r="C549" s="318">
        <v>0</v>
      </c>
      <c r="D549" s="318">
        <v>0</v>
      </c>
      <c r="E549" s="318">
        <v>0</v>
      </c>
      <c r="F549" s="150"/>
      <c r="G549" s="390">
        <v>0</v>
      </c>
      <c r="H549" s="390">
        <v>86.5</v>
      </c>
      <c r="I549" s="390">
        <v>82.1</v>
      </c>
      <c r="J549" s="390">
        <v>83</v>
      </c>
      <c r="K549" s="390">
        <v>86.4</v>
      </c>
      <c r="L549" s="150"/>
      <c r="M549" s="390"/>
      <c r="N549" s="390"/>
      <c r="O549" s="390"/>
      <c r="P549" s="1198"/>
      <c r="Q549" s="390"/>
      <c r="R549" s="390"/>
    </row>
    <row r="550" spans="1:18" s="13" customFormat="1">
      <c r="A550" s="405">
        <v>2721</v>
      </c>
      <c r="B550" s="387" t="s">
        <v>552</v>
      </c>
      <c r="C550" s="316" t="s">
        <v>302</v>
      </c>
      <c r="D550" s="316" t="s">
        <v>302</v>
      </c>
      <c r="E550" s="316" t="s">
        <v>302</v>
      </c>
      <c r="F550" s="132"/>
      <c r="G550" s="361" t="s">
        <v>302</v>
      </c>
      <c r="H550" s="361">
        <v>86.5</v>
      </c>
      <c r="I550" s="361">
        <v>82.1</v>
      </c>
      <c r="J550" s="361">
        <v>83</v>
      </c>
      <c r="K550" s="361">
        <v>86.4</v>
      </c>
      <c r="L550" s="132"/>
      <c r="M550" s="361"/>
      <c r="N550" s="361"/>
      <c r="O550" s="361"/>
      <c r="P550" s="1003"/>
      <c r="Q550" s="361"/>
      <c r="R550" s="361"/>
    </row>
    <row r="551" spans="1:18" s="13" customFormat="1">
      <c r="A551" s="405"/>
      <c r="B551" s="387"/>
      <c r="C551" s="316"/>
      <c r="D551" s="316"/>
      <c r="E551" s="316"/>
      <c r="F551" s="132"/>
      <c r="G551" s="361"/>
      <c r="H551" s="361"/>
      <c r="I551" s="361"/>
      <c r="J551" s="361"/>
      <c r="K551" s="361"/>
      <c r="L551" s="132"/>
      <c r="M551" s="361"/>
      <c r="N551" s="361"/>
      <c r="O551" s="361"/>
      <c r="P551" s="1003"/>
      <c r="Q551" s="361"/>
      <c r="R551" s="361"/>
    </row>
    <row r="552" spans="1:18" s="13" customFormat="1">
      <c r="A552" s="404">
        <v>28</v>
      </c>
      <c r="B552" s="389" t="s">
        <v>531</v>
      </c>
      <c r="C552" s="318">
        <v>72.5</v>
      </c>
      <c r="D552" s="318">
        <v>858.7</v>
      </c>
      <c r="E552" s="318">
        <v>204.5</v>
      </c>
      <c r="F552" s="150"/>
      <c r="G552" s="390">
        <v>180.6</v>
      </c>
      <c r="H552" s="390">
        <v>492.1</v>
      </c>
      <c r="I552" s="390">
        <v>467.1</v>
      </c>
      <c r="J552" s="390">
        <v>472.3</v>
      </c>
      <c r="K552" s="390">
        <v>491.7</v>
      </c>
      <c r="L552" s="150"/>
      <c r="M552" s="390"/>
      <c r="N552" s="390"/>
      <c r="O552" s="390"/>
      <c r="P552" s="1198"/>
      <c r="Q552" s="390"/>
      <c r="R552" s="390"/>
    </row>
    <row r="553" spans="1:18" s="13" customFormat="1">
      <c r="A553" s="405">
        <v>282</v>
      </c>
      <c r="B553" s="387" t="s">
        <v>437</v>
      </c>
      <c r="C553" s="316">
        <v>72.5</v>
      </c>
      <c r="D553" s="316">
        <v>858.7</v>
      </c>
      <c r="E553" s="316">
        <v>204.5</v>
      </c>
      <c r="F553" s="132"/>
      <c r="G553" s="361">
        <v>180.6</v>
      </c>
      <c r="H553" s="361">
        <v>488</v>
      </c>
      <c r="I553" s="361">
        <v>463.2</v>
      </c>
      <c r="J553" s="361">
        <v>468.3</v>
      </c>
      <c r="K553" s="361">
        <v>487.6</v>
      </c>
      <c r="L553" s="132"/>
      <c r="M553" s="361"/>
      <c r="N553" s="361"/>
      <c r="O553" s="361"/>
      <c r="P553" s="1003"/>
      <c r="Q553" s="361"/>
      <c r="R553" s="361"/>
    </row>
    <row r="554" spans="1:18" s="13" customFormat="1">
      <c r="A554" s="405">
        <v>2821</v>
      </c>
      <c r="B554" s="387" t="s">
        <v>544</v>
      </c>
      <c r="C554" s="316">
        <v>72.5</v>
      </c>
      <c r="D554" s="316">
        <v>858.7</v>
      </c>
      <c r="E554" s="316">
        <v>164.5</v>
      </c>
      <c r="F554" s="132"/>
      <c r="G554" s="361">
        <v>180.6</v>
      </c>
      <c r="H554" s="361">
        <v>488</v>
      </c>
      <c r="I554" s="361">
        <v>463.2</v>
      </c>
      <c r="J554" s="361">
        <v>468.3</v>
      </c>
      <c r="K554" s="361">
        <v>487.6</v>
      </c>
      <c r="L554" s="132"/>
      <c r="M554" s="361"/>
      <c r="N554" s="361"/>
      <c r="O554" s="361"/>
      <c r="P554" s="1003"/>
      <c r="Q554" s="361"/>
      <c r="R554" s="361"/>
    </row>
    <row r="555" spans="1:18" s="13" customFormat="1">
      <c r="A555" s="405">
        <v>2822</v>
      </c>
      <c r="B555" s="387" t="s">
        <v>558</v>
      </c>
      <c r="C555" s="316" t="s">
        <v>302</v>
      </c>
      <c r="D555" s="316" t="s">
        <v>302</v>
      </c>
      <c r="E555" s="316">
        <v>40</v>
      </c>
      <c r="F555" s="132"/>
      <c r="G555" s="361" t="s">
        <v>302</v>
      </c>
      <c r="H555" s="361" t="s">
        <v>302</v>
      </c>
      <c r="I555" s="361" t="s">
        <v>302</v>
      </c>
      <c r="J555" s="361" t="s">
        <v>302</v>
      </c>
      <c r="K555" s="361" t="s">
        <v>302</v>
      </c>
      <c r="L555" s="132"/>
      <c r="M555" s="361"/>
      <c r="N555" s="361"/>
      <c r="O555" s="361"/>
      <c r="P555" s="1003"/>
      <c r="Q555" s="361"/>
      <c r="R555" s="361"/>
    </row>
    <row r="556" spans="1:18" s="13" customFormat="1">
      <c r="A556" s="405">
        <v>283</v>
      </c>
      <c r="B556" s="387" t="s">
        <v>559</v>
      </c>
      <c r="C556" s="316" t="s">
        <v>302</v>
      </c>
      <c r="D556" s="316" t="s">
        <v>302</v>
      </c>
      <c r="E556" s="316" t="s">
        <v>302</v>
      </c>
      <c r="F556" s="132"/>
      <c r="G556" s="361" t="s">
        <v>302</v>
      </c>
      <c r="H556" s="361">
        <v>4.0999999999999996</v>
      </c>
      <c r="I556" s="361">
        <v>3.9</v>
      </c>
      <c r="J556" s="361">
        <v>3.9</v>
      </c>
      <c r="K556" s="361">
        <v>4.0999999999999996</v>
      </c>
      <c r="L556" s="132"/>
      <c r="M556" s="361"/>
      <c r="N556" s="361"/>
      <c r="O556" s="361"/>
      <c r="P556" s="1003"/>
      <c r="Q556" s="361"/>
      <c r="R556" s="361"/>
    </row>
    <row r="557" spans="1:18" s="13" customFormat="1">
      <c r="A557" s="405">
        <v>28311</v>
      </c>
      <c r="B557" s="387" t="s">
        <v>565</v>
      </c>
      <c r="C557" s="316" t="s">
        <v>302</v>
      </c>
      <c r="D557" s="316" t="s">
        <v>302</v>
      </c>
      <c r="E557" s="316" t="s">
        <v>302</v>
      </c>
      <c r="F557" s="132"/>
      <c r="G557" s="361">
        <v>0</v>
      </c>
      <c r="H557" s="361">
        <v>4.0999999999999996</v>
      </c>
      <c r="I557" s="361">
        <v>3.9</v>
      </c>
      <c r="J557" s="361">
        <v>3.9</v>
      </c>
      <c r="K557" s="361">
        <v>4.0999999999999996</v>
      </c>
      <c r="L557" s="132"/>
      <c r="M557" s="361"/>
      <c r="N557" s="361"/>
      <c r="O557" s="361"/>
      <c r="P557" s="1003"/>
      <c r="Q557" s="361"/>
      <c r="R557" s="361"/>
    </row>
    <row r="558" spans="1:18" s="13" customFormat="1">
      <c r="A558" s="405"/>
      <c r="B558" s="387"/>
      <c r="C558" s="316"/>
      <c r="D558" s="316"/>
      <c r="E558" s="316"/>
      <c r="F558" s="132"/>
      <c r="G558" s="361"/>
      <c r="H558" s="361"/>
      <c r="I558" s="361"/>
      <c r="J558" s="361"/>
      <c r="K558" s="361"/>
      <c r="L558" s="132"/>
      <c r="M558" s="361"/>
      <c r="N558" s="361"/>
      <c r="O558" s="361"/>
      <c r="P558" s="1003"/>
      <c r="Q558" s="361"/>
      <c r="R558" s="361"/>
    </row>
    <row r="559" spans="1:18" s="13" customFormat="1">
      <c r="A559" s="404">
        <v>31</v>
      </c>
      <c r="B559" s="389" t="s">
        <v>533</v>
      </c>
      <c r="C559" s="318">
        <v>2474.6999999999998</v>
      </c>
      <c r="D559" s="318">
        <v>2904.3</v>
      </c>
      <c r="E559" s="318">
        <v>4413.6000000000004</v>
      </c>
      <c r="F559" s="150"/>
      <c r="G559" s="390">
        <v>2361.3000000000002</v>
      </c>
      <c r="H559" s="390">
        <v>1936.1</v>
      </c>
      <c r="I559" s="390">
        <v>1837.6</v>
      </c>
      <c r="J559" s="390">
        <v>1858.1</v>
      </c>
      <c r="K559" s="390">
        <v>1934.4</v>
      </c>
      <c r="L559" s="150"/>
      <c r="M559" s="390"/>
      <c r="N559" s="390"/>
      <c r="O559" s="390"/>
      <c r="P559" s="1198"/>
      <c r="Q559" s="390"/>
      <c r="R559" s="390"/>
    </row>
    <row r="560" spans="1:18" s="13" customFormat="1">
      <c r="A560" s="405">
        <v>311</v>
      </c>
      <c r="B560" s="387" t="s">
        <v>566</v>
      </c>
      <c r="C560" s="316">
        <v>2474.6999999999998</v>
      </c>
      <c r="D560" s="319">
        <v>2904.3</v>
      </c>
      <c r="E560" s="316">
        <v>4413.6000000000004</v>
      </c>
      <c r="F560" s="132"/>
      <c r="G560" s="361">
        <v>2361.3000000000002</v>
      </c>
      <c r="H560" s="361">
        <v>1916.6</v>
      </c>
      <c r="I560" s="361">
        <v>1819.1</v>
      </c>
      <c r="J560" s="361">
        <v>1839.4</v>
      </c>
      <c r="K560" s="361">
        <v>1914.9</v>
      </c>
      <c r="L560" s="132"/>
      <c r="M560" s="361"/>
      <c r="N560" s="361"/>
      <c r="O560" s="361"/>
      <c r="P560" s="1003"/>
      <c r="Q560" s="361"/>
      <c r="R560" s="361"/>
    </row>
    <row r="561" spans="1:18" s="13" customFormat="1">
      <c r="A561" s="405">
        <v>311</v>
      </c>
      <c r="B561" s="387" t="s">
        <v>538</v>
      </c>
      <c r="C561" s="316">
        <v>2411.3000000000002</v>
      </c>
      <c r="D561" s="316">
        <v>2791.3</v>
      </c>
      <c r="E561" s="316">
        <v>4259.7</v>
      </c>
      <c r="F561" s="132"/>
      <c r="G561" s="361">
        <v>2303.3000000000002</v>
      </c>
      <c r="H561" s="361">
        <v>987.7</v>
      </c>
      <c r="I561" s="361">
        <v>937.5</v>
      </c>
      <c r="J561" s="361">
        <v>947.9</v>
      </c>
      <c r="K561" s="361">
        <v>986.9</v>
      </c>
      <c r="L561" s="132"/>
      <c r="M561" s="361"/>
      <c r="N561" s="361"/>
      <c r="O561" s="361"/>
      <c r="P561" s="1003"/>
      <c r="Q561" s="361"/>
      <c r="R561" s="361"/>
    </row>
    <row r="562" spans="1:18" s="13" customFormat="1">
      <c r="A562" s="405">
        <v>3111</v>
      </c>
      <c r="B562" s="387" t="s">
        <v>536</v>
      </c>
      <c r="C562" s="316" t="s">
        <v>302</v>
      </c>
      <c r="D562" s="316" t="s">
        <v>302</v>
      </c>
      <c r="E562" s="316" t="s">
        <v>302</v>
      </c>
      <c r="F562" s="132"/>
      <c r="G562" s="361" t="s">
        <v>302</v>
      </c>
      <c r="H562" s="361">
        <v>496.9</v>
      </c>
      <c r="I562" s="361">
        <v>471.6</v>
      </c>
      <c r="J562" s="361">
        <v>476.8</v>
      </c>
      <c r="K562" s="361">
        <v>496.4</v>
      </c>
      <c r="L562" s="132"/>
      <c r="M562" s="361"/>
      <c r="N562" s="361"/>
      <c r="O562" s="361"/>
      <c r="P562" s="1003"/>
      <c r="Q562" s="361"/>
      <c r="R562" s="361"/>
    </row>
    <row r="563" spans="1:18" s="13" customFormat="1">
      <c r="A563" s="405">
        <v>31111</v>
      </c>
      <c r="B563" s="387" t="s">
        <v>537</v>
      </c>
      <c r="C563" s="316" t="s">
        <v>302</v>
      </c>
      <c r="D563" s="316" t="s">
        <v>302</v>
      </c>
      <c r="E563" s="316" t="s">
        <v>302</v>
      </c>
      <c r="F563" s="132"/>
      <c r="G563" s="361" t="s">
        <v>302</v>
      </c>
      <c r="H563" s="361">
        <v>15.4</v>
      </c>
      <c r="I563" s="361">
        <v>14.7</v>
      </c>
      <c r="J563" s="361">
        <v>14.8</v>
      </c>
      <c r="K563" s="361">
        <v>15.4</v>
      </c>
      <c r="L563" s="132"/>
      <c r="M563" s="361"/>
      <c r="N563" s="361"/>
      <c r="O563" s="361"/>
      <c r="P563" s="1003"/>
      <c r="Q563" s="361"/>
      <c r="R563" s="361"/>
    </row>
    <row r="564" spans="1:18" s="13" customFormat="1">
      <c r="A564" s="405">
        <v>31112</v>
      </c>
      <c r="B564" s="387" t="s">
        <v>560</v>
      </c>
      <c r="C564" s="316" t="s">
        <v>302</v>
      </c>
      <c r="D564" s="316" t="s">
        <v>302</v>
      </c>
      <c r="E564" s="316" t="s">
        <v>302</v>
      </c>
      <c r="F564" s="132"/>
      <c r="G564" s="361" t="s">
        <v>302</v>
      </c>
      <c r="H564" s="361">
        <v>1.2</v>
      </c>
      <c r="I564" s="361">
        <v>1.1000000000000001</v>
      </c>
      <c r="J564" s="361">
        <v>1.2</v>
      </c>
      <c r="K564" s="361">
        <v>1.2</v>
      </c>
      <c r="L564" s="132"/>
      <c r="M564" s="361"/>
      <c r="N564" s="361"/>
      <c r="O564" s="361"/>
      <c r="P564" s="1003"/>
      <c r="Q564" s="361"/>
      <c r="R564" s="361"/>
    </row>
    <row r="565" spans="1:18" s="13" customFormat="1">
      <c r="A565" s="405">
        <v>31113</v>
      </c>
      <c r="B565" s="387" t="s">
        <v>542</v>
      </c>
      <c r="C565" s="316" t="s">
        <v>302</v>
      </c>
      <c r="D565" s="316" t="s">
        <v>302</v>
      </c>
      <c r="E565" s="316" t="s">
        <v>302</v>
      </c>
      <c r="F565" s="132"/>
      <c r="G565" s="361" t="s">
        <v>302</v>
      </c>
      <c r="H565" s="361">
        <v>353.4</v>
      </c>
      <c r="I565" s="361">
        <v>335.5</v>
      </c>
      <c r="J565" s="361">
        <v>339.2</v>
      </c>
      <c r="K565" s="361">
        <v>353.1</v>
      </c>
      <c r="L565" s="132"/>
      <c r="M565" s="361"/>
      <c r="N565" s="361"/>
      <c r="O565" s="361"/>
      <c r="P565" s="1003"/>
      <c r="Q565" s="361"/>
      <c r="R565" s="361"/>
    </row>
    <row r="566" spans="1:18" s="13" customFormat="1">
      <c r="A566" s="405">
        <v>31121</v>
      </c>
      <c r="B566" s="387" t="s">
        <v>543</v>
      </c>
      <c r="C566" s="316">
        <v>39.299999999999997</v>
      </c>
      <c r="D566" s="316">
        <v>23.6</v>
      </c>
      <c r="E566" s="316">
        <v>51.3</v>
      </c>
      <c r="F566" s="132"/>
      <c r="G566" s="361">
        <v>16.600000000000001</v>
      </c>
      <c r="H566" s="361">
        <v>16.399999999999999</v>
      </c>
      <c r="I566" s="361">
        <v>15.6</v>
      </c>
      <c r="J566" s="361">
        <v>15.8</v>
      </c>
      <c r="K566" s="361">
        <v>16.399999999999999</v>
      </c>
      <c r="L566" s="132"/>
      <c r="M566" s="361"/>
      <c r="N566" s="361"/>
      <c r="O566" s="361"/>
      <c r="P566" s="1003"/>
      <c r="Q566" s="361"/>
      <c r="R566" s="361"/>
    </row>
    <row r="567" spans="1:18" s="13" customFormat="1">
      <c r="A567" s="405">
        <v>31122</v>
      </c>
      <c r="B567" s="387" t="s">
        <v>541</v>
      </c>
      <c r="C567" s="316">
        <v>24</v>
      </c>
      <c r="D567" s="316">
        <v>23.8</v>
      </c>
      <c r="E567" s="316">
        <v>54.7</v>
      </c>
      <c r="F567" s="132"/>
      <c r="G567" s="361">
        <v>30.7</v>
      </c>
      <c r="H567" s="361">
        <v>24.7</v>
      </c>
      <c r="I567" s="361">
        <v>23.4</v>
      </c>
      <c r="J567" s="361">
        <v>23.7</v>
      </c>
      <c r="K567" s="361">
        <v>24.6</v>
      </c>
      <c r="L567" s="132"/>
      <c r="M567" s="361"/>
      <c r="N567" s="361"/>
      <c r="O567" s="361"/>
      <c r="P567" s="1003"/>
      <c r="Q567" s="361"/>
      <c r="R567" s="361"/>
    </row>
    <row r="568" spans="1:18" s="13" customFormat="1">
      <c r="A568" s="405">
        <v>311221</v>
      </c>
      <c r="B568" s="387" t="s">
        <v>540</v>
      </c>
      <c r="C568" s="316" t="s">
        <v>302</v>
      </c>
      <c r="D568" s="316">
        <v>65.7</v>
      </c>
      <c r="E568" s="316">
        <v>47.9</v>
      </c>
      <c r="F568" s="132"/>
      <c r="G568" s="361">
        <v>10.7</v>
      </c>
      <c r="H568" s="361">
        <v>20.8</v>
      </c>
      <c r="I568" s="361">
        <v>19.7</v>
      </c>
      <c r="J568" s="361">
        <v>20</v>
      </c>
      <c r="K568" s="361">
        <v>20.8</v>
      </c>
      <c r="L568" s="132"/>
      <c r="M568" s="361"/>
      <c r="N568" s="361"/>
      <c r="O568" s="361"/>
      <c r="P568" s="1003"/>
      <c r="Q568" s="361"/>
      <c r="R568" s="361"/>
    </row>
    <row r="569" spans="1:18" s="13" customFormat="1">
      <c r="A569" s="405">
        <v>3141</v>
      </c>
      <c r="B569" s="387" t="s">
        <v>535</v>
      </c>
      <c r="C569" s="316" t="s">
        <v>302</v>
      </c>
      <c r="D569" s="316" t="s">
        <v>302</v>
      </c>
      <c r="E569" s="316" t="s">
        <v>302</v>
      </c>
      <c r="F569" s="132"/>
      <c r="G569" s="361" t="s">
        <v>302</v>
      </c>
      <c r="H569" s="361">
        <v>19.5</v>
      </c>
      <c r="I569" s="361">
        <v>18.5</v>
      </c>
      <c r="J569" s="361">
        <v>18.7</v>
      </c>
      <c r="K569" s="361">
        <v>19.5</v>
      </c>
      <c r="L569" s="132"/>
      <c r="M569" s="361"/>
      <c r="N569" s="361"/>
      <c r="O569" s="361"/>
      <c r="P569" s="1003"/>
      <c r="Q569" s="361"/>
      <c r="R569" s="361"/>
    </row>
    <row r="570" spans="1:18" s="13" customFormat="1">
      <c r="A570" s="405"/>
      <c r="B570" s="387"/>
      <c r="C570" s="316"/>
      <c r="D570" s="316"/>
      <c r="E570" s="316"/>
      <c r="F570" s="132"/>
      <c r="G570" s="361"/>
      <c r="H570" s="361"/>
      <c r="I570" s="361"/>
      <c r="J570" s="361"/>
      <c r="K570" s="361"/>
      <c r="L570" s="132"/>
      <c r="M570" s="361"/>
      <c r="N570" s="361"/>
      <c r="O570" s="361"/>
      <c r="P570" s="1003"/>
      <c r="Q570" s="361"/>
      <c r="R570" s="361"/>
    </row>
    <row r="571" spans="1:18">
      <c r="A571" s="404">
        <v>9</v>
      </c>
      <c r="B571" s="389" t="s">
        <v>545</v>
      </c>
      <c r="C571" s="318">
        <v>0</v>
      </c>
      <c r="D571" s="318">
        <v>447.1</v>
      </c>
      <c r="E571" s="318">
        <v>0</v>
      </c>
      <c r="F571" s="150"/>
      <c r="G571" s="390">
        <v>333</v>
      </c>
      <c r="H571" s="390">
        <v>1.8</v>
      </c>
      <c r="I571" s="390">
        <v>1.7</v>
      </c>
      <c r="J571" s="390">
        <v>1.7</v>
      </c>
      <c r="K571" s="390">
        <v>1.8</v>
      </c>
      <c r="L571" s="150"/>
      <c r="M571" s="390"/>
      <c r="N571" s="390"/>
      <c r="O571" s="390"/>
      <c r="P571" s="1198"/>
      <c r="Q571" s="390"/>
      <c r="R571" s="390"/>
    </row>
    <row r="572" spans="1:18">
      <c r="B572" s="16"/>
    </row>
  </sheetData>
  <phoneticPr fontId="95"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
    <tabColor theme="6" tint="0.79998168889431442"/>
  </sheetPr>
  <dimension ref="A1:U1119"/>
  <sheetViews>
    <sheetView showGridLines="0" zoomScale="85" zoomScaleNormal="85" workbookViewId="0">
      <pane xSplit="2" ySplit="1" topLeftCell="C2" activePane="bottomRight" state="frozen"/>
      <selection pane="topRight" activeCell="C1" sqref="C1"/>
      <selection pane="bottomLeft" activeCell="A2" sqref="A2"/>
      <selection pane="bottomRight" activeCell="B3" sqref="B3"/>
    </sheetView>
  </sheetViews>
  <sheetFormatPr defaultColWidth="8.85546875" defaultRowHeight="12.75"/>
  <cols>
    <col min="1" max="1" width="4" style="8" customWidth="1"/>
    <col min="2" max="2" width="65.42578125" style="8" bestFit="1" customWidth="1"/>
    <col min="3" max="6" width="11.42578125" style="48" bestFit="1" customWidth="1"/>
    <col min="7" max="8" width="12.5703125" style="30" bestFit="1" customWidth="1"/>
    <col min="9" max="11" width="12.5703125" style="20" bestFit="1" customWidth="1"/>
    <col min="12" max="12" width="12.5703125" style="30" bestFit="1" customWidth="1"/>
    <col min="13" max="18" width="12.5703125" style="20" bestFit="1" customWidth="1"/>
    <col min="19" max="21" width="12.5703125" style="8" bestFit="1" customWidth="1"/>
    <col min="22" max="16384" width="8.85546875" style="8"/>
  </cols>
  <sheetData>
    <row r="1" spans="1:21" ht="19.5" customHeight="1">
      <c r="A1" s="159"/>
      <c r="B1" s="160" t="s">
        <v>921</v>
      </c>
      <c r="C1" s="1099">
        <v>2012</v>
      </c>
      <c r="D1" s="1099">
        <v>2013</v>
      </c>
      <c r="E1" s="1099">
        <v>2014</v>
      </c>
      <c r="F1" s="1099">
        <v>2015</v>
      </c>
      <c r="G1" s="1099">
        <v>2016</v>
      </c>
      <c r="H1" s="1099">
        <v>2017</v>
      </c>
      <c r="I1" s="1099">
        <v>2018</v>
      </c>
      <c r="J1" s="1099">
        <v>2019</v>
      </c>
      <c r="K1" s="1099">
        <v>2020</v>
      </c>
      <c r="L1" s="1099">
        <v>2021</v>
      </c>
      <c r="M1" s="1099">
        <v>2022</v>
      </c>
      <c r="N1" s="1099">
        <v>2023</v>
      </c>
      <c r="O1" s="1100">
        <v>2024</v>
      </c>
      <c r="P1" s="1232">
        <v>2025</v>
      </c>
      <c r="Q1" s="1101" t="s">
        <v>902</v>
      </c>
      <c r="R1" s="1101">
        <v>2027</v>
      </c>
      <c r="S1" s="1101">
        <v>2028</v>
      </c>
      <c r="T1" s="1101">
        <v>2029</v>
      </c>
      <c r="U1" s="1101">
        <v>2030</v>
      </c>
    </row>
    <row r="2" spans="1:21" ht="13.5" customHeight="1">
      <c r="A2" s="159"/>
      <c r="B2" s="160" t="s">
        <v>450</v>
      </c>
      <c r="C2" s="33" t="s">
        <v>231</v>
      </c>
      <c r="D2" s="33" t="s">
        <v>231</v>
      </c>
      <c r="E2" s="33" t="s">
        <v>231</v>
      </c>
      <c r="F2" s="33" t="s">
        <v>231</v>
      </c>
      <c r="G2" s="33" t="s">
        <v>231</v>
      </c>
      <c r="H2" s="33" t="s">
        <v>231</v>
      </c>
      <c r="I2" s="33" t="s">
        <v>231</v>
      </c>
      <c r="J2" s="33" t="s">
        <v>231</v>
      </c>
      <c r="K2" s="33" t="s">
        <v>231</v>
      </c>
      <c r="L2" s="33" t="s">
        <v>231</v>
      </c>
      <c r="M2" s="33" t="s">
        <v>231</v>
      </c>
      <c r="N2" s="33" t="s">
        <v>231</v>
      </c>
      <c r="O2" s="835" t="s">
        <v>231</v>
      </c>
      <c r="P2" s="835" t="s">
        <v>231</v>
      </c>
      <c r="Q2" s="775" t="s">
        <v>233</v>
      </c>
      <c r="R2" s="775" t="s">
        <v>233</v>
      </c>
      <c r="S2" s="775" t="s">
        <v>233</v>
      </c>
      <c r="T2" s="775" t="s">
        <v>233</v>
      </c>
      <c r="U2" s="775" t="s">
        <v>233</v>
      </c>
    </row>
    <row r="3" spans="1:21" ht="14.25" customHeight="1">
      <c r="A3" s="159"/>
      <c r="B3" s="161" t="s">
        <v>452</v>
      </c>
      <c r="C3" s="34" t="s">
        <v>288</v>
      </c>
      <c r="D3" s="34" t="s">
        <v>288</v>
      </c>
      <c r="E3" s="34" t="s">
        <v>288</v>
      </c>
      <c r="F3" s="33" t="s">
        <v>170</v>
      </c>
      <c r="G3" s="33" t="s">
        <v>170</v>
      </c>
      <c r="H3" s="33" t="s">
        <v>160</v>
      </c>
      <c r="I3" s="34" t="s">
        <v>152</v>
      </c>
      <c r="J3" s="34" t="s">
        <v>149</v>
      </c>
      <c r="K3" s="34" t="s">
        <v>142</v>
      </c>
      <c r="L3" s="34" t="s">
        <v>133</v>
      </c>
      <c r="M3" s="34" t="s">
        <v>3</v>
      </c>
      <c r="N3" s="34" t="s">
        <v>892</v>
      </c>
      <c r="O3" s="836" t="s">
        <v>898</v>
      </c>
      <c r="P3" s="1177" t="s">
        <v>963</v>
      </c>
      <c r="Q3" s="776" t="s">
        <v>902</v>
      </c>
      <c r="R3" s="776" t="s">
        <v>902</v>
      </c>
      <c r="S3" s="776" t="s">
        <v>902</v>
      </c>
      <c r="T3" s="776" t="s">
        <v>902</v>
      </c>
      <c r="U3" s="776" t="s">
        <v>902</v>
      </c>
    </row>
    <row r="4" spans="1:21">
      <c r="A4" s="159"/>
      <c r="B4" s="159"/>
      <c r="C4" s="30"/>
      <c r="D4" s="30"/>
      <c r="E4" s="30"/>
      <c r="F4" s="33"/>
      <c r="I4" s="30"/>
      <c r="J4" s="30"/>
      <c r="K4" s="30"/>
      <c r="M4" s="30"/>
      <c r="N4" s="30"/>
      <c r="O4" s="845"/>
      <c r="P4" s="1233"/>
      <c r="Q4" s="767"/>
      <c r="R4" s="767"/>
      <c r="S4" s="767"/>
      <c r="T4" s="767"/>
      <c r="U4" s="609"/>
    </row>
    <row r="5" spans="1:21" s="6" customFormat="1" ht="15">
      <c r="A5" s="167"/>
      <c r="B5" s="163" t="s">
        <v>568</v>
      </c>
      <c r="C5" s="71">
        <f>6643.9</f>
        <v>6643.9</v>
      </c>
      <c r="D5" s="71">
        <f>8778.2</f>
        <v>8778.2000000000007</v>
      </c>
      <c r="E5" s="71">
        <f>9947.9</f>
        <v>9947.9</v>
      </c>
      <c r="F5" s="39">
        <f>F6+F11+F12+F25+F13+F14+F24+F26</f>
        <v>6337.6</v>
      </c>
      <c r="G5" s="39">
        <f>G6+G11+G12+G25+G13+G14+G24+G26</f>
        <v>5390.3</v>
      </c>
      <c r="H5" s="39">
        <v>5728.3</v>
      </c>
      <c r="I5" s="39">
        <v>6746.2</v>
      </c>
      <c r="J5" s="39">
        <v>8120.4</v>
      </c>
      <c r="K5" s="39">
        <v>7855.1</v>
      </c>
      <c r="L5" s="39">
        <v>7860.3</v>
      </c>
      <c r="M5" s="39">
        <v>11462.7</v>
      </c>
      <c r="N5" s="39">
        <v>9330.7999999999993</v>
      </c>
      <c r="O5" s="786">
        <v>9539.4</v>
      </c>
      <c r="P5" s="1179">
        <v>9764.9</v>
      </c>
      <c r="Q5" s="984">
        <v>11129.6</v>
      </c>
      <c r="R5" s="984">
        <v>11562</v>
      </c>
      <c r="S5" s="984">
        <v>12184.1</v>
      </c>
      <c r="T5" s="984">
        <v>13339.9</v>
      </c>
      <c r="U5" s="984">
        <v>14008.3</v>
      </c>
    </row>
    <row r="6" spans="1:21" s="6" customFormat="1" ht="15">
      <c r="A6" s="168"/>
      <c r="B6" s="165" t="s">
        <v>569</v>
      </c>
      <c r="C6" s="73">
        <v>1396.8</v>
      </c>
      <c r="D6" s="73">
        <v>1448</v>
      </c>
      <c r="E6" s="73">
        <v>2025.5</v>
      </c>
      <c r="F6" s="40">
        <v>2133.8000000000002</v>
      </c>
      <c r="G6" s="73">
        <v>2394.5</v>
      </c>
      <c r="H6" s="73">
        <v>2286.1999999999998</v>
      </c>
      <c r="I6" s="73">
        <v>2817</v>
      </c>
      <c r="J6" s="73">
        <v>2632.8</v>
      </c>
      <c r="K6" s="73">
        <v>2671.5</v>
      </c>
      <c r="L6" s="73">
        <v>2987</v>
      </c>
      <c r="M6" s="73">
        <v>3133.9</v>
      </c>
      <c r="N6" s="73">
        <v>2519.8000000000002</v>
      </c>
      <c r="O6" s="842">
        <v>2334.3000000000002</v>
      </c>
      <c r="P6" s="488">
        <v>2552.3000000000002</v>
      </c>
      <c r="Q6" s="985">
        <v>2615.3000000000002</v>
      </c>
      <c r="R6" s="985">
        <v>2737.8</v>
      </c>
      <c r="S6" s="985">
        <v>2894.1</v>
      </c>
      <c r="T6" s="985">
        <v>3075.4</v>
      </c>
      <c r="U6" s="985">
        <v>3285.8</v>
      </c>
    </row>
    <row r="7" spans="1:21" s="6" customFormat="1" ht="15">
      <c r="A7" s="168">
        <v>211</v>
      </c>
      <c r="B7" s="313" t="s">
        <v>570</v>
      </c>
      <c r="C7" s="73">
        <v>1184.5999999999999</v>
      </c>
      <c r="D7" s="73">
        <v>1294</v>
      </c>
      <c r="E7" s="73">
        <v>1604.9</v>
      </c>
      <c r="F7" s="40"/>
      <c r="G7" s="40"/>
      <c r="H7" s="40"/>
      <c r="I7" s="73">
        <v>2129.5</v>
      </c>
      <c r="J7" s="73">
        <v>2087.4</v>
      </c>
      <c r="K7" s="73">
        <v>2131.6999999999998</v>
      </c>
      <c r="L7" s="73">
        <v>2337.4</v>
      </c>
      <c r="M7" s="73">
        <v>2555.3000000000002</v>
      </c>
      <c r="N7" s="73">
        <v>1806.6</v>
      </c>
      <c r="O7" s="842">
        <v>1820.9</v>
      </c>
      <c r="P7" s="488">
        <v>2008.1</v>
      </c>
      <c r="Q7" s="985">
        <v>2242.1</v>
      </c>
      <c r="R7" s="985">
        <v>2347.1</v>
      </c>
      <c r="S7" s="985">
        <v>2481.1</v>
      </c>
      <c r="T7" s="985">
        <v>2636.5</v>
      </c>
      <c r="U7" s="985">
        <v>2816.9</v>
      </c>
    </row>
    <row r="8" spans="1:21" s="6" customFormat="1" ht="15">
      <c r="A8" s="168"/>
      <c r="B8" s="1316" t="s">
        <v>571</v>
      </c>
      <c r="C8" s="75" t="s">
        <v>302</v>
      </c>
      <c r="D8" s="75" t="s">
        <v>302</v>
      </c>
      <c r="E8" s="75" t="s">
        <v>302</v>
      </c>
      <c r="F8" s="40"/>
      <c r="G8" s="40"/>
      <c r="H8" s="40"/>
      <c r="I8" s="73">
        <v>2057.9</v>
      </c>
      <c r="J8" s="73">
        <v>2009.2</v>
      </c>
      <c r="K8" s="73">
        <v>2044.9</v>
      </c>
      <c r="L8" s="73">
        <v>2987</v>
      </c>
      <c r="M8" s="73"/>
      <c r="N8" s="73">
        <v>1712.8</v>
      </c>
      <c r="O8" s="842">
        <v>1726.4</v>
      </c>
      <c r="P8" s="488">
        <v>1926.2</v>
      </c>
      <c r="Q8" s="985">
        <v>2123.6999999999998</v>
      </c>
      <c r="R8" s="985">
        <v>2223.1999999999998</v>
      </c>
      <c r="S8" s="985">
        <v>2350.1</v>
      </c>
      <c r="T8" s="985">
        <v>2497.3000000000002</v>
      </c>
      <c r="U8" s="985">
        <v>2668.1</v>
      </c>
    </row>
    <row r="9" spans="1:21" s="6" customFormat="1" ht="15">
      <c r="A9" s="168"/>
      <c r="B9" s="1316" t="s">
        <v>572</v>
      </c>
      <c r="C9" s="75" t="s">
        <v>302</v>
      </c>
      <c r="D9" s="75" t="s">
        <v>302</v>
      </c>
      <c r="E9" s="75" t="s">
        <v>302</v>
      </c>
      <c r="F9" s="40"/>
      <c r="G9" s="40"/>
      <c r="H9" s="40"/>
      <c r="I9" s="73">
        <v>71.599999999999994</v>
      </c>
      <c r="J9" s="73">
        <v>78.3</v>
      </c>
      <c r="K9" s="73">
        <v>86.8</v>
      </c>
      <c r="L9" s="73">
        <v>2337.4</v>
      </c>
      <c r="M9" s="73"/>
      <c r="N9" s="73">
        <v>93.8</v>
      </c>
      <c r="O9" s="842">
        <v>94.5</v>
      </c>
      <c r="P9" s="488">
        <v>81.900000000000006</v>
      </c>
      <c r="Q9" s="985">
        <v>118.4</v>
      </c>
      <c r="R9" s="985">
        <v>123.9</v>
      </c>
      <c r="S9" s="985">
        <v>131</v>
      </c>
      <c r="T9" s="985">
        <v>139.19999999999999</v>
      </c>
      <c r="U9" s="985">
        <v>148.69999999999999</v>
      </c>
    </row>
    <row r="10" spans="1:21" s="6" customFormat="1" ht="15">
      <c r="A10" s="168">
        <v>212</v>
      </c>
      <c r="B10" s="313" t="s">
        <v>573</v>
      </c>
      <c r="C10" s="73">
        <v>212.3</v>
      </c>
      <c r="D10" s="73">
        <v>154</v>
      </c>
      <c r="E10" s="73">
        <v>420.6</v>
      </c>
      <c r="F10" s="40"/>
      <c r="G10" s="40"/>
      <c r="H10" s="40"/>
      <c r="I10" s="73">
        <v>687.5</v>
      </c>
      <c r="J10" s="73">
        <v>545.4</v>
      </c>
      <c r="K10" s="73">
        <v>539.79999999999995</v>
      </c>
      <c r="L10" s="73">
        <v>2987</v>
      </c>
      <c r="M10" s="73">
        <v>578.6</v>
      </c>
      <c r="N10" s="73">
        <v>713.2</v>
      </c>
      <c r="O10" s="842">
        <v>513.4</v>
      </c>
      <c r="P10" s="488">
        <v>544.20000000000005</v>
      </c>
      <c r="Q10" s="985">
        <v>373.2</v>
      </c>
      <c r="R10" s="985">
        <v>390.7</v>
      </c>
      <c r="S10" s="985">
        <v>413</v>
      </c>
      <c r="T10" s="985">
        <v>438.9</v>
      </c>
      <c r="U10" s="985">
        <v>468.9</v>
      </c>
    </row>
    <row r="11" spans="1:21" ht="15">
      <c r="A11" s="168"/>
      <c r="B11" s="165" t="s">
        <v>574</v>
      </c>
      <c r="C11" s="73">
        <v>1945</v>
      </c>
      <c r="D11" s="73">
        <v>2509.8000000000002</v>
      </c>
      <c r="E11" s="73">
        <v>1991.3</v>
      </c>
      <c r="F11" s="40">
        <v>2174</v>
      </c>
      <c r="G11" s="73">
        <v>1746.2</v>
      </c>
      <c r="H11" s="73">
        <v>2306.6</v>
      </c>
      <c r="I11" s="73">
        <v>2594.3000000000002</v>
      </c>
      <c r="J11" s="73">
        <v>4107.7</v>
      </c>
      <c r="K11" s="73">
        <v>3489.4</v>
      </c>
      <c r="L11" s="73">
        <v>3802.2</v>
      </c>
      <c r="M11" s="73">
        <v>5248.9</v>
      </c>
      <c r="N11" s="73">
        <v>4569.2</v>
      </c>
      <c r="O11" s="842">
        <v>3622.6</v>
      </c>
      <c r="P11" s="488">
        <v>3555.5</v>
      </c>
      <c r="Q11" s="985">
        <v>3964.2</v>
      </c>
      <c r="R11" s="985">
        <v>4134.8999999999996</v>
      </c>
      <c r="S11" s="985">
        <v>4335</v>
      </c>
      <c r="T11" s="985">
        <v>4861.3</v>
      </c>
      <c r="U11" s="985">
        <v>5112.6000000000004</v>
      </c>
    </row>
    <row r="12" spans="1:21" ht="15">
      <c r="A12" s="168"/>
      <c r="B12" s="165" t="s">
        <v>575</v>
      </c>
      <c r="C12" s="73">
        <v>1366.5</v>
      </c>
      <c r="D12" s="73">
        <v>710</v>
      </c>
      <c r="E12" s="73">
        <v>1609.4</v>
      </c>
      <c r="F12" s="40">
        <v>893</v>
      </c>
      <c r="G12" s="73">
        <v>610.70000000000005</v>
      </c>
      <c r="H12" s="73">
        <v>613.20000000000005</v>
      </c>
      <c r="I12" s="73">
        <v>779.2</v>
      </c>
      <c r="J12" s="73">
        <v>727.5</v>
      </c>
      <c r="K12" s="73">
        <v>607.20000000000005</v>
      </c>
      <c r="L12" s="73">
        <v>630.1</v>
      </c>
      <c r="M12" s="73">
        <v>1181.5</v>
      </c>
      <c r="N12" s="73">
        <v>1011.3</v>
      </c>
      <c r="O12" s="842">
        <v>2231</v>
      </c>
      <c r="P12" s="488">
        <v>1855.7</v>
      </c>
      <c r="Q12" s="985">
        <v>1334.8</v>
      </c>
      <c r="R12" s="985">
        <v>1375.5</v>
      </c>
      <c r="S12" s="985">
        <v>1453.5</v>
      </c>
      <c r="T12" s="985">
        <v>1585.3</v>
      </c>
      <c r="U12" s="985">
        <v>1645.5</v>
      </c>
    </row>
    <row r="13" spans="1:21" s="6" customFormat="1" ht="15">
      <c r="A13" s="168"/>
      <c r="B13" s="165" t="s">
        <v>576</v>
      </c>
      <c r="C13" s="73">
        <v>59</v>
      </c>
      <c r="D13" s="73">
        <v>855.3</v>
      </c>
      <c r="E13" s="73">
        <v>136.69999999999999</v>
      </c>
      <c r="F13" s="40">
        <v>121</v>
      </c>
      <c r="G13" s="73">
        <v>84.1</v>
      </c>
      <c r="H13" s="73">
        <v>79.8</v>
      </c>
      <c r="I13" s="73">
        <v>72.7</v>
      </c>
      <c r="J13" s="73">
        <v>84.8</v>
      </c>
      <c r="K13" s="73">
        <v>97.7</v>
      </c>
      <c r="L13" s="73">
        <v>59.2</v>
      </c>
      <c r="M13" s="73">
        <v>64.400000000000006</v>
      </c>
      <c r="N13" s="73">
        <v>64.2</v>
      </c>
      <c r="O13" s="842">
        <v>118</v>
      </c>
      <c r="P13" s="488">
        <v>126.2</v>
      </c>
      <c r="Q13" s="985">
        <v>139.30000000000001</v>
      </c>
      <c r="R13" s="985">
        <v>143.6</v>
      </c>
      <c r="S13" s="985">
        <v>151.69999999999999</v>
      </c>
      <c r="T13" s="985">
        <v>165.5</v>
      </c>
      <c r="U13" s="985">
        <v>171.8</v>
      </c>
    </row>
    <row r="14" spans="1:21" ht="15">
      <c r="A14" s="168"/>
      <c r="B14" s="165" t="s">
        <v>577</v>
      </c>
      <c r="C14" s="73">
        <v>1423.7</v>
      </c>
      <c r="D14" s="73">
        <v>1722.1</v>
      </c>
      <c r="E14" s="73">
        <v>3251.8</v>
      </c>
      <c r="F14" s="40">
        <v>1015.8</v>
      </c>
      <c r="G14" s="73">
        <v>554.79999999999995</v>
      </c>
      <c r="H14" s="73">
        <v>442.5</v>
      </c>
      <c r="I14" s="73">
        <v>482.1</v>
      </c>
      <c r="J14" s="73">
        <v>567.6</v>
      </c>
      <c r="K14" s="73">
        <v>819.5</v>
      </c>
      <c r="L14" s="73">
        <v>504.1</v>
      </c>
      <c r="M14" s="73">
        <v>1321.1</v>
      </c>
      <c r="N14" s="73">
        <v>1166.2</v>
      </c>
      <c r="O14" s="842">
        <v>1233.5999999999999</v>
      </c>
      <c r="P14" s="488">
        <v>1675.1</v>
      </c>
      <c r="Q14" s="985">
        <v>3041.7</v>
      </c>
      <c r="R14" s="985">
        <v>3134.4</v>
      </c>
      <c r="S14" s="985">
        <v>3312</v>
      </c>
      <c r="T14" s="985">
        <v>3612.3</v>
      </c>
      <c r="U14" s="985">
        <v>3749.7</v>
      </c>
    </row>
    <row r="15" spans="1:21" ht="15">
      <c r="A15" s="168"/>
      <c r="B15" s="313" t="s">
        <v>578</v>
      </c>
      <c r="C15" s="73"/>
      <c r="D15" s="73"/>
      <c r="E15" s="73"/>
      <c r="F15" s="54"/>
      <c r="G15" s="54"/>
      <c r="H15" s="54"/>
      <c r="I15" s="73">
        <v>0</v>
      </c>
      <c r="J15" s="73">
        <v>0</v>
      </c>
      <c r="K15" s="73">
        <v>0</v>
      </c>
      <c r="L15" s="73">
        <v>0</v>
      </c>
      <c r="M15" s="73"/>
      <c r="N15" s="73">
        <v>0</v>
      </c>
      <c r="O15" s="842">
        <v>0</v>
      </c>
      <c r="P15" s="488">
        <v>0</v>
      </c>
      <c r="Q15" s="985">
        <v>0</v>
      </c>
      <c r="R15" s="985">
        <v>0</v>
      </c>
      <c r="S15" s="985">
        <v>0</v>
      </c>
      <c r="T15" s="985">
        <v>0</v>
      </c>
      <c r="U15" s="985">
        <v>0</v>
      </c>
    </row>
    <row r="16" spans="1:21" ht="15">
      <c r="A16" s="168"/>
      <c r="B16" s="313" t="s">
        <v>579</v>
      </c>
      <c r="C16" s="73"/>
      <c r="D16" s="73"/>
      <c r="E16" s="73"/>
      <c r="F16" s="54"/>
      <c r="G16" s="54"/>
      <c r="H16" s="54"/>
      <c r="I16" s="73">
        <v>0</v>
      </c>
      <c r="J16" s="73">
        <v>0</v>
      </c>
      <c r="K16" s="73">
        <v>0</v>
      </c>
      <c r="L16" s="73">
        <v>0</v>
      </c>
      <c r="M16" s="73"/>
      <c r="N16" s="73">
        <v>0</v>
      </c>
      <c r="O16" s="842">
        <v>0</v>
      </c>
      <c r="P16" s="488">
        <v>0</v>
      </c>
      <c r="Q16" s="985">
        <v>7.9</v>
      </c>
      <c r="R16" s="985">
        <v>8.1</v>
      </c>
      <c r="S16" s="985">
        <v>8.6</v>
      </c>
      <c r="T16" s="985">
        <v>9.3000000000000007</v>
      </c>
      <c r="U16" s="985">
        <v>9.6999999999999993</v>
      </c>
    </row>
    <row r="17" spans="1:21" ht="15">
      <c r="A17" s="168"/>
      <c r="B17" s="313" t="s">
        <v>580</v>
      </c>
      <c r="C17" s="73"/>
      <c r="D17" s="73"/>
      <c r="E17" s="73"/>
      <c r="F17" s="54"/>
      <c r="G17" s="75"/>
      <c r="H17" s="75"/>
      <c r="I17" s="73">
        <v>0</v>
      </c>
      <c r="J17" s="73">
        <v>0</v>
      </c>
      <c r="K17" s="73">
        <v>0</v>
      </c>
      <c r="L17" s="73">
        <v>590.70000000000005</v>
      </c>
      <c r="M17" s="73"/>
      <c r="N17" s="73">
        <v>0</v>
      </c>
      <c r="O17" s="842">
        <v>0</v>
      </c>
      <c r="P17" s="488">
        <v>0</v>
      </c>
      <c r="Q17" s="985">
        <v>1</v>
      </c>
      <c r="R17" s="985">
        <v>1.1000000000000001</v>
      </c>
      <c r="S17" s="985">
        <v>1.1000000000000001</v>
      </c>
      <c r="T17" s="985">
        <v>1.2</v>
      </c>
      <c r="U17" s="985">
        <v>1.3</v>
      </c>
    </row>
    <row r="18" spans="1:21" ht="15">
      <c r="A18" s="168"/>
      <c r="B18" s="313" t="s">
        <v>581</v>
      </c>
      <c r="C18" s="73"/>
      <c r="D18" s="73"/>
      <c r="E18" s="73"/>
      <c r="F18" s="54"/>
      <c r="G18" s="75"/>
      <c r="H18" s="75"/>
      <c r="I18" s="73">
        <v>0</v>
      </c>
      <c r="J18" s="73">
        <v>0</v>
      </c>
      <c r="K18" s="73">
        <v>0</v>
      </c>
      <c r="L18" s="73">
        <v>4</v>
      </c>
      <c r="M18" s="73"/>
      <c r="N18" s="73">
        <v>0</v>
      </c>
      <c r="O18" s="842">
        <v>0</v>
      </c>
      <c r="P18" s="488">
        <v>0</v>
      </c>
      <c r="Q18" s="985">
        <v>1.9</v>
      </c>
      <c r="R18" s="985">
        <v>2</v>
      </c>
      <c r="S18" s="985">
        <v>2.1</v>
      </c>
      <c r="T18" s="985">
        <v>2.2999999999999998</v>
      </c>
      <c r="U18" s="985">
        <v>2.4</v>
      </c>
    </row>
    <row r="19" spans="1:21" ht="15">
      <c r="A19" s="168"/>
      <c r="B19" s="313" t="s">
        <v>582</v>
      </c>
      <c r="C19" s="73"/>
      <c r="D19" s="73"/>
      <c r="E19" s="73"/>
      <c r="F19" s="40"/>
      <c r="G19" s="73"/>
      <c r="H19" s="73"/>
      <c r="I19" s="73">
        <v>446.7</v>
      </c>
      <c r="J19" s="73">
        <v>533.9</v>
      </c>
      <c r="K19" s="73">
        <v>800.5</v>
      </c>
      <c r="L19" s="73">
        <v>467.5</v>
      </c>
      <c r="M19" s="73">
        <v>1405</v>
      </c>
      <c r="N19" s="73">
        <v>1130.9000000000001</v>
      </c>
      <c r="O19" s="842">
        <v>1172.7</v>
      </c>
      <c r="P19" s="488">
        <v>1586.3</v>
      </c>
      <c r="Q19" s="985">
        <v>2960.9</v>
      </c>
      <c r="R19" s="985">
        <v>3051.2</v>
      </c>
      <c r="S19" s="985">
        <v>3224.1</v>
      </c>
      <c r="T19" s="985">
        <v>3516.4</v>
      </c>
      <c r="U19" s="985">
        <v>3650.1</v>
      </c>
    </row>
    <row r="20" spans="1:21" ht="15">
      <c r="A20" s="168"/>
      <c r="B20" s="313" t="s">
        <v>583</v>
      </c>
      <c r="C20" s="73"/>
      <c r="D20" s="73"/>
      <c r="E20" s="73"/>
      <c r="F20" s="40"/>
      <c r="G20" s="54"/>
      <c r="H20" s="54"/>
      <c r="I20" s="73">
        <v>17.7</v>
      </c>
      <c r="J20" s="73">
        <v>10.199999999999999</v>
      </c>
      <c r="K20" s="73">
        <v>7.7</v>
      </c>
      <c r="L20" s="73">
        <v>9.5</v>
      </c>
      <c r="M20" s="73">
        <v>4.8</v>
      </c>
      <c r="N20" s="73">
        <v>11.2</v>
      </c>
      <c r="O20" s="842">
        <v>25.6</v>
      </c>
      <c r="P20" s="488">
        <v>57.6</v>
      </c>
      <c r="Q20" s="985">
        <v>40.6</v>
      </c>
      <c r="R20" s="985">
        <v>41.9</v>
      </c>
      <c r="S20" s="985">
        <v>44.2</v>
      </c>
      <c r="T20" s="985">
        <v>48.3</v>
      </c>
      <c r="U20" s="985">
        <v>50.1</v>
      </c>
    </row>
    <row r="21" spans="1:21" ht="15">
      <c r="A21" s="168"/>
      <c r="B21" s="313" t="s">
        <v>584</v>
      </c>
      <c r="C21" s="73"/>
      <c r="D21" s="73"/>
      <c r="E21" s="73"/>
      <c r="F21" s="40"/>
      <c r="G21" s="54"/>
      <c r="H21" s="54"/>
      <c r="I21" s="73">
        <v>11.4</v>
      </c>
      <c r="J21" s="73">
        <v>7.5</v>
      </c>
      <c r="K21" s="73">
        <v>6.4</v>
      </c>
      <c r="L21" s="73">
        <v>11</v>
      </c>
      <c r="M21" s="73">
        <v>11.1</v>
      </c>
      <c r="N21" s="73">
        <v>8.5</v>
      </c>
      <c r="O21" s="842">
        <v>9.4</v>
      </c>
      <c r="P21" s="488">
        <v>7</v>
      </c>
      <c r="Q21" s="985">
        <v>10.4</v>
      </c>
      <c r="R21" s="985">
        <v>10.8</v>
      </c>
      <c r="S21" s="985">
        <v>11.4</v>
      </c>
      <c r="T21" s="985">
        <v>12.4</v>
      </c>
      <c r="U21" s="985">
        <v>12.9</v>
      </c>
    </row>
    <row r="22" spans="1:21" ht="15">
      <c r="A22" s="168"/>
      <c r="B22" s="313" t="s">
        <v>585</v>
      </c>
      <c r="C22" s="73"/>
      <c r="D22" s="73"/>
      <c r="E22" s="73"/>
      <c r="F22" s="54"/>
      <c r="G22" s="54"/>
      <c r="H22" s="54"/>
      <c r="I22" s="73">
        <v>1.6</v>
      </c>
      <c r="J22" s="73">
        <v>11.8</v>
      </c>
      <c r="K22" s="73">
        <v>0.2</v>
      </c>
      <c r="L22" s="73">
        <v>0</v>
      </c>
      <c r="M22" s="73"/>
      <c r="N22" s="73">
        <v>0</v>
      </c>
      <c r="O22" s="842">
        <v>0</v>
      </c>
      <c r="P22" s="488">
        <v>0</v>
      </c>
      <c r="Q22" s="985">
        <v>3.8</v>
      </c>
      <c r="R22" s="985">
        <v>3.9</v>
      </c>
      <c r="S22" s="985">
        <v>4.0999999999999996</v>
      </c>
      <c r="T22" s="985">
        <v>4.5</v>
      </c>
      <c r="U22" s="985">
        <v>4.7</v>
      </c>
    </row>
    <row r="23" spans="1:21" ht="15">
      <c r="A23" s="168"/>
      <c r="B23" s="313" t="s">
        <v>586</v>
      </c>
      <c r="C23" s="73"/>
      <c r="D23" s="73"/>
      <c r="E23" s="73"/>
      <c r="F23" s="40"/>
      <c r="G23" s="54"/>
      <c r="H23" s="54"/>
      <c r="I23" s="73">
        <v>4.7</v>
      </c>
      <c r="J23" s="73">
        <v>4.2</v>
      </c>
      <c r="K23" s="73">
        <v>4.8</v>
      </c>
      <c r="L23" s="73">
        <v>0.7</v>
      </c>
      <c r="M23" s="73">
        <v>7.1</v>
      </c>
      <c r="N23" s="73">
        <v>15.6</v>
      </c>
      <c r="O23" s="842">
        <v>25.9</v>
      </c>
      <c r="P23" s="488">
        <v>24.1</v>
      </c>
      <c r="Q23" s="985">
        <v>15</v>
      </c>
      <c r="R23" s="985">
        <v>15.5</v>
      </c>
      <c r="S23" s="985">
        <v>16.399999999999999</v>
      </c>
      <c r="T23" s="985">
        <v>17.899999999999999</v>
      </c>
      <c r="U23" s="985">
        <v>18.5</v>
      </c>
    </row>
    <row r="24" spans="1:21">
      <c r="A24" s="168"/>
      <c r="B24" s="165" t="s">
        <v>587</v>
      </c>
      <c r="C24" s="73">
        <v>0.5</v>
      </c>
      <c r="D24" s="75"/>
      <c r="E24" s="75"/>
      <c r="F24" s="54"/>
      <c r="G24" s="54"/>
      <c r="H24" s="54"/>
      <c r="I24" s="75"/>
      <c r="J24" s="75">
        <v>15.2</v>
      </c>
      <c r="K24" s="75">
        <v>3.6</v>
      </c>
      <c r="L24" s="73">
        <v>0</v>
      </c>
      <c r="M24" s="73"/>
      <c r="N24" s="73"/>
      <c r="O24" s="1026"/>
      <c r="P24" s="1234"/>
      <c r="Q24" s="832"/>
      <c r="R24" s="832"/>
      <c r="S24" s="832"/>
      <c r="T24" s="832"/>
      <c r="U24" s="998"/>
    </row>
    <row r="25" spans="1:21" ht="15">
      <c r="A25" s="168"/>
      <c r="B25" s="165" t="s">
        <v>588</v>
      </c>
      <c r="C25" s="75"/>
      <c r="D25" s="75"/>
      <c r="E25" s="75"/>
      <c r="F25" s="40"/>
      <c r="G25" s="54"/>
      <c r="H25" s="54"/>
      <c r="I25" s="73">
        <v>0.9</v>
      </c>
      <c r="J25" s="73">
        <v>0</v>
      </c>
      <c r="K25" s="73">
        <v>169.8</v>
      </c>
      <c r="L25" s="73">
        <v>0</v>
      </c>
      <c r="M25" s="73"/>
      <c r="N25" s="73">
        <v>0</v>
      </c>
      <c r="O25" s="842">
        <v>0</v>
      </c>
      <c r="P25" s="488">
        <v>0</v>
      </c>
      <c r="Q25" s="985">
        <v>31.9</v>
      </c>
      <c r="R25" s="985">
        <v>33.4</v>
      </c>
      <c r="S25" s="985">
        <v>35.299999999999997</v>
      </c>
      <c r="T25" s="985">
        <v>37.5</v>
      </c>
      <c r="U25" s="985">
        <v>40</v>
      </c>
    </row>
    <row r="26" spans="1:21" ht="15">
      <c r="A26" s="168"/>
      <c r="B26" s="165" t="s">
        <v>589</v>
      </c>
      <c r="C26" s="75"/>
      <c r="D26" s="73">
        <v>1011.8</v>
      </c>
      <c r="E26" s="75"/>
      <c r="F26" s="40"/>
      <c r="G26" s="54"/>
      <c r="H26" s="54"/>
      <c r="I26" s="73">
        <v>0</v>
      </c>
      <c r="J26" s="73">
        <v>0</v>
      </c>
      <c r="K26" s="73">
        <v>0</v>
      </c>
      <c r="L26" s="73">
        <v>0</v>
      </c>
      <c r="M26" s="73"/>
      <c r="N26" s="73">
        <v>0</v>
      </c>
      <c r="O26" s="843"/>
      <c r="P26" s="488">
        <v>0</v>
      </c>
      <c r="Q26" s="985">
        <v>2.2999999999999998</v>
      </c>
      <c r="R26" s="985">
        <v>2.4</v>
      </c>
      <c r="S26" s="985">
        <v>2.5</v>
      </c>
      <c r="T26" s="985">
        <v>2.7</v>
      </c>
      <c r="U26" s="985">
        <v>2.8</v>
      </c>
    </row>
    <row r="27" spans="1:21">
      <c r="A27" s="168"/>
      <c r="B27" s="165"/>
      <c r="C27" s="73"/>
      <c r="D27" s="73"/>
      <c r="E27" s="73"/>
      <c r="F27" s="40"/>
      <c r="G27" s="40"/>
      <c r="H27" s="40"/>
      <c r="I27" s="73"/>
      <c r="J27" s="73"/>
      <c r="K27" s="73"/>
      <c r="L27" s="73"/>
      <c r="M27" s="182"/>
      <c r="N27" s="182"/>
      <c r="O27" s="842"/>
      <c r="P27" s="1235"/>
      <c r="Q27" s="831"/>
      <c r="R27" s="831"/>
      <c r="S27" s="831"/>
      <c r="T27" s="831"/>
      <c r="U27" s="998"/>
    </row>
    <row r="28" spans="1:21" s="6" customFormat="1" ht="15">
      <c r="A28" s="167"/>
      <c r="B28" s="163" t="s">
        <v>590</v>
      </c>
      <c r="C28" s="71">
        <v>1753.1</v>
      </c>
      <c r="D28" s="71">
        <v>2794.3</v>
      </c>
      <c r="E28" s="71">
        <v>3686.3</v>
      </c>
      <c r="F28" s="39">
        <f>SUM(F29:F39)</f>
        <v>3949.8</v>
      </c>
      <c r="G28" s="39">
        <f>SUM(G29:G39)</f>
        <v>3658.4</v>
      </c>
      <c r="H28" s="39">
        <v>3178.5</v>
      </c>
      <c r="I28" s="39">
        <v>3560.9</v>
      </c>
      <c r="J28" s="39">
        <v>3123.9</v>
      </c>
      <c r="K28" s="39">
        <v>4579.8</v>
      </c>
      <c r="L28" s="39">
        <v>4880.6000000000004</v>
      </c>
      <c r="M28" s="39">
        <v>5178.1000000000004</v>
      </c>
      <c r="N28" s="39">
        <v>6152</v>
      </c>
      <c r="O28" s="786">
        <v>5900.7</v>
      </c>
      <c r="P28" s="1179">
        <v>5903.5</v>
      </c>
      <c r="Q28" s="984">
        <v>6481.1</v>
      </c>
      <c r="R28" s="984">
        <v>6627.9</v>
      </c>
      <c r="S28" s="984">
        <v>7004.7</v>
      </c>
      <c r="T28" s="984">
        <v>7397.2</v>
      </c>
      <c r="U28" s="984">
        <v>7716.4</v>
      </c>
    </row>
    <row r="29" spans="1:21" ht="15">
      <c r="A29" s="168"/>
      <c r="B29" s="165" t="s">
        <v>569</v>
      </c>
      <c r="C29" s="73">
        <v>1037.5</v>
      </c>
      <c r="D29" s="73">
        <v>1006.3</v>
      </c>
      <c r="E29" s="73">
        <v>1301</v>
      </c>
      <c r="F29" s="40">
        <v>1457.8</v>
      </c>
      <c r="G29" s="40">
        <v>1641.7</v>
      </c>
      <c r="H29" s="40">
        <v>1686.4</v>
      </c>
      <c r="I29" s="73">
        <v>1823</v>
      </c>
      <c r="J29" s="73">
        <v>1960.3</v>
      </c>
      <c r="K29" s="73">
        <v>2135.1</v>
      </c>
      <c r="L29" s="73">
        <v>2043.7</v>
      </c>
      <c r="M29" s="73">
        <v>2120.8000000000002</v>
      </c>
      <c r="N29" s="73">
        <v>2291.6999999999998</v>
      </c>
      <c r="O29" s="842">
        <v>2629.9</v>
      </c>
      <c r="P29" s="488">
        <v>2849</v>
      </c>
      <c r="Q29" s="985">
        <v>2864.1</v>
      </c>
      <c r="R29" s="985">
        <v>2998.2</v>
      </c>
      <c r="S29" s="985">
        <v>3169.3</v>
      </c>
      <c r="T29" s="985">
        <v>3367.8</v>
      </c>
      <c r="U29" s="985">
        <v>3598.3</v>
      </c>
    </row>
    <row r="30" spans="1:21" ht="15">
      <c r="A30" s="168">
        <v>211</v>
      </c>
      <c r="B30" s="313" t="s">
        <v>570</v>
      </c>
      <c r="C30" s="73">
        <v>1035.7</v>
      </c>
      <c r="D30" s="73">
        <v>1004.2</v>
      </c>
      <c r="E30" s="73">
        <v>1297.3</v>
      </c>
      <c r="F30" s="40"/>
      <c r="G30" s="54"/>
      <c r="H30" s="54"/>
      <c r="I30" s="75">
        <v>1823</v>
      </c>
      <c r="J30" s="75">
        <v>1960.2</v>
      </c>
      <c r="K30" s="75">
        <v>2135.1</v>
      </c>
      <c r="L30" s="75">
        <v>2042.8</v>
      </c>
      <c r="M30" s="75">
        <v>2118.1999999999998</v>
      </c>
      <c r="N30" s="75">
        <v>2291.4</v>
      </c>
      <c r="O30" s="844">
        <v>2627.2</v>
      </c>
      <c r="P30" s="488">
        <v>2842.7</v>
      </c>
      <c r="Q30" s="985">
        <v>2864.1</v>
      </c>
      <c r="R30" s="985">
        <v>2998.2</v>
      </c>
      <c r="S30" s="985">
        <v>3169.3</v>
      </c>
      <c r="T30" s="985">
        <v>3367.8</v>
      </c>
      <c r="U30" s="985">
        <v>3598.3</v>
      </c>
    </row>
    <row r="31" spans="1:21" ht="15">
      <c r="A31" s="168"/>
      <c r="B31" s="1316" t="s">
        <v>571</v>
      </c>
      <c r="C31" s="73"/>
      <c r="D31" s="73"/>
      <c r="E31" s="73"/>
      <c r="F31" s="40"/>
      <c r="G31" s="40"/>
      <c r="H31" s="40"/>
      <c r="I31" s="73">
        <v>1782.7</v>
      </c>
      <c r="J31" s="73">
        <v>1916.3</v>
      </c>
      <c r="K31" s="73">
        <v>2089.6</v>
      </c>
      <c r="L31" s="73">
        <v>1993.7</v>
      </c>
      <c r="M31" s="73"/>
      <c r="N31" s="73">
        <v>2237</v>
      </c>
      <c r="O31" s="842">
        <v>2572.6999999999998</v>
      </c>
      <c r="P31" s="488">
        <v>2786.7</v>
      </c>
      <c r="Q31" s="985">
        <v>2803.2</v>
      </c>
      <c r="R31" s="985">
        <v>2934.5</v>
      </c>
      <c r="S31" s="985">
        <v>3102</v>
      </c>
      <c r="T31" s="985">
        <v>3296.3</v>
      </c>
      <c r="U31" s="985">
        <v>3521.8</v>
      </c>
    </row>
    <row r="32" spans="1:21" ht="15">
      <c r="A32" s="168"/>
      <c r="B32" s="1316" t="s">
        <v>572</v>
      </c>
      <c r="C32" s="73"/>
      <c r="D32" s="73"/>
      <c r="E32" s="73"/>
      <c r="F32" s="40"/>
      <c r="G32" s="54"/>
      <c r="H32" s="54"/>
      <c r="I32" s="73">
        <v>40.299999999999997</v>
      </c>
      <c r="J32" s="73">
        <v>43.9</v>
      </c>
      <c r="K32" s="73">
        <v>45.5</v>
      </c>
      <c r="L32" s="73">
        <v>49.1</v>
      </c>
      <c r="M32" s="73"/>
      <c r="N32" s="73">
        <v>54.4</v>
      </c>
      <c r="O32" s="842">
        <v>54.5</v>
      </c>
      <c r="P32" s="488">
        <v>56</v>
      </c>
      <c r="Q32" s="985">
        <v>60.9</v>
      </c>
      <c r="R32" s="985">
        <v>63.7</v>
      </c>
      <c r="S32" s="985">
        <v>67.400000000000006</v>
      </c>
      <c r="T32" s="985">
        <v>71.599999999999994</v>
      </c>
      <c r="U32" s="985">
        <v>76.5</v>
      </c>
    </row>
    <row r="33" spans="1:21" ht="15">
      <c r="A33" s="168">
        <v>212</v>
      </c>
      <c r="B33" s="313" t="s">
        <v>573</v>
      </c>
      <c r="C33" s="73">
        <v>1.8</v>
      </c>
      <c r="D33" s="73">
        <v>2.1</v>
      </c>
      <c r="E33" s="73">
        <v>3.7</v>
      </c>
      <c r="F33" s="40"/>
      <c r="G33" s="54"/>
      <c r="H33" s="54"/>
      <c r="I33" s="75">
        <v>0</v>
      </c>
      <c r="J33" s="75">
        <v>0.1</v>
      </c>
      <c r="K33" s="75">
        <v>0</v>
      </c>
      <c r="L33" s="75">
        <v>0.8</v>
      </c>
      <c r="M33" s="75">
        <v>2.6</v>
      </c>
      <c r="N33" s="75">
        <v>0.4</v>
      </c>
      <c r="O33" s="844">
        <v>2.7</v>
      </c>
      <c r="P33" s="488">
        <v>6.3</v>
      </c>
      <c r="Q33" s="985">
        <v>0</v>
      </c>
      <c r="R33" s="985">
        <v>0</v>
      </c>
      <c r="S33" s="985">
        <v>0</v>
      </c>
      <c r="T33" s="985">
        <v>0</v>
      </c>
      <c r="U33" s="985">
        <v>0</v>
      </c>
    </row>
    <row r="34" spans="1:21" s="6" customFormat="1" ht="15">
      <c r="A34" s="168"/>
      <c r="B34" s="165" t="s">
        <v>574</v>
      </c>
      <c r="C34" s="73">
        <v>332.6</v>
      </c>
      <c r="D34" s="73">
        <v>1593.1</v>
      </c>
      <c r="E34" s="73">
        <v>1382.5</v>
      </c>
      <c r="F34" s="40">
        <v>568.6</v>
      </c>
      <c r="G34" s="40">
        <v>809.7</v>
      </c>
      <c r="H34" s="40">
        <v>631.70000000000005</v>
      </c>
      <c r="I34" s="73">
        <v>713.6</v>
      </c>
      <c r="J34" s="73">
        <v>2129.1</v>
      </c>
      <c r="K34" s="73">
        <v>840.6</v>
      </c>
      <c r="L34" s="73">
        <v>1132.4000000000001</v>
      </c>
      <c r="M34" s="73">
        <v>995.5</v>
      </c>
      <c r="N34" s="73">
        <v>754.4</v>
      </c>
      <c r="O34" s="842">
        <v>1234.5</v>
      </c>
      <c r="P34" s="488">
        <v>967.6</v>
      </c>
      <c r="Q34" s="985">
        <v>1296.3</v>
      </c>
      <c r="R34" s="985">
        <v>1335.8</v>
      </c>
      <c r="S34" s="985">
        <v>1411.5</v>
      </c>
      <c r="T34" s="985">
        <v>1539.5</v>
      </c>
      <c r="U34" s="985">
        <v>1598</v>
      </c>
    </row>
    <row r="35" spans="1:21" ht="15">
      <c r="A35" s="168"/>
      <c r="B35" s="165" t="s">
        <v>527</v>
      </c>
      <c r="C35" s="73">
        <v>127.5</v>
      </c>
      <c r="D35" s="73">
        <v>433.1</v>
      </c>
      <c r="E35" s="73">
        <v>716.8</v>
      </c>
      <c r="F35" s="40">
        <v>1883.9</v>
      </c>
      <c r="G35" s="40">
        <v>1184</v>
      </c>
      <c r="H35" s="40">
        <v>659.3</v>
      </c>
      <c r="I35" s="73">
        <v>1002.8</v>
      </c>
      <c r="J35" s="73">
        <v>636.4</v>
      </c>
      <c r="K35" s="73">
        <v>1546.7</v>
      </c>
      <c r="L35" s="73">
        <v>1378.6</v>
      </c>
      <c r="M35" s="73">
        <v>1642.4</v>
      </c>
      <c r="N35" s="73">
        <v>3039</v>
      </c>
      <c r="O35" s="842">
        <v>2011.9</v>
      </c>
      <c r="P35" s="488">
        <v>2027.5</v>
      </c>
      <c r="Q35" s="985">
        <v>2081.6999999999998</v>
      </c>
      <c r="R35" s="985">
        <v>2047.6</v>
      </c>
      <c r="S35" s="985">
        <v>2163.6</v>
      </c>
      <c r="T35" s="985">
        <v>2206</v>
      </c>
      <c r="U35" s="985">
        <v>2225.5</v>
      </c>
    </row>
    <row r="36" spans="1:21" ht="15">
      <c r="A36" s="168"/>
      <c r="B36" s="313" t="s">
        <v>591</v>
      </c>
      <c r="C36" s="73"/>
      <c r="D36" s="73"/>
      <c r="E36" s="73"/>
      <c r="F36" s="40"/>
      <c r="G36" s="40"/>
      <c r="H36" s="40"/>
      <c r="I36" s="73">
        <v>626.9</v>
      </c>
      <c r="J36" s="73">
        <v>634.9</v>
      </c>
      <c r="K36" s="73">
        <v>1110.8</v>
      </c>
      <c r="L36" s="73">
        <v>956.8</v>
      </c>
      <c r="M36" s="73">
        <v>1027.4000000000001</v>
      </c>
      <c r="N36" s="73">
        <v>2548.5</v>
      </c>
      <c r="O36" s="842">
        <v>1589.9</v>
      </c>
      <c r="P36" s="488">
        <v>1596.5</v>
      </c>
      <c r="Q36" s="985">
        <v>1651.7</v>
      </c>
      <c r="R36" s="985">
        <v>1604.5</v>
      </c>
      <c r="S36" s="985">
        <v>1695.4</v>
      </c>
      <c r="T36" s="985">
        <v>1695.4</v>
      </c>
      <c r="U36" s="985">
        <v>1695.4</v>
      </c>
    </row>
    <row r="37" spans="1:21" ht="15">
      <c r="A37" s="168"/>
      <c r="B37" s="313" t="s">
        <v>592</v>
      </c>
      <c r="C37" s="73"/>
      <c r="D37" s="73"/>
      <c r="E37" s="73"/>
      <c r="F37" s="40"/>
      <c r="G37" s="40"/>
      <c r="H37" s="40"/>
      <c r="I37" s="73">
        <v>375.9</v>
      </c>
      <c r="J37" s="73">
        <v>1.5</v>
      </c>
      <c r="K37" s="73">
        <v>435.9</v>
      </c>
      <c r="L37" s="73">
        <v>421.8</v>
      </c>
      <c r="M37" s="73">
        <v>615</v>
      </c>
      <c r="N37" s="73">
        <v>490.5</v>
      </c>
      <c r="O37" s="842">
        <v>422</v>
      </c>
      <c r="P37" s="488">
        <v>431</v>
      </c>
      <c r="Q37" s="985">
        <v>430</v>
      </c>
      <c r="R37" s="985">
        <v>443.1</v>
      </c>
      <c r="S37" s="985">
        <v>468.2</v>
      </c>
      <c r="T37" s="985">
        <v>510.7</v>
      </c>
      <c r="U37" s="985">
        <v>530.1</v>
      </c>
    </row>
    <row r="38" spans="1:21" s="6" customFormat="1" ht="15">
      <c r="A38" s="168"/>
      <c r="B38" s="165" t="s">
        <v>577</v>
      </c>
      <c r="C38" s="73">
        <v>255.5</v>
      </c>
      <c r="D38" s="73">
        <v>307.3</v>
      </c>
      <c r="E38" s="73">
        <v>286</v>
      </c>
      <c r="F38" s="40">
        <v>39.5</v>
      </c>
      <c r="G38" s="40">
        <v>23</v>
      </c>
      <c r="H38" s="40">
        <v>201</v>
      </c>
      <c r="I38" s="73">
        <v>21.5</v>
      </c>
      <c r="J38" s="73">
        <v>6.5</v>
      </c>
      <c r="K38" s="73">
        <v>57.4</v>
      </c>
      <c r="L38" s="73">
        <v>325.89999999999998</v>
      </c>
      <c r="M38" s="73">
        <v>419.3</v>
      </c>
      <c r="N38" s="73">
        <v>66.8</v>
      </c>
      <c r="O38" s="842">
        <v>24.3</v>
      </c>
      <c r="P38" s="488">
        <v>59.5</v>
      </c>
      <c r="Q38" s="985">
        <v>239</v>
      </c>
      <c r="R38" s="985">
        <v>246.3</v>
      </c>
      <c r="S38" s="985">
        <v>260.2</v>
      </c>
      <c r="T38" s="985">
        <v>283.8</v>
      </c>
      <c r="U38" s="985">
        <v>294.60000000000002</v>
      </c>
    </row>
    <row r="39" spans="1:21">
      <c r="A39" s="168"/>
      <c r="B39" s="165" t="s">
        <v>589</v>
      </c>
      <c r="C39" s="75"/>
      <c r="D39" s="73">
        <v>545.5</v>
      </c>
      <c r="E39" s="75"/>
      <c r="F39" s="54"/>
      <c r="G39" s="54"/>
      <c r="H39" s="54"/>
      <c r="I39" s="75"/>
      <c r="J39" s="75"/>
      <c r="K39" s="75"/>
      <c r="L39" s="75"/>
      <c r="M39" s="709"/>
      <c r="N39" s="75"/>
      <c r="O39" s="844"/>
      <c r="P39" s="1236"/>
      <c r="Q39" s="832"/>
      <c r="R39" s="832"/>
      <c r="S39" s="832"/>
      <c r="T39" s="832"/>
      <c r="U39" s="998"/>
    </row>
    <row r="40" spans="1:21">
      <c r="A40" s="168"/>
      <c r="B40" s="165"/>
      <c r="C40" s="73"/>
      <c r="D40" s="73"/>
      <c r="E40" s="73"/>
      <c r="F40" s="40"/>
      <c r="G40" s="40"/>
      <c r="H40" s="40"/>
      <c r="I40" s="73"/>
      <c r="J40" s="73"/>
      <c r="K40" s="73"/>
      <c r="L40" s="73"/>
      <c r="M40" s="182"/>
      <c r="N40" s="73"/>
      <c r="O40" s="842"/>
      <c r="P40" s="1235"/>
      <c r="Q40" s="831"/>
      <c r="R40" s="831"/>
      <c r="S40" s="831"/>
      <c r="T40" s="831"/>
      <c r="U40" s="998"/>
    </row>
    <row r="41" spans="1:21" ht="15">
      <c r="A41" s="167"/>
      <c r="B41" s="163" t="s">
        <v>593</v>
      </c>
      <c r="C41" s="71">
        <v>176.2</v>
      </c>
      <c r="D41" s="71">
        <v>221.3</v>
      </c>
      <c r="E41" s="71">
        <v>245.8</v>
      </c>
      <c r="F41" s="39">
        <f>SUM(F42:F52)</f>
        <v>232.3</v>
      </c>
      <c r="G41" s="39">
        <f>SUM(G42:G52)</f>
        <v>211</v>
      </c>
      <c r="H41" s="39">
        <v>165.2</v>
      </c>
      <c r="I41" s="39">
        <v>225.9</v>
      </c>
      <c r="J41" s="39">
        <v>159.4</v>
      </c>
      <c r="K41" s="39">
        <v>240.4</v>
      </c>
      <c r="L41" s="39">
        <v>328.9</v>
      </c>
      <c r="M41" s="39">
        <v>420.3</v>
      </c>
      <c r="N41" s="39">
        <v>454.6</v>
      </c>
      <c r="O41" s="786">
        <v>444.5</v>
      </c>
      <c r="P41" s="1179">
        <v>452.8</v>
      </c>
      <c r="Q41" s="984">
        <v>495.4</v>
      </c>
      <c r="R41" s="984">
        <v>513.1</v>
      </c>
      <c r="S41" s="984">
        <v>542.29999999999995</v>
      </c>
      <c r="T41" s="984">
        <v>586.4</v>
      </c>
      <c r="U41" s="984">
        <v>614.5</v>
      </c>
    </row>
    <row r="42" spans="1:21" ht="15">
      <c r="A42" s="168"/>
      <c r="B42" s="165" t="s">
        <v>569</v>
      </c>
      <c r="C42" s="73">
        <v>58.2</v>
      </c>
      <c r="D42" s="73">
        <v>56.1</v>
      </c>
      <c r="E42" s="73">
        <v>63.5</v>
      </c>
      <c r="F42" s="40">
        <v>103.5</v>
      </c>
      <c r="G42" s="40">
        <v>113.9</v>
      </c>
      <c r="H42" s="40">
        <v>111.3</v>
      </c>
      <c r="I42" s="73">
        <v>119.8</v>
      </c>
      <c r="J42" s="73">
        <v>123.9</v>
      </c>
      <c r="K42" s="73">
        <v>142.4</v>
      </c>
      <c r="L42" s="73">
        <v>141.5</v>
      </c>
      <c r="M42" s="73">
        <v>134.4</v>
      </c>
      <c r="N42" s="73">
        <v>148.19999999999999</v>
      </c>
      <c r="O42" s="842">
        <v>170.1</v>
      </c>
      <c r="P42" s="488">
        <v>170.4</v>
      </c>
      <c r="Q42" s="985">
        <v>163.80000000000001</v>
      </c>
      <c r="R42" s="985">
        <v>171.4</v>
      </c>
      <c r="S42" s="985">
        <v>181.2</v>
      </c>
      <c r="T42" s="985">
        <v>192.6</v>
      </c>
      <c r="U42" s="985">
        <v>205.7</v>
      </c>
    </row>
    <row r="43" spans="1:21" s="6" customFormat="1" ht="15">
      <c r="A43" s="168">
        <v>211</v>
      </c>
      <c r="B43" s="313" t="s">
        <v>570</v>
      </c>
      <c r="C43" s="73">
        <v>58.2</v>
      </c>
      <c r="D43" s="73">
        <v>55.800000000000004</v>
      </c>
      <c r="E43" s="73">
        <v>63.3</v>
      </c>
      <c r="F43" s="54"/>
      <c r="G43" s="54"/>
      <c r="H43" s="54"/>
      <c r="I43" s="75">
        <v>119.8</v>
      </c>
      <c r="J43" s="75">
        <v>123.9</v>
      </c>
      <c r="K43" s="75">
        <v>142.4</v>
      </c>
      <c r="L43" s="75">
        <v>127.1</v>
      </c>
      <c r="M43" s="75">
        <v>134.4</v>
      </c>
      <c r="N43" s="73">
        <v>148.19999999999999</v>
      </c>
      <c r="O43" s="842">
        <v>170.1</v>
      </c>
      <c r="P43" s="488">
        <v>170.4</v>
      </c>
      <c r="Q43" s="985">
        <v>163.80000000000001</v>
      </c>
      <c r="R43" s="985">
        <v>171.4</v>
      </c>
      <c r="S43" s="985">
        <v>181.2</v>
      </c>
      <c r="T43" s="985">
        <v>192.6</v>
      </c>
      <c r="U43" s="985">
        <v>205.7</v>
      </c>
    </row>
    <row r="44" spans="1:21" s="6" customFormat="1" ht="15">
      <c r="A44" s="168"/>
      <c r="B44" s="313" t="s">
        <v>571</v>
      </c>
      <c r="C44" s="73"/>
      <c r="D44" s="73"/>
      <c r="E44" s="73"/>
      <c r="F44" s="40"/>
      <c r="G44" s="40"/>
      <c r="H44" s="40"/>
      <c r="I44" s="73">
        <v>116.9</v>
      </c>
      <c r="J44" s="73">
        <v>120.5</v>
      </c>
      <c r="K44" s="73">
        <v>133.4</v>
      </c>
      <c r="L44" s="73">
        <v>132.5</v>
      </c>
      <c r="M44" s="73"/>
      <c r="N44" s="73">
        <v>138.4</v>
      </c>
      <c r="O44" s="842">
        <v>160.30000000000001</v>
      </c>
      <c r="P44" s="488">
        <v>160.19999999999999</v>
      </c>
      <c r="Q44" s="985">
        <v>153.30000000000001</v>
      </c>
      <c r="R44" s="985">
        <v>160.4</v>
      </c>
      <c r="S44" s="985">
        <v>169.6</v>
      </c>
      <c r="T44" s="985">
        <v>180.2</v>
      </c>
      <c r="U44" s="985">
        <v>192.6</v>
      </c>
    </row>
    <row r="45" spans="1:21" s="6" customFormat="1" ht="15">
      <c r="A45" s="168"/>
      <c r="B45" s="313" t="s">
        <v>572</v>
      </c>
      <c r="C45" s="73"/>
      <c r="D45" s="73"/>
      <c r="E45" s="73"/>
      <c r="F45" s="40"/>
      <c r="G45" s="40"/>
      <c r="H45" s="40"/>
      <c r="I45" s="73">
        <v>2.9</v>
      </c>
      <c r="J45" s="73">
        <v>3.4</v>
      </c>
      <c r="K45" s="73">
        <v>9</v>
      </c>
      <c r="L45" s="73">
        <v>9</v>
      </c>
      <c r="M45" s="73"/>
      <c r="N45" s="73">
        <v>9.8000000000000007</v>
      </c>
      <c r="O45" s="844">
        <v>9.8000000000000007</v>
      </c>
      <c r="P45" s="488">
        <v>10.199999999999999</v>
      </c>
      <c r="Q45" s="985">
        <v>10.5</v>
      </c>
      <c r="R45" s="985">
        <v>11</v>
      </c>
      <c r="S45" s="985">
        <v>11.6</v>
      </c>
      <c r="T45" s="985">
        <v>12.3</v>
      </c>
      <c r="U45" s="985">
        <v>13.2</v>
      </c>
    </row>
    <row r="46" spans="1:21" ht="15">
      <c r="A46" s="168">
        <v>212</v>
      </c>
      <c r="B46" s="313" t="s">
        <v>573</v>
      </c>
      <c r="C46" s="73"/>
      <c r="D46" s="73">
        <v>0.3</v>
      </c>
      <c r="E46" s="73">
        <v>0.2</v>
      </c>
      <c r="F46" s="40"/>
      <c r="G46" s="54"/>
      <c r="H46" s="54"/>
      <c r="I46" s="75">
        <v>0</v>
      </c>
      <c r="J46" s="75">
        <v>0</v>
      </c>
      <c r="K46" s="75">
        <v>0</v>
      </c>
      <c r="L46" s="75">
        <v>0</v>
      </c>
      <c r="M46" s="75">
        <v>0</v>
      </c>
      <c r="N46" s="75">
        <v>0</v>
      </c>
      <c r="O46" s="844">
        <v>0</v>
      </c>
      <c r="P46" s="488">
        <v>0.1</v>
      </c>
      <c r="Q46" s="985">
        <v>0</v>
      </c>
      <c r="R46" s="985">
        <v>0</v>
      </c>
      <c r="S46" s="985">
        <v>0</v>
      </c>
      <c r="T46" s="985">
        <v>0</v>
      </c>
      <c r="U46" s="985">
        <v>0</v>
      </c>
    </row>
    <row r="47" spans="1:21" ht="15">
      <c r="A47" s="168"/>
      <c r="B47" s="165" t="s">
        <v>574</v>
      </c>
      <c r="C47" s="73">
        <v>17</v>
      </c>
      <c r="D47" s="73">
        <v>28.3</v>
      </c>
      <c r="E47" s="73">
        <v>22.3</v>
      </c>
      <c r="F47" s="40">
        <v>26.8</v>
      </c>
      <c r="G47" s="40">
        <v>24.8</v>
      </c>
      <c r="H47" s="40">
        <v>22.4</v>
      </c>
      <c r="I47" s="73">
        <v>28.1</v>
      </c>
      <c r="J47" s="73">
        <v>33.5</v>
      </c>
      <c r="K47" s="73">
        <v>69.900000000000006</v>
      </c>
      <c r="L47" s="73">
        <v>163.80000000000001</v>
      </c>
      <c r="M47" s="73">
        <v>137.19999999999999</v>
      </c>
      <c r="N47" s="73">
        <v>104</v>
      </c>
      <c r="O47" s="842">
        <v>134.4</v>
      </c>
      <c r="P47" s="488">
        <v>159.4</v>
      </c>
      <c r="Q47" s="985">
        <v>161.6</v>
      </c>
      <c r="R47" s="985">
        <v>166.5</v>
      </c>
      <c r="S47" s="985">
        <v>176</v>
      </c>
      <c r="T47" s="985">
        <v>191.9</v>
      </c>
      <c r="U47" s="985">
        <v>199.2</v>
      </c>
    </row>
    <row r="48" spans="1:21" ht="15">
      <c r="A48" s="168"/>
      <c r="B48" s="165" t="s">
        <v>575</v>
      </c>
      <c r="C48" s="73">
        <v>101</v>
      </c>
      <c r="D48" s="73">
        <v>58.1</v>
      </c>
      <c r="E48" s="73">
        <v>160</v>
      </c>
      <c r="F48" s="40">
        <v>102</v>
      </c>
      <c r="G48" s="40">
        <v>72.3</v>
      </c>
      <c r="H48" s="40">
        <v>31.5</v>
      </c>
      <c r="I48" s="73">
        <v>78</v>
      </c>
      <c r="J48" s="73">
        <v>0</v>
      </c>
      <c r="K48" s="73">
        <v>28.1</v>
      </c>
      <c r="L48" s="73">
        <v>10</v>
      </c>
      <c r="M48" s="73">
        <v>37</v>
      </c>
      <c r="N48" s="73">
        <v>108.4</v>
      </c>
      <c r="O48" s="842">
        <v>40</v>
      </c>
      <c r="P48" s="488">
        <v>43</v>
      </c>
      <c r="Q48" s="985">
        <v>70</v>
      </c>
      <c r="R48" s="985">
        <v>72.099999999999994</v>
      </c>
      <c r="S48" s="985">
        <v>76.2</v>
      </c>
      <c r="T48" s="985">
        <v>83.1</v>
      </c>
      <c r="U48" s="985">
        <v>86.3</v>
      </c>
    </row>
    <row r="49" spans="1:21" s="6" customFormat="1" ht="15">
      <c r="A49" s="168">
        <v>263</v>
      </c>
      <c r="B49" s="313" t="s">
        <v>594</v>
      </c>
      <c r="C49" s="73"/>
      <c r="D49" s="73"/>
      <c r="E49" s="73"/>
      <c r="F49" s="40"/>
      <c r="G49" s="40"/>
      <c r="H49" s="40"/>
      <c r="I49" s="73">
        <v>78</v>
      </c>
      <c r="J49" s="73">
        <v>0</v>
      </c>
      <c r="K49" s="73">
        <v>6.1</v>
      </c>
      <c r="L49" s="73">
        <v>10</v>
      </c>
      <c r="M49" s="73">
        <v>0</v>
      </c>
      <c r="N49" s="73">
        <v>59.4</v>
      </c>
      <c r="O49" s="842">
        <v>0</v>
      </c>
      <c r="P49" s="488">
        <v>4</v>
      </c>
      <c r="Q49" s="985">
        <v>30</v>
      </c>
      <c r="R49" s="985">
        <v>30.9</v>
      </c>
      <c r="S49" s="985">
        <v>32.700000000000003</v>
      </c>
      <c r="T49" s="985">
        <v>35.6</v>
      </c>
      <c r="U49" s="985">
        <v>37</v>
      </c>
    </row>
    <row r="50" spans="1:21" s="6" customFormat="1" ht="15">
      <c r="A50" s="168"/>
      <c r="B50" s="313" t="s">
        <v>592</v>
      </c>
      <c r="C50" s="73"/>
      <c r="D50" s="73"/>
      <c r="E50" s="73"/>
      <c r="F50" s="40"/>
      <c r="G50" s="40"/>
      <c r="H50" s="40"/>
      <c r="I50" s="73">
        <v>4.5</v>
      </c>
      <c r="J50" s="73">
        <v>0</v>
      </c>
      <c r="K50" s="73">
        <v>22</v>
      </c>
      <c r="L50" s="73">
        <v>10</v>
      </c>
      <c r="M50" s="73">
        <v>37</v>
      </c>
      <c r="N50" s="73">
        <v>49</v>
      </c>
      <c r="O50" s="842">
        <v>40</v>
      </c>
      <c r="P50" s="488">
        <v>39</v>
      </c>
      <c r="Q50" s="985">
        <v>40</v>
      </c>
      <c r="R50" s="985">
        <v>41.2</v>
      </c>
      <c r="S50" s="985">
        <v>43.6</v>
      </c>
      <c r="T50" s="985">
        <v>47.5</v>
      </c>
      <c r="U50" s="985">
        <v>49.3</v>
      </c>
    </row>
    <row r="51" spans="1:21" s="6" customFormat="1" ht="15">
      <c r="A51" s="168"/>
      <c r="B51" s="165" t="s">
        <v>577</v>
      </c>
      <c r="C51" s="73"/>
      <c r="D51" s="73">
        <v>98</v>
      </c>
      <c r="E51" s="75"/>
      <c r="F51" s="54"/>
      <c r="G51" s="54"/>
      <c r="H51" s="54"/>
      <c r="I51" s="75">
        <v>73.5</v>
      </c>
      <c r="J51" s="75">
        <v>2</v>
      </c>
      <c r="K51" s="75">
        <v>0</v>
      </c>
      <c r="L51" s="75">
        <v>13.5</v>
      </c>
      <c r="M51" s="75">
        <v>111.7</v>
      </c>
      <c r="N51" s="75">
        <v>94</v>
      </c>
      <c r="O51" s="844">
        <v>100</v>
      </c>
      <c r="P51" s="488">
        <v>80</v>
      </c>
      <c r="Q51" s="985">
        <v>100</v>
      </c>
      <c r="R51" s="985">
        <v>103</v>
      </c>
      <c r="S51" s="985">
        <v>108.9</v>
      </c>
      <c r="T51" s="985">
        <v>118.8</v>
      </c>
      <c r="U51" s="985">
        <v>123.3</v>
      </c>
    </row>
    <row r="52" spans="1:21" s="6" customFormat="1">
      <c r="A52" s="168"/>
      <c r="B52" s="165" t="s">
        <v>589</v>
      </c>
      <c r="C52" s="73"/>
      <c r="D52" s="73">
        <v>19.2</v>
      </c>
      <c r="E52" s="75"/>
      <c r="F52" s="54"/>
      <c r="G52" s="54"/>
      <c r="H52" s="54"/>
      <c r="I52" s="75">
        <v>0</v>
      </c>
      <c r="J52" s="75"/>
      <c r="K52" s="75"/>
      <c r="L52" s="75"/>
      <c r="M52" s="709"/>
      <c r="N52" s="75"/>
      <c r="O52" s="844"/>
      <c r="P52" s="1236"/>
      <c r="Q52" s="832"/>
      <c r="R52" s="832"/>
      <c r="S52" s="832"/>
      <c r="T52" s="832"/>
      <c r="U52" s="999"/>
    </row>
    <row r="53" spans="1:21" s="6" customFormat="1">
      <c r="A53" s="168"/>
      <c r="B53" s="165"/>
      <c r="C53" s="73"/>
      <c r="D53" s="73"/>
      <c r="E53" s="73"/>
      <c r="F53" s="40"/>
      <c r="G53" s="40"/>
      <c r="H53" s="40"/>
      <c r="I53" s="73"/>
      <c r="J53" s="73"/>
      <c r="K53" s="73"/>
      <c r="L53" s="73"/>
      <c r="M53" s="182"/>
      <c r="N53" s="73"/>
      <c r="O53" s="842"/>
      <c r="P53" s="1235"/>
      <c r="Q53" s="831"/>
      <c r="R53" s="831"/>
      <c r="S53" s="831"/>
      <c r="T53" s="831"/>
      <c r="U53" s="999"/>
    </row>
    <row r="54" spans="1:21" s="6" customFormat="1" ht="15">
      <c r="A54" s="167"/>
      <c r="B54" s="163" t="s">
        <v>595</v>
      </c>
      <c r="C54" s="71">
        <v>1370.2</v>
      </c>
      <c r="D54" s="71">
        <v>1382</v>
      </c>
      <c r="E54" s="71">
        <v>1574.2</v>
      </c>
      <c r="F54" s="39">
        <f>SUM(F55:F63)</f>
        <v>667.7</v>
      </c>
      <c r="G54" s="39">
        <f>SUM(G55:G63)</f>
        <v>624.6</v>
      </c>
      <c r="H54" s="39">
        <v>597.9</v>
      </c>
      <c r="I54" s="39">
        <v>1039.2</v>
      </c>
      <c r="J54" s="39">
        <v>1214.3</v>
      </c>
      <c r="K54" s="39">
        <v>1564.7</v>
      </c>
      <c r="L54" s="39">
        <v>1450.4</v>
      </c>
      <c r="M54" s="39">
        <v>1830.5</v>
      </c>
      <c r="N54" s="39">
        <v>3716</v>
      </c>
      <c r="O54" s="786">
        <v>3729.4</v>
      </c>
      <c r="P54" s="1179">
        <v>4142</v>
      </c>
      <c r="Q54" s="984">
        <v>5267</v>
      </c>
      <c r="R54" s="984">
        <v>5467.3</v>
      </c>
      <c r="S54" s="984">
        <v>5778.2</v>
      </c>
      <c r="T54" s="984">
        <v>6225.7</v>
      </c>
      <c r="U54" s="984">
        <v>6550.4</v>
      </c>
    </row>
    <row r="55" spans="1:21" ht="15">
      <c r="A55" s="168"/>
      <c r="B55" s="165" t="s">
        <v>569</v>
      </c>
      <c r="C55" s="73">
        <v>4</v>
      </c>
      <c r="D55" s="73">
        <v>275.60000000000002</v>
      </c>
      <c r="E55" s="73">
        <v>306.89999999999998</v>
      </c>
      <c r="F55" s="40">
        <v>298.2</v>
      </c>
      <c r="G55" s="40">
        <v>313.2</v>
      </c>
      <c r="H55" s="40">
        <v>292.39999999999998</v>
      </c>
      <c r="I55" s="73">
        <v>438.6</v>
      </c>
      <c r="J55" s="73">
        <v>706.7</v>
      </c>
      <c r="K55" s="73">
        <v>882.4</v>
      </c>
      <c r="L55" s="73">
        <v>921.5</v>
      </c>
      <c r="M55" s="73">
        <v>1101.0999999999999</v>
      </c>
      <c r="N55" s="73">
        <v>1974.4</v>
      </c>
      <c r="O55" s="842">
        <v>2080.4</v>
      </c>
      <c r="P55" s="488">
        <v>2288.1</v>
      </c>
      <c r="Q55" s="985">
        <v>2460.1</v>
      </c>
      <c r="R55" s="985">
        <v>2575.3000000000002</v>
      </c>
      <c r="S55" s="985">
        <v>2722.3</v>
      </c>
      <c r="T55" s="985">
        <v>2892.8</v>
      </c>
      <c r="U55" s="985">
        <v>3090.7</v>
      </c>
    </row>
    <row r="56" spans="1:21" ht="15">
      <c r="A56" s="168">
        <v>211</v>
      </c>
      <c r="B56" s="313" t="s">
        <v>570</v>
      </c>
      <c r="C56" s="73">
        <v>3.9</v>
      </c>
      <c r="D56" s="73">
        <v>251.90000000000003</v>
      </c>
      <c r="E56" s="73">
        <v>277</v>
      </c>
      <c r="F56" s="40"/>
      <c r="G56" s="40"/>
      <c r="H56" s="40"/>
      <c r="I56" s="75">
        <v>414.1</v>
      </c>
      <c r="J56" s="75">
        <v>656</v>
      </c>
      <c r="K56" s="75">
        <v>811.8</v>
      </c>
      <c r="L56" s="75">
        <v>852.7</v>
      </c>
      <c r="M56" s="75">
        <v>1019</v>
      </c>
      <c r="N56" s="75">
        <v>1871.5</v>
      </c>
      <c r="O56" s="844">
        <v>1979.3</v>
      </c>
      <c r="P56" s="488">
        <v>2150.6</v>
      </c>
      <c r="Q56" s="985">
        <v>2289.1999999999998</v>
      </c>
      <c r="R56" s="985">
        <v>2396.4</v>
      </c>
      <c r="S56" s="985">
        <v>2533.1999999999998</v>
      </c>
      <c r="T56" s="985">
        <v>2691.8</v>
      </c>
      <c r="U56" s="985">
        <v>2876</v>
      </c>
    </row>
    <row r="57" spans="1:21" ht="15">
      <c r="A57" s="168"/>
      <c r="B57" s="313" t="s">
        <v>571</v>
      </c>
      <c r="C57" s="73"/>
      <c r="D57" s="73"/>
      <c r="E57" s="73"/>
      <c r="F57" s="40"/>
      <c r="G57" s="40"/>
      <c r="H57" s="40"/>
      <c r="I57" s="73">
        <v>405.2</v>
      </c>
      <c r="J57" s="73">
        <v>639.29999999999995</v>
      </c>
      <c r="K57" s="73">
        <v>790.9</v>
      </c>
      <c r="L57" s="73">
        <v>826.8</v>
      </c>
      <c r="M57" s="73"/>
      <c r="N57" s="73">
        <v>1814</v>
      </c>
      <c r="O57" s="842">
        <v>1919.4</v>
      </c>
      <c r="P57" s="488">
        <v>2074.6999999999998</v>
      </c>
      <c r="Q57" s="985">
        <v>2203.1999999999998</v>
      </c>
      <c r="R57" s="985">
        <v>2306.4</v>
      </c>
      <c r="S57" s="985">
        <v>2438</v>
      </c>
      <c r="T57" s="985">
        <v>2590.6999999999998</v>
      </c>
      <c r="U57" s="985">
        <v>2768</v>
      </c>
    </row>
    <row r="58" spans="1:21" ht="15">
      <c r="A58" s="168"/>
      <c r="B58" s="313" t="s">
        <v>572</v>
      </c>
      <c r="C58" s="73"/>
      <c r="D58" s="73"/>
      <c r="E58" s="73"/>
      <c r="F58" s="40"/>
      <c r="G58" s="40"/>
      <c r="H58" s="40"/>
      <c r="I58" s="73">
        <v>8.9</v>
      </c>
      <c r="J58" s="73">
        <v>16.600000000000001</v>
      </c>
      <c r="K58" s="73">
        <v>20.9</v>
      </c>
      <c r="L58" s="73">
        <v>25.9</v>
      </c>
      <c r="M58" s="73"/>
      <c r="N58" s="73">
        <v>57.5</v>
      </c>
      <c r="O58" s="842">
        <v>59.9</v>
      </c>
      <c r="P58" s="488">
        <v>75.900000000000006</v>
      </c>
      <c r="Q58" s="985">
        <v>86</v>
      </c>
      <c r="R58" s="985">
        <v>90</v>
      </c>
      <c r="S58" s="985">
        <v>95.1</v>
      </c>
      <c r="T58" s="985">
        <v>101.1</v>
      </c>
      <c r="U58" s="985">
        <v>108</v>
      </c>
    </row>
    <row r="59" spans="1:21" ht="15">
      <c r="A59" s="168">
        <v>212</v>
      </c>
      <c r="B59" s="313" t="s">
        <v>573</v>
      </c>
      <c r="C59" s="73">
        <v>0.1</v>
      </c>
      <c r="D59" s="73">
        <v>23.7</v>
      </c>
      <c r="E59" s="73">
        <v>29.9</v>
      </c>
      <c r="F59" s="40"/>
      <c r="G59" s="40"/>
      <c r="H59" s="40"/>
      <c r="I59" s="73">
        <v>24.4</v>
      </c>
      <c r="J59" s="73">
        <v>50.8</v>
      </c>
      <c r="K59" s="73">
        <v>70.599999999999994</v>
      </c>
      <c r="L59" s="73">
        <v>68.900000000000006</v>
      </c>
      <c r="M59" s="73">
        <v>82.1</v>
      </c>
      <c r="N59" s="73">
        <v>102.9</v>
      </c>
      <c r="O59" s="842">
        <v>101.1</v>
      </c>
      <c r="P59" s="488">
        <v>137.4</v>
      </c>
      <c r="Q59" s="985">
        <v>170.9</v>
      </c>
      <c r="R59" s="985">
        <v>178.9</v>
      </c>
      <c r="S59" s="985">
        <v>189.2</v>
      </c>
      <c r="T59" s="985">
        <v>201</v>
      </c>
      <c r="U59" s="985">
        <v>214.7</v>
      </c>
    </row>
    <row r="60" spans="1:21" ht="15">
      <c r="A60" s="168"/>
      <c r="B60" s="165" t="s">
        <v>574</v>
      </c>
      <c r="C60" s="73">
        <v>77.7</v>
      </c>
      <c r="D60" s="73">
        <v>203.7</v>
      </c>
      <c r="E60" s="73">
        <v>295.10000000000002</v>
      </c>
      <c r="F60" s="40">
        <v>185.5</v>
      </c>
      <c r="G60" s="40">
        <v>185</v>
      </c>
      <c r="H60" s="40">
        <v>137.30000000000001</v>
      </c>
      <c r="I60" s="73">
        <v>324.10000000000002</v>
      </c>
      <c r="J60" s="73">
        <v>300.7</v>
      </c>
      <c r="K60" s="73">
        <v>398.2</v>
      </c>
      <c r="L60" s="73">
        <v>438.8</v>
      </c>
      <c r="M60" s="73">
        <v>609</v>
      </c>
      <c r="N60" s="73">
        <v>1004.2</v>
      </c>
      <c r="O60" s="842">
        <v>1124.0999999999999</v>
      </c>
      <c r="P60" s="488">
        <v>1150.9000000000001</v>
      </c>
      <c r="Q60" s="985">
        <v>1473.9</v>
      </c>
      <c r="R60" s="985">
        <v>1518.8</v>
      </c>
      <c r="S60" s="985">
        <v>1604.9</v>
      </c>
      <c r="T60" s="985">
        <v>1750.4</v>
      </c>
      <c r="U60" s="985">
        <v>1816.9</v>
      </c>
    </row>
    <row r="61" spans="1:21" ht="15">
      <c r="A61" s="168"/>
      <c r="B61" s="165" t="s">
        <v>575</v>
      </c>
      <c r="C61" s="73">
        <v>479.5</v>
      </c>
      <c r="D61" s="73">
        <v>122.4</v>
      </c>
      <c r="E61" s="73">
        <v>28.6</v>
      </c>
      <c r="F61" s="40">
        <v>23.5</v>
      </c>
      <c r="G61" s="40">
        <v>18.2</v>
      </c>
      <c r="H61" s="40">
        <v>38.9</v>
      </c>
      <c r="I61" s="73">
        <v>46.6</v>
      </c>
      <c r="J61" s="73">
        <v>7.8</v>
      </c>
      <c r="K61" s="73">
        <v>8</v>
      </c>
      <c r="L61" s="73">
        <v>46.3</v>
      </c>
      <c r="M61" s="73">
        <v>156.69999999999999</v>
      </c>
      <c r="N61" s="73">
        <v>130.69999999999999</v>
      </c>
      <c r="O61" s="842">
        <v>135.4</v>
      </c>
      <c r="P61" s="488">
        <v>157.6</v>
      </c>
      <c r="Q61" s="985">
        <v>191.1</v>
      </c>
      <c r="R61" s="985">
        <v>197</v>
      </c>
      <c r="S61" s="985">
        <v>208.1</v>
      </c>
      <c r="T61" s="985">
        <v>227</v>
      </c>
      <c r="U61" s="985">
        <v>235.6</v>
      </c>
    </row>
    <row r="62" spans="1:21" s="6" customFormat="1" ht="15">
      <c r="A62" s="168"/>
      <c r="B62" s="165" t="s">
        <v>576</v>
      </c>
      <c r="C62" s="73">
        <v>13.5</v>
      </c>
      <c r="D62" s="73">
        <v>3.4</v>
      </c>
      <c r="E62" s="73">
        <v>67.8</v>
      </c>
      <c r="F62" s="40">
        <v>6.7</v>
      </c>
      <c r="G62" s="40">
        <v>8</v>
      </c>
      <c r="H62" s="40">
        <v>13.6</v>
      </c>
      <c r="I62" s="73">
        <v>17.2</v>
      </c>
      <c r="J62" s="73">
        <v>1.3</v>
      </c>
      <c r="K62" s="73">
        <v>1.8</v>
      </c>
      <c r="L62" s="73">
        <v>2.1</v>
      </c>
      <c r="M62" s="73">
        <v>3.8</v>
      </c>
      <c r="N62" s="73">
        <v>5.0999999999999996</v>
      </c>
      <c r="O62" s="842">
        <v>2.8</v>
      </c>
      <c r="P62" s="488">
        <v>3.4</v>
      </c>
      <c r="Q62" s="985">
        <v>14.9</v>
      </c>
      <c r="R62" s="985">
        <v>14.8</v>
      </c>
      <c r="S62" s="985">
        <v>15.7</v>
      </c>
      <c r="T62" s="985">
        <v>17.100000000000001</v>
      </c>
      <c r="U62" s="985">
        <v>17.8</v>
      </c>
    </row>
    <row r="63" spans="1:21" ht="12.75" customHeight="1">
      <c r="A63" s="168"/>
      <c r="B63" s="165" t="s">
        <v>577</v>
      </c>
      <c r="C63" s="73">
        <v>795.5</v>
      </c>
      <c r="D63" s="73">
        <v>777</v>
      </c>
      <c r="E63" s="73">
        <v>875.8</v>
      </c>
      <c r="F63" s="40">
        <v>153.80000000000001</v>
      </c>
      <c r="G63" s="54">
        <v>100.2</v>
      </c>
      <c r="H63" s="54">
        <v>115.8</v>
      </c>
      <c r="I63" s="73">
        <v>212.7</v>
      </c>
      <c r="J63" s="73">
        <v>197.8</v>
      </c>
      <c r="K63" s="73">
        <v>226.3</v>
      </c>
      <c r="L63" s="73">
        <v>422.2</v>
      </c>
      <c r="M63" s="73">
        <v>287</v>
      </c>
      <c r="N63" s="73">
        <v>601.6</v>
      </c>
      <c r="O63" s="842">
        <v>386.7</v>
      </c>
      <c r="P63" s="488">
        <v>542.1</v>
      </c>
      <c r="Q63" s="985">
        <v>1062.7</v>
      </c>
      <c r="R63" s="985">
        <v>1095.0999999999999</v>
      </c>
      <c r="S63" s="985">
        <v>1157.2</v>
      </c>
      <c r="T63" s="985">
        <v>1262.0999999999999</v>
      </c>
      <c r="U63" s="985">
        <v>1310.0999999999999</v>
      </c>
    </row>
    <row r="64" spans="1:21" ht="15">
      <c r="A64" s="168">
        <v>311</v>
      </c>
      <c r="B64" s="313" t="s">
        <v>596</v>
      </c>
      <c r="C64" s="73"/>
      <c r="D64" s="73"/>
      <c r="E64" s="73"/>
      <c r="F64" s="54"/>
      <c r="G64" s="54"/>
      <c r="H64" s="54"/>
      <c r="I64" s="73"/>
      <c r="J64" s="73">
        <v>197.8</v>
      </c>
      <c r="K64" s="73">
        <v>226.3</v>
      </c>
      <c r="L64" s="73">
        <v>422.2</v>
      </c>
      <c r="M64" s="73">
        <v>287</v>
      </c>
      <c r="N64" s="73">
        <v>601.6</v>
      </c>
      <c r="O64" s="843">
        <v>386.7</v>
      </c>
      <c r="P64" s="488">
        <v>542.1</v>
      </c>
      <c r="Q64" s="985">
        <v>1062.7</v>
      </c>
      <c r="R64" s="985">
        <v>1095.0999999999999</v>
      </c>
      <c r="S64" s="985">
        <v>1157.2</v>
      </c>
      <c r="T64" s="985">
        <v>1262.0999999999999</v>
      </c>
      <c r="U64" s="985">
        <v>1310.0999999999999</v>
      </c>
    </row>
    <row r="65" spans="1:21" ht="15">
      <c r="A65" s="168"/>
      <c r="B65" s="313" t="s">
        <v>580</v>
      </c>
      <c r="C65" s="73"/>
      <c r="D65" s="73"/>
      <c r="E65" s="73"/>
      <c r="F65" s="54"/>
      <c r="G65" s="54"/>
      <c r="H65" s="54"/>
      <c r="I65" s="73"/>
      <c r="J65" s="73">
        <v>0</v>
      </c>
      <c r="K65" s="73">
        <v>0</v>
      </c>
      <c r="L65" s="73">
        <v>0</v>
      </c>
      <c r="M65" s="73"/>
      <c r="N65" s="73">
        <v>0</v>
      </c>
      <c r="O65" s="842">
        <v>0</v>
      </c>
      <c r="P65" s="488">
        <v>0</v>
      </c>
      <c r="Q65" s="985">
        <v>4.9000000000000004</v>
      </c>
      <c r="R65" s="985">
        <v>5</v>
      </c>
      <c r="S65" s="985">
        <v>5.3</v>
      </c>
      <c r="T65" s="985">
        <v>5.8</v>
      </c>
      <c r="U65" s="985">
        <v>6</v>
      </c>
    </row>
    <row r="66" spans="1:21" ht="15">
      <c r="A66" s="168"/>
      <c r="B66" s="313" t="s">
        <v>581</v>
      </c>
      <c r="C66" s="73"/>
      <c r="D66" s="73"/>
      <c r="E66" s="73"/>
      <c r="F66" s="54"/>
      <c r="G66" s="54"/>
      <c r="H66" s="54"/>
      <c r="I66" s="73"/>
      <c r="J66" s="73">
        <v>0</v>
      </c>
      <c r="K66" s="73">
        <v>0</v>
      </c>
      <c r="L66" s="73">
        <v>0</v>
      </c>
      <c r="M66" s="73"/>
      <c r="N66" s="73">
        <v>0</v>
      </c>
      <c r="O66" s="842">
        <v>0</v>
      </c>
      <c r="P66" s="488">
        <v>0</v>
      </c>
      <c r="Q66" s="985">
        <v>66.7</v>
      </c>
      <c r="R66" s="985">
        <v>68.8</v>
      </c>
      <c r="S66" s="985">
        <v>72.7</v>
      </c>
      <c r="T66" s="985">
        <v>79.2</v>
      </c>
      <c r="U66" s="985">
        <v>82.3</v>
      </c>
    </row>
    <row r="67" spans="1:21" ht="15">
      <c r="A67" s="168"/>
      <c r="B67" s="313" t="s">
        <v>597</v>
      </c>
      <c r="C67" s="73"/>
      <c r="D67" s="73"/>
      <c r="E67" s="73"/>
      <c r="F67" s="54"/>
      <c r="G67" s="54"/>
      <c r="H67" s="54"/>
      <c r="I67" s="73"/>
      <c r="J67" s="73">
        <v>0</v>
      </c>
      <c r="K67" s="73">
        <v>0</v>
      </c>
      <c r="L67" s="73">
        <v>0</v>
      </c>
      <c r="M67" s="73"/>
      <c r="N67" s="73">
        <v>0</v>
      </c>
      <c r="O67" s="842">
        <v>0</v>
      </c>
      <c r="P67" s="488">
        <v>0</v>
      </c>
      <c r="Q67" s="985">
        <v>0.3</v>
      </c>
      <c r="R67" s="985">
        <v>0.3</v>
      </c>
      <c r="S67" s="985">
        <v>0.3</v>
      </c>
      <c r="T67" s="985">
        <v>0.4</v>
      </c>
      <c r="U67" s="985">
        <v>0.4</v>
      </c>
    </row>
    <row r="68" spans="1:21" ht="15">
      <c r="A68" s="168"/>
      <c r="B68" s="313" t="s">
        <v>582</v>
      </c>
      <c r="C68" s="73"/>
      <c r="D68" s="73"/>
      <c r="E68" s="73"/>
      <c r="F68" s="40"/>
      <c r="G68" s="54"/>
      <c r="H68" s="54"/>
      <c r="I68" s="73"/>
      <c r="J68" s="73">
        <v>183.8</v>
      </c>
      <c r="K68" s="73">
        <v>211.3</v>
      </c>
      <c r="L68" s="73">
        <v>405.1</v>
      </c>
      <c r="M68" s="73">
        <v>267.8</v>
      </c>
      <c r="N68" s="73">
        <v>580</v>
      </c>
      <c r="O68" s="842">
        <v>347.1</v>
      </c>
      <c r="P68" s="488">
        <v>499.3</v>
      </c>
      <c r="Q68" s="985">
        <v>935.3</v>
      </c>
      <c r="R68" s="985">
        <v>963.8</v>
      </c>
      <c r="S68" s="985">
        <v>1018.4</v>
      </c>
      <c r="T68" s="985">
        <v>1110.7</v>
      </c>
      <c r="U68" s="985">
        <v>1153</v>
      </c>
    </row>
    <row r="69" spans="1:21" ht="15">
      <c r="A69" s="168"/>
      <c r="B69" s="313" t="s">
        <v>584</v>
      </c>
      <c r="C69" s="73"/>
      <c r="D69" s="73"/>
      <c r="E69" s="73"/>
      <c r="F69" s="40"/>
      <c r="G69" s="54"/>
      <c r="H69" s="54"/>
      <c r="I69" s="73"/>
      <c r="J69" s="73">
        <v>12.4</v>
      </c>
      <c r="K69" s="73">
        <v>12.9</v>
      </c>
      <c r="L69" s="73">
        <v>16.399999999999999</v>
      </c>
      <c r="M69" s="73">
        <v>15.6</v>
      </c>
      <c r="N69" s="73">
        <v>15.5</v>
      </c>
      <c r="O69" s="842">
        <v>16.899999999999999</v>
      </c>
      <c r="P69" s="488">
        <v>12</v>
      </c>
      <c r="Q69" s="985">
        <v>23.6</v>
      </c>
      <c r="R69" s="985">
        <v>24.3</v>
      </c>
      <c r="S69" s="985">
        <v>25.7</v>
      </c>
      <c r="T69" s="985">
        <v>28</v>
      </c>
      <c r="U69" s="985">
        <v>29.1</v>
      </c>
    </row>
    <row r="70" spans="1:21" ht="15">
      <c r="A70" s="168"/>
      <c r="B70" s="313" t="s">
        <v>585</v>
      </c>
      <c r="C70" s="73"/>
      <c r="D70" s="73"/>
      <c r="E70" s="73"/>
      <c r="F70" s="54"/>
      <c r="G70" s="54"/>
      <c r="H70" s="54"/>
      <c r="I70" s="73"/>
      <c r="J70" s="73">
        <v>0</v>
      </c>
      <c r="K70" s="73">
        <v>0</v>
      </c>
      <c r="L70" s="73">
        <v>0</v>
      </c>
      <c r="M70" s="73">
        <v>0</v>
      </c>
      <c r="N70" s="73">
        <v>0</v>
      </c>
      <c r="O70" s="842">
        <v>0</v>
      </c>
      <c r="P70" s="488">
        <v>0</v>
      </c>
      <c r="Q70" s="985">
        <v>6.8</v>
      </c>
      <c r="R70" s="985">
        <v>7</v>
      </c>
      <c r="S70" s="985">
        <v>7.4</v>
      </c>
      <c r="T70" s="985">
        <v>8.1</v>
      </c>
      <c r="U70" s="985">
        <v>8.4</v>
      </c>
    </row>
    <row r="71" spans="1:21" ht="15">
      <c r="A71" s="168"/>
      <c r="B71" s="313" t="s">
        <v>586</v>
      </c>
      <c r="C71" s="73"/>
      <c r="D71" s="73"/>
      <c r="E71" s="73"/>
      <c r="F71" s="54"/>
      <c r="G71" s="54"/>
      <c r="H71" s="54"/>
      <c r="I71" s="73"/>
      <c r="J71" s="73">
        <v>1.5</v>
      </c>
      <c r="K71" s="73">
        <v>1.8</v>
      </c>
      <c r="L71" s="73">
        <v>0.6</v>
      </c>
      <c r="M71" s="73">
        <v>3.5</v>
      </c>
      <c r="N71" s="73">
        <v>2.7</v>
      </c>
      <c r="O71" s="842">
        <v>4.2</v>
      </c>
      <c r="P71" s="488">
        <v>10.5</v>
      </c>
      <c r="Q71" s="985">
        <v>8.5</v>
      </c>
      <c r="R71" s="985">
        <v>8.6999999999999993</v>
      </c>
      <c r="S71" s="985">
        <v>9.1999999999999993</v>
      </c>
      <c r="T71" s="985">
        <v>10.1</v>
      </c>
      <c r="U71" s="985">
        <v>10.4</v>
      </c>
    </row>
    <row r="72" spans="1:21" ht="15">
      <c r="A72" s="168"/>
      <c r="B72" s="313" t="s">
        <v>583</v>
      </c>
      <c r="C72" s="73"/>
      <c r="D72" s="73"/>
      <c r="E72" s="73"/>
      <c r="F72" s="40"/>
      <c r="G72" s="54"/>
      <c r="H72" s="54"/>
      <c r="I72" s="75"/>
      <c r="J72" s="75">
        <v>0.1</v>
      </c>
      <c r="K72" s="75">
        <v>0.3</v>
      </c>
      <c r="L72" s="75">
        <v>0.2</v>
      </c>
      <c r="M72" s="73">
        <v>0.1</v>
      </c>
      <c r="N72" s="75">
        <v>3.4</v>
      </c>
      <c r="O72" s="844">
        <v>18.5</v>
      </c>
      <c r="P72" s="488">
        <v>20.399999999999999</v>
      </c>
      <c r="Q72" s="985">
        <v>16.7</v>
      </c>
      <c r="R72" s="985">
        <v>17.2</v>
      </c>
      <c r="S72" s="985">
        <v>18.2</v>
      </c>
      <c r="T72" s="985">
        <v>19.8</v>
      </c>
      <c r="U72" s="985">
        <v>20.5</v>
      </c>
    </row>
    <row r="73" spans="1:21" ht="15">
      <c r="A73" s="168"/>
      <c r="B73" s="165" t="s">
        <v>888</v>
      </c>
      <c r="C73" s="73"/>
      <c r="D73" s="73"/>
      <c r="E73" s="73"/>
      <c r="F73" s="54"/>
      <c r="G73" s="54"/>
      <c r="H73" s="54"/>
      <c r="I73" s="73"/>
      <c r="J73" s="73"/>
      <c r="K73" s="73"/>
      <c r="L73" s="73">
        <v>0</v>
      </c>
      <c r="M73" s="73">
        <v>0</v>
      </c>
      <c r="N73" s="73">
        <v>0</v>
      </c>
      <c r="O73" s="842">
        <v>0</v>
      </c>
      <c r="P73" s="1066">
        <v>0</v>
      </c>
      <c r="Q73" s="993">
        <v>58.3</v>
      </c>
      <c r="R73" s="993">
        <v>60.1</v>
      </c>
      <c r="S73" s="993">
        <v>63.5</v>
      </c>
      <c r="T73" s="993">
        <v>69.2</v>
      </c>
      <c r="U73" s="993">
        <v>71.900000000000006</v>
      </c>
    </row>
    <row r="74" spans="1:21" ht="12.75" customHeight="1">
      <c r="A74" s="168"/>
      <c r="B74" t="s">
        <v>545</v>
      </c>
      <c r="C74" s="73"/>
      <c r="D74" s="73"/>
      <c r="E74" s="73"/>
      <c r="F74" s="40"/>
      <c r="G74" s="54"/>
      <c r="H74" s="54"/>
      <c r="I74" s="73"/>
      <c r="J74" s="73"/>
      <c r="K74" s="73"/>
      <c r="L74" s="73"/>
      <c r="M74" s="73"/>
      <c r="N74" s="73"/>
      <c r="O74" s="842">
        <v>0</v>
      </c>
      <c r="P74" s="488">
        <v>0</v>
      </c>
      <c r="Q74" s="985">
        <v>5.9</v>
      </c>
      <c r="R74" s="985">
        <v>6.1</v>
      </c>
      <c r="S74" s="985">
        <v>6.5</v>
      </c>
      <c r="T74" s="985">
        <v>7.1</v>
      </c>
      <c r="U74" s="985">
        <v>7.3</v>
      </c>
    </row>
    <row r="75" spans="1:21" ht="12.75" customHeight="1">
      <c r="A75" s="168"/>
      <c r="B75"/>
      <c r="C75" s="73"/>
      <c r="D75" s="73"/>
      <c r="E75" s="73"/>
      <c r="F75" s="40"/>
      <c r="G75" s="54"/>
      <c r="H75" s="54"/>
      <c r="I75" s="73"/>
      <c r="J75" s="73"/>
      <c r="K75" s="73"/>
      <c r="L75" s="73"/>
      <c r="M75" s="73"/>
      <c r="N75" s="73"/>
      <c r="O75" s="842"/>
      <c r="P75" s="488"/>
      <c r="Q75" s="985"/>
      <c r="R75" s="985"/>
      <c r="S75" s="985"/>
      <c r="T75" s="985"/>
      <c r="U75" s="985"/>
    </row>
    <row r="76" spans="1:21" ht="13.5" customHeight="1">
      <c r="A76" s="167"/>
      <c r="B76" s="163" t="s">
        <v>598</v>
      </c>
      <c r="C76" s="71">
        <v>452.3</v>
      </c>
      <c r="D76" s="71">
        <v>521.1</v>
      </c>
      <c r="E76" s="71">
        <v>933.1</v>
      </c>
      <c r="F76" s="39">
        <f>SUM(F77:F78)</f>
        <v>1074.7</v>
      </c>
      <c r="G76" s="39">
        <f t="shared" ref="G76" si="0">SUM(G77:G78)</f>
        <v>1264.3</v>
      </c>
      <c r="H76" s="39">
        <v>1633.9</v>
      </c>
      <c r="I76" s="39">
        <v>1934.7</v>
      </c>
      <c r="J76" s="39">
        <v>2147.1999999999998</v>
      </c>
      <c r="K76" s="39">
        <v>2165.1</v>
      </c>
      <c r="L76" s="39">
        <v>2254.6999999999998</v>
      </c>
      <c r="M76" s="39">
        <v>2578.6999999999998</v>
      </c>
      <c r="N76" s="39">
        <v>2769.7</v>
      </c>
      <c r="O76" s="786">
        <v>2963.5</v>
      </c>
      <c r="P76" s="1179">
        <v>3403.4</v>
      </c>
      <c r="Q76" s="984">
        <v>3723</v>
      </c>
      <c r="R76" s="984">
        <v>4048.8</v>
      </c>
      <c r="S76" s="984">
        <v>4104.1000000000004</v>
      </c>
      <c r="T76" s="984">
        <v>3502.5</v>
      </c>
      <c r="U76" s="984">
        <v>3818.9</v>
      </c>
    </row>
    <row r="77" spans="1:21" ht="15">
      <c r="A77" s="168"/>
      <c r="B77" s="165" t="s">
        <v>574</v>
      </c>
      <c r="C77" s="73"/>
      <c r="D77" s="73"/>
      <c r="E77" s="73"/>
      <c r="F77" s="40">
        <v>4.8</v>
      </c>
      <c r="G77" s="40">
        <v>16.2</v>
      </c>
      <c r="H77" s="40">
        <v>109</v>
      </c>
      <c r="I77" s="73">
        <v>81.400000000000006</v>
      </c>
      <c r="J77" s="73">
        <v>18.100000000000001</v>
      </c>
      <c r="K77" s="73">
        <v>5.0999999999999996</v>
      </c>
      <c r="L77" s="73">
        <v>5.6</v>
      </c>
      <c r="M77" s="73">
        <v>6.2</v>
      </c>
      <c r="N77" s="73">
        <v>8.4</v>
      </c>
      <c r="O77" s="842">
        <v>11</v>
      </c>
      <c r="P77" s="488">
        <v>23.6</v>
      </c>
      <c r="Q77" s="985">
        <v>94.8</v>
      </c>
      <c r="R77" s="985">
        <v>40.1</v>
      </c>
      <c r="S77" s="985">
        <v>62</v>
      </c>
      <c r="T77" s="985">
        <v>75</v>
      </c>
      <c r="U77" s="985">
        <v>80</v>
      </c>
    </row>
    <row r="78" spans="1:21" ht="15">
      <c r="A78" s="168"/>
      <c r="B78" s="165" t="s">
        <v>599</v>
      </c>
      <c r="C78" s="73">
        <v>452.3</v>
      </c>
      <c r="D78" s="73">
        <v>521.1</v>
      </c>
      <c r="E78" s="73">
        <v>933.1</v>
      </c>
      <c r="F78" s="40">
        <v>1069.9000000000001</v>
      </c>
      <c r="G78" s="40">
        <v>1248.0999999999999</v>
      </c>
      <c r="H78" s="40">
        <v>1524.9</v>
      </c>
      <c r="I78" s="73">
        <v>1853.3</v>
      </c>
      <c r="J78" s="73">
        <v>2129.1</v>
      </c>
      <c r="K78" s="73">
        <v>2160</v>
      </c>
      <c r="L78" s="73">
        <v>2249.1</v>
      </c>
      <c r="M78" s="73">
        <v>2572.5</v>
      </c>
      <c r="N78" s="73">
        <v>2761.3</v>
      </c>
      <c r="O78" s="842">
        <v>2952.5</v>
      </c>
      <c r="P78" s="488">
        <v>3379.8</v>
      </c>
      <c r="Q78" s="985">
        <v>3628.2</v>
      </c>
      <c r="R78" s="985">
        <v>4008.7</v>
      </c>
      <c r="S78" s="985">
        <v>4042.1</v>
      </c>
      <c r="T78" s="985">
        <v>3427.5</v>
      </c>
      <c r="U78" s="985">
        <v>3738.9</v>
      </c>
    </row>
    <row r="79" spans="1:21" ht="15">
      <c r="A79" s="168"/>
      <c r="B79" s="165" t="s">
        <v>600</v>
      </c>
      <c r="C79" s="73">
        <v>38.1</v>
      </c>
      <c r="D79" s="73">
        <v>42.3</v>
      </c>
      <c r="E79" s="73">
        <v>92.7</v>
      </c>
      <c r="F79" s="40">
        <v>83.8</v>
      </c>
      <c r="G79" s="40">
        <v>1171.0999999999999</v>
      </c>
      <c r="H79" s="40">
        <v>168.9</v>
      </c>
      <c r="I79" s="73">
        <v>210.5</v>
      </c>
      <c r="J79" s="73">
        <v>449</v>
      </c>
      <c r="K79" s="73">
        <v>468.1</v>
      </c>
      <c r="L79" s="73">
        <v>328.2</v>
      </c>
      <c r="M79" s="73">
        <v>427.6</v>
      </c>
      <c r="N79" s="73">
        <v>792.7</v>
      </c>
      <c r="O79" s="842">
        <v>1068.7</v>
      </c>
      <c r="P79" s="488">
        <v>1111.4000000000001</v>
      </c>
      <c r="Q79" s="985">
        <v>1399.4</v>
      </c>
      <c r="R79" s="985">
        <v>2525.6999999999998</v>
      </c>
      <c r="S79" s="985">
        <v>2631.4</v>
      </c>
      <c r="T79" s="985">
        <v>2625.4</v>
      </c>
      <c r="U79" s="985">
        <v>2656.5</v>
      </c>
    </row>
    <row r="80" spans="1:21" ht="15">
      <c r="A80" s="168"/>
      <c r="B80" s="313" t="s">
        <v>601</v>
      </c>
      <c r="C80" s="73">
        <v>414.2</v>
      </c>
      <c r="D80" s="73">
        <v>478.9</v>
      </c>
      <c r="E80" s="73">
        <v>840.4</v>
      </c>
      <c r="F80" s="40">
        <v>986.1</v>
      </c>
      <c r="G80" s="40">
        <v>77</v>
      </c>
      <c r="H80" s="40">
        <v>1356</v>
      </c>
      <c r="I80" s="73">
        <v>1642.8</v>
      </c>
      <c r="J80" s="73">
        <v>1680.1</v>
      </c>
      <c r="K80" s="73">
        <v>1691.9</v>
      </c>
      <c r="L80" s="73">
        <v>1920.9</v>
      </c>
      <c r="M80" s="73">
        <v>2144.9</v>
      </c>
      <c r="N80" s="73">
        <v>1968.6</v>
      </c>
      <c r="O80" s="842">
        <v>1883.8</v>
      </c>
      <c r="P80" s="488">
        <v>2268.4</v>
      </c>
      <c r="Q80" s="985">
        <v>2228.8000000000002</v>
      </c>
      <c r="R80" s="985">
        <v>1483.1</v>
      </c>
      <c r="S80" s="985">
        <v>1410.7</v>
      </c>
      <c r="T80" s="985">
        <v>802.2</v>
      </c>
      <c r="U80" s="985">
        <v>1082.4000000000001</v>
      </c>
    </row>
    <row r="81" spans="1:21">
      <c r="A81" s="168"/>
      <c r="B81" s="165"/>
      <c r="C81" s="73"/>
      <c r="D81" s="73"/>
      <c r="E81" s="73"/>
      <c r="F81" s="40"/>
      <c r="G81" s="40"/>
      <c r="H81" s="40"/>
      <c r="I81" s="73"/>
      <c r="J81" s="73"/>
      <c r="K81" s="73"/>
      <c r="L81" s="73"/>
      <c r="M81" s="73"/>
      <c r="N81" s="73"/>
      <c r="O81" s="842"/>
      <c r="P81" s="1235"/>
      <c r="Q81" s="831"/>
      <c r="R81" s="831"/>
      <c r="S81" s="831"/>
      <c r="T81" s="831"/>
      <c r="U81" s="998"/>
    </row>
    <row r="82" spans="1:21" ht="15">
      <c r="A82" s="167"/>
      <c r="B82" s="163" t="s">
        <v>602</v>
      </c>
      <c r="C82" s="71"/>
      <c r="D82" s="71"/>
      <c r="E82" s="71"/>
      <c r="F82" s="39">
        <f>SUM(F83:F85)</f>
        <v>799.40000000000009</v>
      </c>
      <c r="G82" s="39">
        <f>SUM(G83:G85)</f>
        <v>1357.9</v>
      </c>
      <c r="H82" s="39">
        <v>1439.9</v>
      </c>
      <c r="I82" s="39">
        <v>1835.7</v>
      </c>
      <c r="J82" s="39">
        <v>1775.7</v>
      </c>
      <c r="K82" s="39">
        <v>1424.9</v>
      </c>
      <c r="L82" s="39">
        <v>1862.4</v>
      </c>
      <c r="M82" s="39">
        <v>1472.1</v>
      </c>
      <c r="N82" s="39">
        <v>1158.5999999999999</v>
      </c>
      <c r="O82" s="786">
        <v>1180.5999999999999</v>
      </c>
      <c r="P82" s="1179">
        <v>1481.2</v>
      </c>
      <c r="Q82" s="984">
        <v>1943</v>
      </c>
      <c r="R82" s="984">
        <v>1993</v>
      </c>
      <c r="S82" s="984">
        <v>2043</v>
      </c>
      <c r="T82" s="984">
        <v>2093</v>
      </c>
      <c r="U82" s="984">
        <v>2143</v>
      </c>
    </row>
    <row r="83" spans="1:21" ht="15">
      <c r="A83" s="168"/>
      <c r="B83" s="165" t="s">
        <v>523</v>
      </c>
      <c r="C83" s="560"/>
      <c r="D83" s="560"/>
      <c r="E83" s="560"/>
      <c r="F83" s="40">
        <v>574.6</v>
      </c>
      <c r="G83" s="40">
        <v>1125.7</v>
      </c>
      <c r="H83" s="40">
        <v>882.6</v>
      </c>
      <c r="I83" s="73">
        <v>1030</v>
      </c>
      <c r="J83" s="73">
        <v>696.9</v>
      </c>
      <c r="K83" s="73">
        <v>482.5</v>
      </c>
      <c r="L83" s="73">
        <v>630.6</v>
      </c>
      <c r="M83" s="73">
        <v>498.4</v>
      </c>
      <c r="N83" s="73">
        <v>392.3</v>
      </c>
      <c r="O83" s="842">
        <v>403.9</v>
      </c>
      <c r="P83" s="488">
        <v>432.5</v>
      </c>
      <c r="Q83" s="985">
        <v>567.4</v>
      </c>
      <c r="R83" s="985">
        <v>582</v>
      </c>
      <c r="S83" s="985">
        <v>596.6</v>
      </c>
      <c r="T83" s="985">
        <v>611.20000000000005</v>
      </c>
      <c r="U83" s="985">
        <v>625.79999999999995</v>
      </c>
    </row>
    <row r="84" spans="1:21">
      <c r="A84" s="168"/>
      <c r="B84" s="165" t="s">
        <v>527</v>
      </c>
      <c r="C84" s="560"/>
      <c r="D84" s="560"/>
      <c r="E84" s="560"/>
      <c r="F84" s="40">
        <v>21.6</v>
      </c>
      <c r="G84" s="40">
        <v>11.8</v>
      </c>
      <c r="H84" s="40">
        <v>40.299999999999997</v>
      </c>
      <c r="I84" s="73">
        <v>93.2</v>
      </c>
      <c r="J84" s="73"/>
      <c r="K84" s="73"/>
      <c r="L84" s="73"/>
      <c r="M84" s="73"/>
      <c r="N84" s="73"/>
      <c r="O84" s="842"/>
      <c r="P84" s="1237"/>
      <c r="Q84" s="998"/>
      <c r="R84" s="998"/>
      <c r="S84" s="998"/>
      <c r="T84" s="998"/>
      <c r="U84" s="998"/>
    </row>
    <row r="85" spans="1:21" ht="15">
      <c r="A85" s="168"/>
      <c r="B85" s="165" t="s">
        <v>603</v>
      </c>
      <c r="C85" s="560"/>
      <c r="D85" s="560"/>
      <c r="E85" s="560"/>
      <c r="F85" s="40">
        <v>203.2</v>
      </c>
      <c r="G85" s="40">
        <v>220.4</v>
      </c>
      <c r="H85" s="40">
        <v>517</v>
      </c>
      <c r="I85" s="73">
        <v>712.5</v>
      </c>
      <c r="J85" s="73">
        <v>1078.8</v>
      </c>
      <c r="K85" s="73">
        <v>942.4</v>
      </c>
      <c r="L85" s="73">
        <v>1231.8</v>
      </c>
      <c r="M85" s="73">
        <v>973.7</v>
      </c>
      <c r="N85" s="73">
        <v>766.3</v>
      </c>
      <c r="O85" s="842">
        <v>776.7</v>
      </c>
      <c r="P85" s="488">
        <v>1048.7</v>
      </c>
      <c r="Q85" s="985">
        <v>1375.7</v>
      </c>
      <c r="R85" s="985">
        <v>1411.1</v>
      </c>
      <c r="S85" s="985">
        <v>1446.5</v>
      </c>
      <c r="T85" s="985">
        <v>1481.9</v>
      </c>
      <c r="U85" s="985">
        <v>1517.3</v>
      </c>
    </row>
    <row r="86" spans="1:21" ht="15">
      <c r="A86" s="168"/>
      <c r="B86" s="313" t="s">
        <v>582</v>
      </c>
      <c r="C86" s="560"/>
      <c r="D86" s="560"/>
      <c r="E86" s="560"/>
      <c r="F86" s="40"/>
      <c r="G86" s="40"/>
      <c r="H86" s="40"/>
      <c r="I86" s="73"/>
      <c r="J86" s="73"/>
      <c r="K86" s="73"/>
      <c r="L86" s="73">
        <v>426</v>
      </c>
      <c r="M86" s="73">
        <v>336.7</v>
      </c>
      <c r="N86" s="73">
        <v>265</v>
      </c>
      <c r="O86" s="842">
        <v>268.60000000000002</v>
      </c>
      <c r="P86" s="488">
        <v>368.4</v>
      </c>
      <c r="Q86" s="985">
        <v>483.3</v>
      </c>
      <c r="R86" s="985">
        <v>495.7</v>
      </c>
      <c r="S86" s="985">
        <v>508.2</v>
      </c>
      <c r="T86" s="985">
        <v>520.6</v>
      </c>
      <c r="U86" s="985">
        <v>533</v>
      </c>
    </row>
    <row r="87" spans="1:21" ht="15">
      <c r="A87" s="168"/>
      <c r="B87" s="313" t="s">
        <v>889</v>
      </c>
      <c r="C87" s="560"/>
      <c r="D87" s="560"/>
      <c r="E87" s="560"/>
      <c r="F87" s="40"/>
      <c r="G87" s="40"/>
      <c r="H87" s="40"/>
      <c r="I87" s="73"/>
      <c r="J87" s="73"/>
      <c r="K87" s="73"/>
      <c r="L87" s="73">
        <v>805.8</v>
      </c>
      <c r="M87" s="73">
        <v>636.9</v>
      </c>
      <c r="N87" s="73">
        <v>501.3</v>
      </c>
      <c r="O87" s="842">
        <v>508.1</v>
      </c>
      <c r="P87" s="488">
        <v>680.3</v>
      </c>
      <c r="Q87" s="985">
        <v>892.4</v>
      </c>
      <c r="R87" s="985">
        <v>915.3</v>
      </c>
      <c r="S87" s="985">
        <v>938.3</v>
      </c>
      <c r="T87" s="985">
        <v>961.3</v>
      </c>
      <c r="U87" s="985">
        <v>984.2</v>
      </c>
    </row>
    <row r="88" spans="1:21">
      <c r="A88" s="168"/>
      <c r="B88" s="165"/>
      <c r="C88" s="73"/>
      <c r="D88" s="73"/>
      <c r="E88" s="73"/>
      <c r="F88" s="40"/>
      <c r="G88" s="40"/>
      <c r="H88" s="40"/>
      <c r="I88" s="73"/>
      <c r="J88" s="73"/>
      <c r="K88" s="73"/>
      <c r="L88" s="73"/>
      <c r="M88" s="73"/>
      <c r="N88" s="73"/>
      <c r="O88" s="842"/>
      <c r="P88" s="1235"/>
      <c r="Q88" s="831"/>
      <c r="R88" s="831"/>
      <c r="S88" s="831"/>
      <c r="T88" s="831"/>
      <c r="U88" s="998"/>
    </row>
    <row r="89" spans="1:21" s="6" customFormat="1" ht="15">
      <c r="A89" s="167"/>
      <c r="B89" s="163" t="s">
        <v>604</v>
      </c>
      <c r="C89" s="71"/>
      <c r="D89" s="71"/>
      <c r="E89" s="71"/>
      <c r="F89" s="39">
        <f>SUM(F90:F91)</f>
        <v>707.3</v>
      </c>
      <c r="G89" s="39">
        <f>SUM(G90:G91)</f>
        <v>712</v>
      </c>
      <c r="H89" s="39">
        <v>576.1</v>
      </c>
      <c r="I89" s="39">
        <v>791.6</v>
      </c>
      <c r="J89" s="39">
        <v>1311.7</v>
      </c>
      <c r="K89" s="39">
        <v>1567.8</v>
      </c>
      <c r="L89" s="39">
        <v>1493.5</v>
      </c>
      <c r="M89" s="39">
        <v>1447.5</v>
      </c>
      <c r="N89" s="39">
        <v>1033</v>
      </c>
      <c r="O89" s="786">
        <v>998.9</v>
      </c>
      <c r="P89" s="1179">
        <v>967.2</v>
      </c>
      <c r="Q89" s="984">
        <v>1226</v>
      </c>
      <c r="R89" s="984">
        <v>1238.3</v>
      </c>
      <c r="S89" s="984">
        <v>1312.6</v>
      </c>
      <c r="T89" s="984">
        <v>1391.3</v>
      </c>
      <c r="U89" s="984">
        <v>1474.8</v>
      </c>
    </row>
    <row r="90" spans="1:21" s="6" customFormat="1" ht="15">
      <c r="A90" s="168"/>
      <c r="B90" s="165" t="s">
        <v>523</v>
      </c>
      <c r="C90" s="560"/>
      <c r="D90" s="560"/>
      <c r="E90" s="560"/>
      <c r="F90" s="40">
        <v>71.3</v>
      </c>
      <c r="G90" s="546">
        <v>195</v>
      </c>
      <c r="H90" s="546">
        <v>48.6</v>
      </c>
      <c r="I90" s="73">
        <v>107.6</v>
      </c>
      <c r="J90" s="73">
        <v>123.2</v>
      </c>
      <c r="K90" s="73">
        <v>102.8</v>
      </c>
      <c r="L90" s="73">
        <v>114.1</v>
      </c>
      <c r="M90" s="73">
        <v>110.6</v>
      </c>
      <c r="N90" s="73">
        <v>78.900000000000006</v>
      </c>
      <c r="O90" s="842">
        <v>73.599999999999994</v>
      </c>
      <c r="P90" s="488">
        <v>55.3</v>
      </c>
      <c r="Q90" s="985">
        <v>70.099999999999994</v>
      </c>
      <c r="R90" s="985">
        <v>70.8</v>
      </c>
      <c r="S90" s="985">
        <v>75</v>
      </c>
      <c r="T90" s="985">
        <v>79.5</v>
      </c>
      <c r="U90" s="985">
        <v>84.3</v>
      </c>
    </row>
    <row r="91" spans="1:21" s="6" customFormat="1" ht="15">
      <c r="A91" s="168"/>
      <c r="B91" s="165" t="s">
        <v>603</v>
      </c>
      <c r="C91" s="560"/>
      <c r="D91" s="560"/>
      <c r="E91" s="560"/>
      <c r="F91" s="40">
        <v>636</v>
      </c>
      <c r="G91" s="40">
        <v>517</v>
      </c>
      <c r="H91" s="40">
        <v>489.3</v>
      </c>
      <c r="I91" s="73">
        <v>684</v>
      </c>
      <c r="J91" s="73">
        <v>1188.5999999999999</v>
      </c>
      <c r="K91" s="73">
        <v>1465</v>
      </c>
      <c r="L91" s="73">
        <v>1379.4</v>
      </c>
      <c r="M91" s="73">
        <v>1336.9</v>
      </c>
      <c r="N91" s="73">
        <v>954</v>
      </c>
      <c r="O91" s="842">
        <v>925.3</v>
      </c>
      <c r="P91" s="488">
        <v>911.9</v>
      </c>
      <c r="Q91" s="985">
        <v>1155.9000000000001</v>
      </c>
      <c r="R91" s="985">
        <v>1167.5</v>
      </c>
      <c r="S91" s="985">
        <v>1237.5</v>
      </c>
      <c r="T91" s="985">
        <v>1311.8</v>
      </c>
      <c r="U91" s="985">
        <v>1390.5</v>
      </c>
    </row>
    <row r="92" spans="1:21" s="6" customFormat="1" ht="15">
      <c r="A92" s="168"/>
      <c r="B92" s="165" t="s">
        <v>890</v>
      </c>
      <c r="C92" s="560"/>
      <c r="D92" s="560"/>
      <c r="E92" s="560"/>
      <c r="F92" s="40"/>
      <c r="G92" s="40"/>
      <c r="H92" s="40"/>
      <c r="I92" s="73"/>
      <c r="J92" s="73"/>
      <c r="K92" s="73"/>
      <c r="L92" s="73">
        <v>1379.4</v>
      </c>
      <c r="M92" s="73">
        <v>1336.9</v>
      </c>
      <c r="N92" s="73">
        <v>954</v>
      </c>
      <c r="O92" s="842">
        <v>925.3</v>
      </c>
      <c r="P92" s="488">
        <v>911.9</v>
      </c>
      <c r="Q92" s="985">
        <v>1155.9000000000001</v>
      </c>
      <c r="R92" s="985">
        <v>1167.5</v>
      </c>
      <c r="S92" s="985">
        <v>1237.5</v>
      </c>
      <c r="T92" s="985">
        <v>1311.8</v>
      </c>
      <c r="U92" s="985">
        <v>1390.5</v>
      </c>
    </row>
    <row r="93" spans="1:21" s="6" customFormat="1" ht="15">
      <c r="A93" s="168"/>
      <c r="B93" s="313" t="s">
        <v>580</v>
      </c>
      <c r="C93" s="560"/>
      <c r="D93" s="560"/>
      <c r="E93" s="560"/>
      <c r="F93" s="40"/>
      <c r="G93" s="40"/>
      <c r="H93" s="40"/>
      <c r="I93" s="73"/>
      <c r="J93" s="73"/>
      <c r="K93" s="73"/>
      <c r="L93" s="73">
        <v>989.1</v>
      </c>
      <c r="M93" s="73">
        <v>958.6</v>
      </c>
      <c r="N93" s="73">
        <v>659.9</v>
      </c>
      <c r="O93" s="842">
        <v>671.2</v>
      </c>
      <c r="P93" s="488">
        <v>652</v>
      </c>
      <c r="Q93" s="985">
        <v>826.5</v>
      </c>
      <c r="R93" s="985">
        <v>834.7</v>
      </c>
      <c r="S93" s="985">
        <v>884.8</v>
      </c>
      <c r="T93" s="985">
        <v>937.9</v>
      </c>
      <c r="U93" s="985">
        <v>994.2</v>
      </c>
    </row>
    <row r="94" spans="1:21" s="6" customFormat="1" ht="15">
      <c r="A94" s="168"/>
      <c r="B94" s="313" t="s">
        <v>582</v>
      </c>
      <c r="C94" s="560"/>
      <c r="D94" s="560"/>
      <c r="E94" s="560"/>
      <c r="F94" s="40"/>
      <c r="G94" s="40"/>
      <c r="H94" s="40"/>
      <c r="I94" s="73"/>
      <c r="J94" s="73"/>
      <c r="K94" s="73"/>
      <c r="L94" s="73">
        <v>298.2</v>
      </c>
      <c r="M94" s="73">
        <v>289</v>
      </c>
      <c r="N94" s="73">
        <v>240.8</v>
      </c>
      <c r="O94" s="842">
        <v>194.6</v>
      </c>
      <c r="P94" s="488">
        <v>196.5</v>
      </c>
      <c r="Q94" s="985">
        <v>249.1</v>
      </c>
      <c r="R94" s="985">
        <v>251.6</v>
      </c>
      <c r="S94" s="985">
        <v>266.7</v>
      </c>
      <c r="T94" s="985">
        <v>282.7</v>
      </c>
      <c r="U94" s="985">
        <v>299.7</v>
      </c>
    </row>
    <row r="95" spans="1:21" s="6" customFormat="1" ht="15">
      <c r="A95" s="168"/>
      <c r="B95" s="313" t="s">
        <v>891</v>
      </c>
      <c r="C95" s="560"/>
      <c r="D95" s="560"/>
      <c r="E95" s="560"/>
      <c r="F95" s="40"/>
      <c r="G95" s="40"/>
      <c r="H95" s="40"/>
      <c r="I95" s="73"/>
      <c r="J95" s="73"/>
      <c r="K95" s="73"/>
      <c r="L95" s="73">
        <v>49.5</v>
      </c>
      <c r="M95" s="73">
        <v>48</v>
      </c>
      <c r="N95" s="73">
        <v>33</v>
      </c>
      <c r="O95" s="842">
        <v>32</v>
      </c>
      <c r="P95" s="488">
        <v>32.700000000000003</v>
      </c>
      <c r="Q95" s="985">
        <v>41.4</v>
      </c>
      <c r="R95" s="985">
        <v>41.8</v>
      </c>
      <c r="S95" s="985">
        <v>44.3</v>
      </c>
      <c r="T95" s="985">
        <v>47</v>
      </c>
      <c r="U95" s="985">
        <v>49.8</v>
      </c>
    </row>
    <row r="96" spans="1:21" s="6" customFormat="1" ht="15">
      <c r="A96" s="168"/>
      <c r="B96" s="313" t="s">
        <v>584</v>
      </c>
      <c r="C96" s="560"/>
      <c r="D96" s="560"/>
      <c r="E96" s="560"/>
      <c r="F96" s="40"/>
      <c r="G96" s="40"/>
      <c r="H96" s="40"/>
      <c r="I96" s="73"/>
      <c r="J96" s="73"/>
      <c r="K96" s="73"/>
      <c r="L96" s="73">
        <v>0</v>
      </c>
      <c r="M96" s="73">
        <v>0</v>
      </c>
      <c r="N96" s="73">
        <v>0</v>
      </c>
      <c r="O96" s="842">
        <v>0</v>
      </c>
      <c r="P96" s="488">
        <v>0</v>
      </c>
      <c r="Q96" s="985">
        <v>0</v>
      </c>
      <c r="R96" s="985">
        <v>0</v>
      </c>
      <c r="S96" s="985">
        <v>0</v>
      </c>
      <c r="T96" s="985">
        <v>0</v>
      </c>
      <c r="U96" s="985">
        <v>0</v>
      </c>
    </row>
    <row r="97" spans="1:21" s="6" customFormat="1" ht="15">
      <c r="A97" s="168"/>
      <c r="B97" s="313" t="s">
        <v>889</v>
      </c>
      <c r="C97" s="560"/>
      <c r="D97" s="560"/>
      <c r="E97" s="560"/>
      <c r="F97" s="40"/>
      <c r="G97" s="40"/>
      <c r="H97" s="40"/>
      <c r="I97" s="73"/>
      <c r="J97" s="73"/>
      <c r="K97" s="73"/>
      <c r="L97" s="73">
        <v>42.6</v>
      </c>
      <c r="M97" s="73">
        <v>41.3</v>
      </c>
      <c r="N97" s="73">
        <v>20.399999999999999</v>
      </c>
      <c r="O97" s="842">
        <v>27.5</v>
      </c>
      <c r="P97" s="488">
        <v>30.7</v>
      </c>
      <c r="Q97" s="985">
        <v>38.9</v>
      </c>
      <c r="R97" s="985">
        <v>39.299999999999997</v>
      </c>
      <c r="S97" s="985">
        <v>41.7</v>
      </c>
      <c r="T97" s="985">
        <v>44.2</v>
      </c>
      <c r="U97" s="985">
        <v>46.9</v>
      </c>
    </row>
    <row r="98" spans="1:21">
      <c r="A98" s="159"/>
      <c r="B98" s="165"/>
      <c r="C98" s="73"/>
      <c r="D98" s="73"/>
      <c r="E98" s="73"/>
      <c r="F98" s="40"/>
      <c r="G98" s="40"/>
      <c r="H98" s="40"/>
      <c r="I98" s="73"/>
      <c r="J98" s="73"/>
      <c r="K98" s="73"/>
      <c r="L98" s="73"/>
      <c r="M98" s="73"/>
      <c r="N98" s="73"/>
      <c r="O98" s="842"/>
      <c r="P98" s="1235"/>
      <c r="Q98" s="831"/>
      <c r="R98" s="831"/>
      <c r="S98" s="831"/>
      <c r="T98" s="831"/>
      <c r="U98" s="998"/>
    </row>
    <row r="99" spans="1:21" s="6" customFormat="1" ht="15">
      <c r="A99" s="169"/>
      <c r="B99" s="163" t="s">
        <v>517</v>
      </c>
      <c r="C99" s="71">
        <v>9943.2999999999993</v>
      </c>
      <c r="D99" s="71">
        <v>13175.8</v>
      </c>
      <c r="E99" s="71">
        <v>15454.1</v>
      </c>
      <c r="F99" s="39">
        <f>F5+F28+F41+F54+F76+F82+F89</f>
        <v>13768.800000000001</v>
      </c>
      <c r="G99" s="39">
        <f>G5+G28+G41+G54+G76+G82+G89</f>
        <v>13218.5</v>
      </c>
      <c r="H99" s="39">
        <f>H5+H28+H41+H54+H76+H82+H89</f>
        <v>13319.8</v>
      </c>
      <c r="I99" s="39">
        <v>16134.2</v>
      </c>
      <c r="J99" s="39">
        <v>17852.5</v>
      </c>
      <c r="K99" s="39">
        <v>19397.8</v>
      </c>
      <c r="L99" s="39">
        <v>20130.7</v>
      </c>
      <c r="M99" s="39">
        <v>24390</v>
      </c>
      <c r="N99" s="39">
        <v>24614.6</v>
      </c>
      <c r="O99" s="786">
        <v>24757.3</v>
      </c>
      <c r="P99" s="1179">
        <v>26115.1</v>
      </c>
      <c r="Q99" s="984">
        <v>30265.200000000001</v>
      </c>
      <c r="R99" s="984">
        <v>31450.5</v>
      </c>
      <c r="S99" s="984">
        <v>32968.9</v>
      </c>
      <c r="T99" s="984">
        <v>34536.1</v>
      </c>
      <c r="U99" s="984">
        <v>36326.300000000003</v>
      </c>
    </row>
    <row r="100" spans="1:21">
      <c r="A100" s="159"/>
      <c r="B100" s="312"/>
      <c r="C100" s="30"/>
      <c r="D100" s="30"/>
      <c r="E100" s="30"/>
      <c r="F100" s="73"/>
      <c r="G100" s="73"/>
      <c r="I100" s="30"/>
      <c r="J100" s="30"/>
      <c r="K100" s="30"/>
      <c r="M100" s="30"/>
      <c r="N100" s="30"/>
      <c r="O100" s="30"/>
      <c r="Q100" s="30"/>
      <c r="R100" s="30"/>
    </row>
    <row r="101" spans="1:21" ht="15">
      <c r="A101" s="159"/>
      <c r="B101" s="268" t="s">
        <v>267</v>
      </c>
      <c r="C101" s="30"/>
      <c r="D101" s="30"/>
      <c r="E101" s="30"/>
      <c r="F101" s="73"/>
      <c r="I101" s="30"/>
      <c r="J101" s="30"/>
      <c r="K101" s="30"/>
      <c r="M101" s="30"/>
      <c r="N101" s="30"/>
      <c r="O101" s="30"/>
      <c r="Q101" s="30"/>
      <c r="R101" s="30"/>
    </row>
    <row r="102" spans="1:21">
      <c r="A102" s="159"/>
      <c r="B102" s="558" t="s">
        <v>606</v>
      </c>
      <c r="C102" s="30"/>
      <c r="D102" s="30"/>
      <c r="E102" s="30"/>
      <c r="F102" s="73"/>
      <c r="I102" s="30"/>
      <c r="J102" s="30"/>
      <c r="K102" s="30"/>
      <c r="M102" s="30"/>
      <c r="N102" s="30"/>
      <c r="O102" s="30"/>
      <c r="Q102" s="30"/>
      <c r="R102" s="30"/>
    </row>
    <row r="103" spans="1:21">
      <c r="A103" s="159"/>
      <c r="B103" s="558" t="s">
        <v>546</v>
      </c>
      <c r="C103" s="30"/>
      <c r="D103" s="30"/>
      <c r="E103" s="30"/>
      <c r="F103" s="73"/>
      <c r="I103" s="30"/>
      <c r="J103" s="30"/>
      <c r="K103" s="30"/>
      <c r="M103" s="30"/>
      <c r="N103" s="30"/>
      <c r="O103" s="30"/>
      <c r="Q103" s="30"/>
      <c r="R103" s="30"/>
    </row>
    <row r="104" spans="1:21">
      <c r="A104" s="159"/>
      <c r="B104" s="558"/>
      <c r="C104" s="30"/>
      <c r="D104" s="30"/>
      <c r="E104" s="30"/>
      <c r="F104" s="73"/>
      <c r="I104" s="30"/>
      <c r="J104" s="30"/>
      <c r="K104" s="30"/>
      <c r="M104" s="30"/>
      <c r="N104" s="30"/>
      <c r="O104" s="30"/>
      <c r="Q104" s="30"/>
      <c r="R104" s="30"/>
    </row>
    <row r="105" spans="1:21" s="970" customFormat="1" ht="19.5" customHeight="1">
      <c r="A105" s="952"/>
      <c r="B105" s="953" t="s">
        <v>979</v>
      </c>
      <c r="C105" s="1280">
        <v>2012</v>
      </c>
      <c r="D105" s="1280">
        <v>2013</v>
      </c>
      <c r="E105" s="1280">
        <v>2014</v>
      </c>
      <c r="F105" s="1280">
        <v>2015</v>
      </c>
      <c r="G105" s="1280">
        <v>2016</v>
      </c>
      <c r="H105" s="1280">
        <v>2017</v>
      </c>
      <c r="I105" s="1280">
        <v>2018</v>
      </c>
      <c r="J105" s="1280">
        <v>2019</v>
      </c>
      <c r="K105" s="1280">
        <v>2020</v>
      </c>
      <c r="L105" s="1280">
        <v>2021</v>
      </c>
      <c r="M105" s="1280">
        <v>2022</v>
      </c>
      <c r="N105" s="1280">
        <v>2023</v>
      </c>
      <c r="O105" s="1281">
        <v>2024</v>
      </c>
      <c r="P105" s="1282" t="s">
        <v>894</v>
      </c>
      <c r="Q105" s="1282">
        <v>2026</v>
      </c>
      <c r="R105" s="1282">
        <v>2027</v>
      </c>
      <c r="S105" s="1282">
        <v>2028</v>
      </c>
      <c r="T105" s="1282">
        <v>2029</v>
      </c>
      <c r="U105" s="1282">
        <v>2030</v>
      </c>
    </row>
    <row r="106" spans="1:21" s="970" customFormat="1" ht="13.5" customHeight="1">
      <c r="A106" s="952"/>
      <c r="B106" s="953" t="s">
        <v>450</v>
      </c>
      <c r="C106" s="896" t="s">
        <v>231</v>
      </c>
      <c r="D106" s="896" t="s">
        <v>231</v>
      </c>
      <c r="E106" s="896" t="s">
        <v>231</v>
      </c>
      <c r="F106" s="896" t="s">
        <v>231</v>
      </c>
      <c r="G106" s="896" t="s">
        <v>231</v>
      </c>
      <c r="H106" s="896" t="s">
        <v>231</v>
      </c>
      <c r="I106" s="896" t="s">
        <v>231</v>
      </c>
      <c r="J106" s="896" t="s">
        <v>231</v>
      </c>
      <c r="K106" s="896" t="s">
        <v>231</v>
      </c>
      <c r="L106" s="896" t="s">
        <v>231</v>
      </c>
      <c r="M106" s="896" t="s">
        <v>231</v>
      </c>
      <c r="N106" s="896" t="s">
        <v>231</v>
      </c>
      <c r="O106" s="897" t="s">
        <v>231</v>
      </c>
      <c r="P106" s="1283" t="s">
        <v>232</v>
      </c>
      <c r="Q106" s="898" t="s">
        <v>233</v>
      </c>
      <c r="R106" s="898" t="s">
        <v>233</v>
      </c>
      <c r="S106" s="898" t="s">
        <v>233</v>
      </c>
      <c r="T106" s="898" t="s">
        <v>233</v>
      </c>
      <c r="U106" s="898" t="s">
        <v>233</v>
      </c>
    </row>
    <row r="107" spans="1:21" s="970" customFormat="1" ht="14.25" customHeight="1">
      <c r="A107" s="952"/>
      <c r="B107" s="957" t="s">
        <v>452</v>
      </c>
      <c r="C107" s="853" t="s">
        <v>288</v>
      </c>
      <c r="D107" s="853" t="s">
        <v>288</v>
      </c>
      <c r="E107" s="853" t="s">
        <v>288</v>
      </c>
      <c r="F107" s="896" t="s">
        <v>170</v>
      </c>
      <c r="G107" s="896" t="s">
        <v>170</v>
      </c>
      <c r="H107" s="896" t="s">
        <v>160</v>
      </c>
      <c r="I107" s="853" t="s">
        <v>152</v>
      </c>
      <c r="J107" s="853" t="s">
        <v>149</v>
      </c>
      <c r="K107" s="853" t="s">
        <v>142</v>
      </c>
      <c r="L107" s="853" t="s">
        <v>133</v>
      </c>
      <c r="M107" s="853" t="s">
        <v>3</v>
      </c>
      <c r="N107" s="853" t="s">
        <v>892</v>
      </c>
      <c r="O107" s="900" t="s">
        <v>898</v>
      </c>
      <c r="P107" s="901" t="s">
        <v>902</v>
      </c>
      <c r="Q107" s="901" t="s">
        <v>902</v>
      </c>
      <c r="R107" s="901" t="s">
        <v>902</v>
      </c>
      <c r="S107" s="901" t="s">
        <v>902</v>
      </c>
      <c r="T107" s="901" t="s">
        <v>902</v>
      </c>
      <c r="U107" s="901" t="s">
        <v>902</v>
      </c>
    </row>
    <row r="108" spans="1:21" s="970" customFormat="1">
      <c r="A108" s="952"/>
      <c r="B108" s="952"/>
      <c r="C108" s="955"/>
      <c r="D108" s="955"/>
      <c r="E108" s="955"/>
      <c r="F108" s="896"/>
      <c r="G108" s="955"/>
      <c r="H108" s="955"/>
      <c r="I108" s="955"/>
      <c r="J108" s="955"/>
      <c r="K108" s="955"/>
      <c r="L108" s="955"/>
      <c r="M108" s="955"/>
      <c r="N108" s="955"/>
      <c r="O108" s="1114"/>
      <c r="P108" s="1115"/>
      <c r="Q108" s="1115"/>
      <c r="R108" s="1115"/>
      <c r="S108" s="1115"/>
      <c r="T108" s="1115"/>
      <c r="U108" s="960"/>
    </row>
    <row r="109" spans="1:21" s="1285" customFormat="1" ht="15">
      <c r="A109" s="1284"/>
      <c r="B109" s="907" t="s">
        <v>568</v>
      </c>
      <c r="C109" s="1156">
        <f>6643.9</f>
        <v>6643.9</v>
      </c>
      <c r="D109" s="1156">
        <f>8778.2</f>
        <v>8778.2000000000007</v>
      </c>
      <c r="E109" s="1156">
        <f>9947.9</f>
        <v>9947.9</v>
      </c>
      <c r="F109" s="908">
        <f>F110+F115+F116+F129+F117+F118+F128+F130</f>
        <v>6337.6</v>
      </c>
      <c r="G109" s="908">
        <f>G110+G115+G116+G129+G117+G118+G128+G130</f>
        <v>5390.3</v>
      </c>
      <c r="H109" s="908">
        <v>5728.3</v>
      </c>
      <c r="I109" s="908">
        <v>6746.2</v>
      </c>
      <c r="J109" s="908">
        <v>8120.4</v>
      </c>
      <c r="K109" s="908">
        <v>7855.1</v>
      </c>
      <c r="L109" s="908">
        <v>7860.3</v>
      </c>
      <c r="M109" s="908">
        <v>11462.7</v>
      </c>
      <c r="N109" s="908">
        <v>9330.7999999999993</v>
      </c>
      <c r="O109" s="909">
        <v>9539.5</v>
      </c>
      <c r="P109" s="1273">
        <v>10901</v>
      </c>
      <c r="Q109" s="1273">
        <v>11129.6</v>
      </c>
      <c r="R109" s="1273">
        <v>11562</v>
      </c>
      <c r="S109" s="1273">
        <v>12184.1</v>
      </c>
      <c r="T109" s="1273">
        <v>13339.9</v>
      </c>
      <c r="U109" s="1273">
        <v>14008.3</v>
      </c>
    </row>
    <row r="110" spans="1:21" s="1285" customFormat="1" ht="15">
      <c r="A110" s="969"/>
      <c r="B110" s="899" t="s">
        <v>569</v>
      </c>
      <c r="C110" s="1165">
        <v>1396.8</v>
      </c>
      <c r="D110" s="1165">
        <v>1448</v>
      </c>
      <c r="E110" s="1165">
        <v>2025.5</v>
      </c>
      <c r="F110" s="873">
        <v>2133.8000000000002</v>
      </c>
      <c r="G110" s="1165">
        <v>2394.5</v>
      </c>
      <c r="H110" s="1165">
        <v>2286.1999999999998</v>
      </c>
      <c r="I110" s="1165">
        <v>2817</v>
      </c>
      <c r="J110" s="1165">
        <v>2632.8</v>
      </c>
      <c r="K110" s="1165">
        <v>2671.5</v>
      </c>
      <c r="L110" s="1165">
        <v>2987</v>
      </c>
      <c r="M110" s="1165">
        <v>3133.9</v>
      </c>
      <c r="N110" s="1165">
        <v>2519.8000000000002</v>
      </c>
      <c r="O110" s="1121">
        <v>2334.1999999999998</v>
      </c>
      <c r="P110" s="1276">
        <v>2685.1</v>
      </c>
      <c r="Q110" s="1276">
        <v>2615.3000000000002</v>
      </c>
      <c r="R110" s="1276">
        <v>2737.8</v>
      </c>
      <c r="S110" s="1276">
        <v>2894.1</v>
      </c>
      <c r="T110" s="1276">
        <v>3075.4</v>
      </c>
      <c r="U110" s="1276">
        <v>3285.8</v>
      </c>
    </row>
    <row r="111" spans="1:21" s="1285" customFormat="1" ht="15">
      <c r="A111" s="969">
        <v>211</v>
      </c>
      <c r="B111" s="920" t="s">
        <v>570</v>
      </c>
      <c r="C111" s="1165">
        <v>1184.5999999999999</v>
      </c>
      <c r="D111" s="1165">
        <v>1294</v>
      </c>
      <c r="E111" s="1165">
        <v>1604.9</v>
      </c>
      <c r="F111" s="873"/>
      <c r="G111" s="873"/>
      <c r="H111" s="873"/>
      <c r="I111" s="1165">
        <v>2129.5</v>
      </c>
      <c r="J111" s="1165">
        <v>2087.4</v>
      </c>
      <c r="K111" s="1165">
        <v>2131.6999999999998</v>
      </c>
      <c r="L111" s="1165">
        <v>2337.4</v>
      </c>
      <c r="M111" s="1165">
        <v>2555.3000000000002</v>
      </c>
      <c r="N111" s="1165">
        <v>1806.6</v>
      </c>
      <c r="O111" s="1121">
        <v>1820.9</v>
      </c>
      <c r="P111" s="1276">
        <v>2025</v>
      </c>
      <c r="Q111" s="1276">
        <v>2242.1</v>
      </c>
      <c r="R111" s="1276">
        <v>2347.1</v>
      </c>
      <c r="S111" s="1276">
        <v>2481.1</v>
      </c>
      <c r="T111" s="1276">
        <v>2636.5</v>
      </c>
      <c r="U111" s="1276">
        <v>2816.9</v>
      </c>
    </row>
    <row r="112" spans="1:21" s="1285" customFormat="1" ht="15">
      <c r="A112" s="969"/>
      <c r="B112" s="920" t="s">
        <v>571</v>
      </c>
      <c r="C112" s="1286" t="s">
        <v>302</v>
      </c>
      <c r="D112" s="1286" t="s">
        <v>302</v>
      </c>
      <c r="E112" s="1286" t="s">
        <v>302</v>
      </c>
      <c r="F112" s="873"/>
      <c r="G112" s="873"/>
      <c r="H112" s="873"/>
      <c r="I112" s="1165">
        <v>2057.9</v>
      </c>
      <c r="J112" s="1165">
        <v>2009.2</v>
      </c>
      <c r="K112" s="1165">
        <v>2044.9</v>
      </c>
      <c r="L112" s="1165">
        <v>2987</v>
      </c>
      <c r="M112" s="1165"/>
      <c r="N112" s="1165">
        <v>1712.8</v>
      </c>
      <c r="O112" s="1121">
        <v>1726.4</v>
      </c>
      <c r="P112" s="1276">
        <v>1944.9</v>
      </c>
      <c r="Q112" s="1276">
        <v>2123.6999999999998</v>
      </c>
      <c r="R112" s="1276">
        <v>2223.1999999999998</v>
      </c>
      <c r="S112" s="1276">
        <v>2350.1</v>
      </c>
      <c r="T112" s="1276">
        <v>2497.3000000000002</v>
      </c>
      <c r="U112" s="1276">
        <v>2668.1</v>
      </c>
    </row>
    <row r="113" spans="1:21" s="1285" customFormat="1" ht="15">
      <c r="A113" s="969"/>
      <c r="B113" s="920" t="s">
        <v>572</v>
      </c>
      <c r="C113" s="1286" t="s">
        <v>302</v>
      </c>
      <c r="D113" s="1286" t="s">
        <v>302</v>
      </c>
      <c r="E113" s="1286" t="s">
        <v>302</v>
      </c>
      <c r="F113" s="873"/>
      <c r="G113" s="873"/>
      <c r="H113" s="873"/>
      <c r="I113" s="1165">
        <v>71.599999999999994</v>
      </c>
      <c r="J113" s="1165">
        <v>78.3</v>
      </c>
      <c r="K113" s="1165">
        <v>86.8</v>
      </c>
      <c r="L113" s="1165">
        <v>2337.4</v>
      </c>
      <c r="M113" s="1165"/>
      <c r="N113" s="1165">
        <v>93.8</v>
      </c>
      <c r="O113" s="1121">
        <v>94.5</v>
      </c>
      <c r="P113" s="1276">
        <v>80.099999999999994</v>
      </c>
      <c r="Q113" s="1276">
        <v>118.4</v>
      </c>
      <c r="R113" s="1276">
        <v>123.9</v>
      </c>
      <c r="S113" s="1276">
        <v>131</v>
      </c>
      <c r="T113" s="1276">
        <v>139.19999999999999</v>
      </c>
      <c r="U113" s="1276">
        <v>148.69999999999999</v>
      </c>
    </row>
    <row r="114" spans="1:21" s="1285" customFormat="1" ht="15">
      <c r="A114" s="969">
        <v>212</v>
      </c>
      <c r="B114" s="920" t="s">
        <v>573</v>
      </c>
      <c r="C114" s="1165">
        <v>212.3</v>
      </c>
      <c r="D114" s="1165">
        <v>154</v>
      </c>
      <c r="E114" s="1165">
        <v>420.6</v>
      </c>
      <c r="F114" s="873"/>
      <c r="G114" s="873"/>
      <c r="H114" s="873"/>
      <c r="I114" s="1165">
        <v>687.5</v>
      </c>
      <c r="J114" s="1165">
        <v>545.4</v>
      </c>
      <c r="K114" s="1165">
        <v>539.79999999999995</v>
      </c>
      <c r="L114" s="1165">
        <v>2987</v>
      </c>
      <c r="M114" s="1165">
        <v>578.6</v>
      </c>
      <c r="N114" s="1165">
        <v>713.2</v>
      </c>
      <c r="O114" s="1121">
        <v>513.4</v>
      </c>
      <c r="P114" s="1276">
        <v>660.1</v>
      </c>
      <c r="Q114" s="1276">
        <v>373.2</v>
      </c>
      <c r="R114" s="1276">
        <v>390.7</v>
      </c>
      <c r="S114" s="1276">
        <v>413</v>
      </c>
      <c r="T114" s="1276">
        <v>438.9</v>
      </c>
      <c r="U114" s="1276">
        <v>468.9</v>
      </c>
    </row>
    <row r="115" spans="1:21" s="970" customFormat="1" ht="15">
      <c r="A115" s="969"/>
      <c r="B115" s="899" t="s">
        <v>574</v>
      </c>
      <c r="C115" s="1165">
        <v>1945</v>
      </c>
      <c r="D115" s="1165">
        <v>2509.8000000000002</v>
      </c>
      <c r="E115" s="1165">
        <v>1991.3</v>
      </c>
      <c r="F115" s="873">
        <v>2174</v>
      </c>
      <c r="G115" s="1165">
        <v>1746.2</v>
      </c>
      <c r="H115" s="1165">
        <v>2306.6</v>
      </c>
      <c r="I115" s="1165">
        <v>2594.3000000000002</v>
      </c>
      <c r="J115" s="1165">
        <v>4107.7</v>
      </c>
      <c r="K115" s="1165">
        <v>3489.4</v>
      </c>
      <c r="L115" s="1165">
        <v>3802.2</v>
      </c>
      <c r="M115" s="1165">
        <v>5248.9</v>
      </c>
      <c r="N115" s="1165">
        <v>4569.2</v>
      </c>
      <c r="O115" s="1121">
        <v>3622.6</v>
      </c>
      <c r="P115" s="1276">
        <v>3575.3</v>
      </c>
      <c r="Q115" s="1276">
        <v>3964.2</v>
      </c>
      <c r="R115" s="1276">
        <v>4134.8999999999996</v>
      </c>
      <c r="S115" s="1276">
        <v>4335</v>
      </c>
      <c r="T115" s="1276">
        <v>4861.3</v>
      </c>
      <c r="U115" s="1276">
        <v>5112.6000000000004</v>
      </c>
    </row>
    <row r="116" spans="1:21" s="970" customFormat="1" ht="15">
      <c r="A116" s="969"/>
      <c r="B116" s="899" t="s">
        <v>575</v>
      </c>
      <c r="C116" s="1165">
        <v>1366.5</v>
      </c>
      <c r="D116" s="1165">
        <v>710</v>
      </c>
      <c r="E116" s="1165">
        <v>1609.4</v>
      </c>
      <c r="F116" s="873">
        <v>893</v>
      </c>
      <c r="G116" s="1165">
        <v>610.70000000000005</v>
      </c>
      <c r="H116" s="1165">
        <v>613.20000000000005</v>
      </c>
      <c r="I116" s="1165">
        <v>779.2</v>
      </c>
      <c r="J116" s="1165">
        <v>727.5</v>
      </c>
      <c r="K116" s="1165">
        <v>607.20000000000005</v>
      </c>
      <c r="L116" s="1165">
        <v>630.1</v>
      </c>
      <c r="M116" s="1165">
        <v>1181.5</v>
      </c>
      <c r="N116" s="1165">
        <v>1011.3</v>
      </c>
      <c r="O116" s="1121">
        <v>2231.1</v>
      </c>
      <c r="P116" s="1276">
        <v>2340.3000000000002</v>
      </c>
      <c r="Q116" s="1276">
        <v>1334.8</v>
      </c>
      <c r="R116" s="1276">
        <v>1375.5</v>
      </c>
      <c r="S116" s="1276">
        <v>1453.5</v>
      </c>
      <c r="T116" s="1276">
        <v>1585.3</v>
      </c>
      <c r="U116" s="1276">
        <v>1645.5</v>
      </c>
    </row>
    <row r="117" spans="1:21" s="1285" customFormat="1" ht="15">
      <c r="A117" s="969"/>
      <c r="B117" s="899" t="s">
        <v>576</v>
      </c>
      <c r="C117" s="1165">
        <v>59</v>
      </c>
      <c r="D117" s="1165">
        <v>855.3</v>
      </c>
      <c r="E117" s="1165">
        <v>136.69999999999999</v>
      </c>
      <c r="F117" s="873">
        <v>121</v>
      </c>
      <c r="G117" s="1165">
        <v>84.1</v>
      </c>
      <c r="H117" s="1165">
        <v>79.8</v>
      </c>
      <c r="I117" s="1165">
        <v>72.7</v>
      </c>
      <c r="J117" s="1165">
        <v>84.8</v>
      </c>
      <c r="K117" s="1165">
        <v>97.7</v>
      </c>
      <c r="L117" s="1165">
        <v>59.2</v>
      </c>
      <c r="M117" s="1165">
        <v>64.400000000000006</v>
      </c>
      <c r="N117" s="1165">
        <v>64.2</v>
      </c>
      <c r="O117" s="1121">
        <v>118</v>
      </c>
      <c r="P117" s="1276">
        <v>132.30000000000001</v>
      </c>
      <c r="Q117" s="1276">
        <v>139.30000000000001</v>
      </c>
      <c r="R117" s="1276">
        <v>143.6</v>
      </c>
      <c r="S117" s="1276">
        <v>151.69999999999999</v>
      </c>
      <c r="T117" s="1276">
        <v>165.5</v>
      </c>
      <c r="U117" s="1276">
        <v>171.8</v>
      </c>
    </row>
    <row r="118" spans="1:21" s="970" customFormat="1" ht="15">
      <c r="A118" s="969"/>
      <c r="B118" s="899" t="s">
        <v>577</v>
      </c>
      <c r="C118" s="1165">
        <v>1423.7</v>
      </c>
      <c r="D118" s="1165">
        <v>1722.1</v>
      </c>
      <c r="E118" s="1165">
        <v>3251.8</v>
      </c>
      <c r="F118" s="873">
        <v>1015.8</v>
      </c>
      <c r="G118" s="1165">
        <v>554.79999999999995</v>
      </c>
      <c r="H118" s="1165">
        <v>442.5</v>
      </c>
      <c r="I118" s="1165">
        <v>482.1</v>
      </c>
      <c r="J118" s="1165">
        <v>567.6</v>
      </c>
      <c r="K118" s="1165">
        <v>819.5</v>
      </c>
      <c r="L118" s="1165">
        <v>504.1</v>
      </c>
      <c r="M118" s="1165">
        <v>1321.1</v>
      </c>
      <c r="N118" s="1165">
        <v>1166.2</v>
      </c>
      <c r="O118" s="1121">
        <v>1233.5999999999999</v>
      </c>
      <c r="P118" s="1276">
        <v>2127.6999999999998</v>
      </c>
      <c r="Q118" s="1276">
        <v>3041.7</v>
      </c>
      <c r="R118" s="1276">
        <v>3134.4</v>
      </c>
      <c r="S118" s="1276">
        <v>3312</v>
      </c>
      <c r="T118" s="1276">
        <v>3612.3</v>
      </c>
      <c r="U118" s="1276">
        <v>3749.7</v>
      </c>
    </row>
    <row r="119" spans="1:21" s="970" customFormat="1" ht="15">
      <c r="A119" s="969"/>
      <c r="B119" s="920" t="s">
        <v>578</v>
      </c>
      <c r="C119" s="1165"/>
      <c r="D119" s="1165"/>
      <c r="E119" s="1165"/>
      <c r="F119" s="923"/>
      <c r="G119" s="923"/>
      <c r="H119" s="923"/>
      <c r="I119" s="1165">
        <v>0</v>
      </c>
      <c r="J119" s="1165">
        <v>0</v>
      </c>
      <c r="K119" s="1165">
        <v>0</v>
      </c>
      <c r="L119" s="1165">
        <v>0</v>
      </c>
      <c r="M119" s="1165"/>
      <c r="N119" s="1165">
        <v>0</v>
      </c>
      <c r="O119" s="1121">
        <v>0</v>
      </c>
      <c r="P119" s="1276">
        <v>7.9</v>
      </c>
      <c r="Q119" s="1276">
        <v>0</v>
      </c>
      <c r="R119" s="1276">
        <v>0</v>
      </c>
      <c r="S119" s="1276">
        <v>0</v>
      </c>
      <c r="T119" s="1276">
        <v>0</v>
      </c>
      <c r="U119" s="1276">
        <v>0</v>
      </c>
    </row>
    <row r="120" spans="1:21" s="970" customFormat="1" ht="15">
      <c r="A120" s="969"/>
      <c r="B120" s="920" t="s">
        <v>579</v>
      </c>
      <c r="C120" s="1165"/>
      <c r="D120" s="1165"/>
      <c r="E120" s="1165"/>
      <c r="F120" s="923"/>
      <c r="G120" s="923"/>
      <c r="H120" s="923"/>
      <c r="I120" s="1165">
        <v>0</v>
      </c>
      <c r="J120" s="1165">
        <v>0</v>
      </c>
      <c r="K120" s="1165">
        <v>0</v>
      </c>
      <c r="L120" s="1165">
        <v>0</v>
      </c>
      <c r="M120" s="1165"/>
      <c r="N120" s="1165">
        <v>0</v>
      </c>
      <c r="O120" s="1121">
        <v>0</v>
      </c>
      <c r="P120" s="1276">
        <v>0.1</v>
      </c>
      <c r="Q120" s="1276">
        <v>7.9</v>
      </c>
      <c r="R120" s="1276">
        <v>8.1</v>
      </c>
      <c r="S120" s="1276">
        <v>8.6</v>
      </c>
      <c r="T120" s="1276">
        <v>9.3000000000000007</v>
      </c>
      <c r="U120" s="1276">
        <v>9.6999999999999993</v>
      </c>
    </row>
    <row r="121" spans="1:21" s="970" customFormat="1" ht="15">
      <c r="A121" s="969"/>
      <c r="B121" s="920" t="s">
        <v>580</v>
      </c>
      <c r="C121" s="1165"/>
      <c r="D121" s="1165"/>
      <c r="E121" s="1165"/>
      <c r="F121" s="923"/>
      <c r="G121" s="1286"/>
      <c r="H121" s="1286"/>
      <c r="I121" s="1165">
        <v>0</v>
      </c>
      <c r="J121" s="1165">
        <v>0</v>
      </c>
      <c r="K121" s="1165">
        <v>0</v>
      </c>
      <c r="L121" s="1165">
        <v>590.70000000000005</v>
      </c>
      <c r="M121" s="1165"/>
      <c r="N121" s="1165">
        <v>0</v>
      </c>
      <c r="O121" s="1121">
        <v>0</v>
      </c>
      <c r="P121" s="1276">
        <v>0</v>
      </c>
      <c r="Q121" s="1276">
        <v>1</v>
      </c>
      <c r="R121" s="1276">
        <v>1.1000000000000001</v>
      </c>
      <c r="S121" s="1276">
        <v>1.1000000000000001</v>
      </c>
      <c r="T121" s="1276">
        <v>1.2</v>
      </c>
      <c r="U121" s="1276">
        <v>1.3</v>
      </c>
    </row>
    <row r="122" spans="1:21" s="970" customFormat="1" ht="15">
      <c r="A122" s="969"/>
      <c r="B122" s="920" t="s">
        <v>581</v>
      </c>
      <c r="C122" s="1165"/>
      <c r="D122" s="1165"/>
      <c r="E122" s="1165"/>
      <c r="F122" s="923"/>
      <c r="G122" s="1286"/>
      <c r="H122" s="1286"/>
      <c r="I122" s="1165">
        <v>0</v>
      </c>
      <c r="J122" s="1165">
        <v>0</v>
      </c>
      <c r="K122" s="1165">
        <v>0</v>
      </c>
      <c r="L122" s="1165">
        <v>4</v>
      </c>
      <c r="M122" s="1165"/>
      <c r="N122" s="1165">
        <v>0</v>
      </c>
      <c r="O122" s="1121">
        <v>0</v>
      </c>
      <c r="P122" s="1276">
        <v>2.4</v>
      </c>
      <c r="Q122" s="1276">
        <v>1.9</v>
      </c>
      <c r="R122" s="1276">
        <v>2</v>
      </c>
      <c r="S122" s="1276">
        <v>2.1</v>
      </c>
      <c r="T122" s="1276">
        <v>2.2999999999999998</v>
      </c>
      <c r="U122" s="1276">
        <v>2.4</v>
      </c>
    </row>
    <row r="123" spans="1:21" s="970" customFormat="1" ht="15">
      <c r="A123" s="969"/>
      <c r="B123" s="920" t="s">
        <v>582</v>
      </c>
      <c r="C123" s="1165"/>
      <c r="D123" s="1165"/>
      <c r="E123" s="1165"/>
      <c r="F123" s="873"/>
      <c r="G123" s="1165"/>
      <c r="H123" s="1165"/>
      <c r="I123" s="1165">
        <v>446.7</v>
      </c>
      <c r="J123" s="1165">
        <v>533.9</v>
      </c>
      <c r="K123" s="1165">
        <v>800.5</v>
      </c>
      <c r="L123" s="1165">
        <v>467.5</v>
      </c>
      <c r="M123" s="1165">
        <v>1405</v>
      </c>
      <c r="N123" s="1165">
        <v>1130.9000000000001</v>
      </c>
      <c r="O123" s="1121">
        <v>1172.7</v>
      </c>
      <c r="P123" s="1276">
        <v>2014.2</v>
      </c>
      <c r="Q123" s="1276">
        <v>2960.9</v>
      </c>
      <c r="R123" s="1276">
        <v>3051.2</v>
      </c>
      <c r="S123" s="1276">
        <v>3224.1</v>
      </c>
      <c r="T123" s="1276">
        <v>3516.4</v>
      </c>
      <c r="U123" s="1276">
        <v>3650.1</v>
      </c>
    </row>
    <row r="124" spans="1:21" s="970" customFormat="1" ht="15">
      <c r="A124" s="969"/>
      <c r="B124" s="920" t="s">
        <v>583</v>
      </c>
      <c r="C124" s="1165"/>
      <c r="D124" s="1165"/>
      <c r="E124" s="1165"/>
      <c r="F124" s="873"/>
      <c r="G124" s="923"/>
      <c r="H124" s="923"/>
      <c r="I124" s="1165">
        <v>17.7</v>
      </c>
      <c r="J124" s="1165">
        <v>10.199999999999999</v>
      </c>
      <c r="K124" s="1165">
        <v>7.7</v>
      </c>
      <c r="L124" s="1165">
        <v>9.5</v>
      </c>
      <c r="M124" s="1165">
        <v>4.8</v>
      </c>
      <c r="N124" s="1165">
        <v>11.2</v>
      </c>
      <c r="O124" s="1121">
        <v>25.6</v>
      </c>
      <c r="P124" s="1276">
        <v>64</v>
      </c>
      <c r="Q124" s="1276">
        <v>40.6</v>
      </c>
      <c r="R124" s="1276">
        <v>41.9</v>
      </c>
      <c r="S124" s="1276">
        <v>44.2</v>
      </c>
      <c r="T124" s="1276">
        <v>48.3</v>
      </c>
      <c r="U124" s="1276">
        <v>50.1</v>
      </c>
    </row>
    <row r="125" spans="1:21" s="970" customFormat="1" ht="15">
      <c r="A125" s="969"/>
      <c r="B125" s="920" t="s">
        <v>584</v>
      </c>
      <c r="C125" s="1165"/>
      <c r="D125" s="1165"/>
      <c r="E125" s="1165"/>
      <c r="F125" s="873"/>
      <c r="G125" s="923"/>
      <c r="H125" s="923"/>
      <c r="I125" s="1165">
        <v>11.4</v>
      </c>
      <c r="J125" s="1165">
        <v>7.5</v>
      </c>
      <c r="K125" s="1165">
        <v>6.4</v>
      </c>
      <c r="L125" s="1165">
        <v>11</v>
      </c>
      <c r="M125" s="1165">
        <v>11.1</v>
      </c>
      <c r="N125" s="1165">
        <v>8.5</v>
      </c>
      <c r="O125" s="1121">
        <v>9.4</v>
      </c>
      <c r="P125" s="1276">
        <v>11.8</v>
      </c>
      <c r="Q125" s="1276">
        <v>10.4</v>
      </c>
      <c r="R125" s="1276">
        <v>10.8</v>
      </c>
      <c r="S125" s="1276">
        <v>11.4</v>
      </c>
      <c r="T125" s="1276">
        <v>12.4</v>
      </c>
      <c r="U125" s="1276">
        <v>12.9</v>
      </c>
    </row>
    <row r="126" spans="1:21" s="970" customFormat="1" ht="15">
      <c r="A126" s="969"/>
      <c r="B126" s="920" t="s">
        <v>585</v>
      </c>
      <c r="C126" s="1165"/>
      <c r="D126" s="1165"/>
      <c r="E126" s="1165"/>
      <c r="F126" s="923"/>
      <c r="G126" s="923"/>
      <c r="H126" s="923"/>
      <c r="I126" s="1165">
        <v>1.6</v>
      </c>
      <c r="J126" s="1165">
        <v>11.8</v>
      </c>
      <c r="K126" s="1165">
        <v>0.2</v>
      </c>
      <c r="L126" s="1165">
        <v>0</v>
      </c>
      <c r="M126" s="1165"/>
      <c r="N126" s="1165">
        <v>0</v>
      </c>
      <c r="O126" s="1121">
        <v>0</v>
      </c>
      <c r="P126" s="1276">
        <v>3.6</v>
      </c>
      <c r="Q126" s="1276">
        <v>3.8</v>
      </c>
      <c r="R126" s="1276">
        <v>3.9</v>
      </c>
      <c r="S126" s="1276">
        <v>4.0999999999999996</v>
      </c>
      <c r="T126" s="1276">
        <v>4.5</v>
      </c>
      <c r="U126" s="1276">
        <v>4.7</v>
      </c>
    </row>
    <row r="127" spans="1:21" s="970" customFormat="1" ht="15">
      <c r="A127" s="969"/>
      <c r="B127" s="920" t="s">
        <v>586</v>
      </c>
      <c r="C127" s="1165"/>
      <c r="D127" s="1165"/>
      <c r="E127" s="1165"/>
      <c r="F127" s="873"/>
      <c r="G127" s="923"/>
      <c r="H127" s="923"/>
      <c r="I127" s="1165">
        <v>4.7</v>
      </c>
      <c r="J127" s="1165">
        <v>4.2</v>
      </c>
      <c r="K127" s="1165">
        <v>4.8</v>
      </c>
      <c r="L127" s="1165">
        <v>0.7</v>
      </c>
      <c r="M127" s="1165">
        <v>7.1</v>
      </c>
      <c r="N127" s="1165">
        <v>15.6</v>
      </c>
      <c r="O127" s="1121">
        <v>25.9</v>
      </c>
      <c r="P127" s="1276">
        <v>23.7</v>
      </c>
      <c r="Q127" s="1276">
        <v>15</v>
      </c>
      <c r="R127" s="1276">
        <v>15.5</v>
      </c>
      <c r="S127" s="1276">
        <v>16.399999999999999</v>
      </c>
      <c r="T127" s="1276">
        <v>17.899999999999999</v>
      </c>
      <c r="U127" s="1276">
        <v>18.5</v>
      </c>
    </row>
    <row r="128" spans="1:21" s="970" customFormat="1">
      <c r="A128" s="969"/>
      <c r="B128" s="899" t="s">
        <v>587</v>
      </c>
      <c r="C128" s="1165">
        <v>0.5</v>
      </c>
      <c r="D128" s="1286"/>
      <c r="E128" s="1286"/>
      <c r="F128" s="923"/>
      <c r="G128" s="923"/>
      <c r="H128" s="923"/>
      <c r="I128" s="1286"/>
      <c r="J128" s="1286">
        <v>15.2</v>
      </c>
      <c r="K128" s="1286">
        <v>3.6</v>
      </c>
      <c r="L128" s="1165">
        <v>0</v>
      </c>
      <c r="M128" s="1165"/>
      <c r="N128" s="1165"/>
      <c r="O128" s="1287"/>
      <c r="P128" s="1125"/>
      <c r="Q128" s="1126"/>
      <c r="R128" s="1126"/>
      <c r="S128" s="1126"/>
      <c r="T128" s="1126"/>
      <c r="U128" s="1288"/>
    </row>
    <row r="129" spans="1:21" s="970" customFormat="1" ht="15">
      <c r="A129" s="969"/>
      <c r="B129" s="899" t="s">
        <v>588</v>
      </c>
      <c r="C129" s="1286"/>
      <c r="D129" s="1286"/>
      <c r="E129" s="1286"/>
      <c r="F129" s="873"/>
      <c r="G129" s="923"/>
      <c r="H129" s="923"/>
      <c r="I129" s="1165">
        <v>0.9</v>
      </c>
      <c r="J129" s="1165">
        <v>0</v>
      </c>
      <c r="K129" s="1165">
        <v>169.8</v>
      </c>
      <c r="L129" s="1165">
        <v>0</v>
      </c>
      <c r="M129" s="1165"/>
      <c r="N129" s="1165">
        <v>0</v>
      </c>
      <c r="O129" s="1121">
        <v>0</v>
      </c>
      <c r="P129" s="1276">
        <v>40</v>
      </c>
      <c r="Q129" s="1276">
        <v>31.9</v>
      </c>
      <c r="R129" s="1276">
        <v>33.4</v>
      </c>
      <c r="S129" s="1276">
        <v>35.299999999999997</v>
      </c>
      <c r="T129" s="1276">
        <v>37.5</v>
      </c>
      <c r="U129" s="1276">
        <v>40</v>
      </c>
    </row>
    <row r="130" spans="1:21" s="970" customFormat="1" ht="15">
      <c r="A130" s="969"/>
      <c r="B130" s="899" t="s">
        <v>589</v>
      </c>
      <c r="C130" s="1286"/>
      <c r="D130" s="1165">
        <v>1011.8</v>
      </c>
      <c r="E130" s="1286"/>
      <c r="F130" s="873"/>
      <c r="G130" s="923"/>
      <c r="H130" s="923"/>
      <c r="I130" s="1165">
        <v>0</v>
      </c>
      <c r="J130" s="1165">
        <v>0</v>
      </c>
      <c r="K130" s="1165">
        <v>0</v>
      </c>
      <c r="L130" s="1165">
        <v>0</v>
      </c>
      <c r="M130" s="1165"/>
      <c r="N130" s="1165">
        <v>0</v>
      </c>
      <c r="O130" s="1129"/>
      <c r="P130" s="1276">
        <v>0.3</v>
      </c>
      <c r="Q130" s="1276">
        <v>2.2999999999999998</v>
      </c>
      <c r="R130" s="1276">
        <v>2.4</v>
      </c>
      <c r="S130" s="1276">
        <v>2.5</v>
      </c>
      <c r="T130" s="1276">
        <v>2.7</v>
      </c>
      <c r="U130" s="1276">
        <v>2.8</v>
      </c>
    </row>
    <row r="131" spans="1:21" s="970" customFormat="1">
      <c r="A131" s="969"/>
      <c r="B131" s="899"/>
      <c r="C131" s="1165"/>
      <c r="D131" s="1165"/>
      <c r="E131" s="1165"/>
      <c r="F131" s="873"/>
      <c r="G131" s="873"/>
      <c r="H131" s="873"/>
      <c r="I131" s="1165"/>
      <c r="J131" s="1165"/>
      <c r="K131" s="1165"/>
      <c r="L131" s="1165"/>
      <c r="M131" s="1165"/>
      <c r="N131" s="1165"/>
      <c r="O131" s="1121"/>
      <c r="P131" s="1122"/>
      <c r="Q131" s="1122"/>
      <c r="R131" s="1122"/>
      <c r="S131" s="1122"/>
      <c r="T131" s="1122"/>
      <c r="U131" s="1288"/>
    </row>
    <row r="132" spans="1:21" s="1285" customFormat="1" ht="15">
      <c r="A132" s="1284"/>
      <c r="B132" s="907" t="s">
        <v>590</v>
      </c>
      <c r="C132" s="1156">
        <v>1753.1</v>
      </c>
      <c r="D132" s="1156">
        <v>2794.3</v>
      </c>
      <c r="E132" s="1156">
        <v>3686.3</v>
      </c>
      <c r="F132" s="908">
        <f>SUM(F133:F143)</f>
        <v>3949.8</v>
      </c>
      <c r="G132" s="908">
        <f>SUM(G133:G143)</f>
        <v>3658.4</v>
      </c>
      <c r="H132" s="908">
        <v>3178.5</v>
      </c>
      <c r="I132" s="908">
        <v>3560.9</v>
      </c>
      <c r="J132" s="908">
        <v>3123.9</v>
      </c>
      <c r="K132" s="908">
        <v>4579.8</v>
      </c>
      <c r="L132" s="908">
        <v>4880.6000000000004</v>
      </c>
      <c r="M132" s="908">
        <v>5178.1000000000004</v>
      </c>
      <c r="N132" s="908">
        <v>6152</v>
      </c>
      <c r="O132" s="909">
        <v>5900.7</v>
      </c>
      <c r="P132" s="1273">
        <v>5816.6</v>
      </c>
      <c r="Q132" s="1273">
        <v>6481.1</v>
      </c>
      <c r="R132" s="1273">
        <v>6627.9</v>
      </c>
      <c r="S132" s="1273">
        <v>7004.7</v>
      </c>
      <c r="T132" s="1273">
        <v>7397.2</v>
      </c>
      <c r="U132" s="1273">
        <v>7716.4</v>
      </c>
    </row>
    <row r="133" spans="1:21" s="970" customFormat="1" ht="15">
      <c r="A133" s="969"/>
      <c r="B133" s="899" t="s">
        <v>569</v>
      </c>
      <c r="C133" s="1165">
        <v>1037.5</v>
      </c>
      <c r="D133" s="1165">
        <v>1006.3</v>
      </c>
      <c r="E133" s="1165">
        <v>1301</v>
      </c>
      <c r="F133" s="873">
        <v>1457.8</v>
      </c>
      <c r="G133" s="873">
        <v>1641.7</v>
      </c>
      <c r="H133" s="873">
        <v>1686.4</v>
      </c>
      <c r="I133" s="1165">
        <v>1823</v>
      </c>
      <c r="J133" s="1165">
        <v>1960.3</v>
      </c>
      <c r="K133" s="1165">
        <v>2135.1</v>
      </c>
      <c r="L133" s="1165">
        <v>2043.7</v>
      </c>
      <c r="M133" s="1165">
        <v>2120.8000000000002</v>
      </c>
      <c r="N133" s="1165">
        <v>2291.6999999999998</v>
      </c>
      <c r="O133" s="1121">
        <v>2629.9</v>
      </c>
      <c r="P133" s="1276">
        <v>2598.9</v>
      </c>
      <c r="Q133" s="1276">
        <v>2864.1</v>
      </c>
      <c r="R133" s="1276">
        <v>2998.2</v>
      </c>
      <c r="S133" s="1276">
        <v>3169.3</v>
      </c>
      <c r="T133" s="1276">
        <v>3367.8</v>
      </c>
      <c r="U133" s="1276">
        <v>3598.3</v>
      </c>
    </row>
    <row r="134" spans="1:21" s="970" customFormat="1" ht="15">
      <c r="A134" s="969">
        <v>211</v>
      </c>
      <c r="B134" s="920" t="s">
        <v>570</v>
      </c>
      <c r="C134" s="1165">
        <v>1035.7</v>
      </c>
      <c r="D134" s="1165">
        <v>1004.2</v>
      </c>
      <c r="E134" s="1165">
        <v>1297.3</v>
      </c>
      <c r="F134" s="873"/>
      <c r="G134" s="923"/>
      <c r="H134" s="923"/>
      <c r="I134" s="1286">
        <v>1823</v>
      </c>
      <c r="J134" s="1286">
        <v>1960.2</v>
      </c>
      <c r="K134" s="1286">
        <v>2135.1</v>
      </c>
      <c r="L134" s="1286">
        <v>2042.8</v>
      </c>
      <c r="M134" s="1286">
        <v>2118.1999999999998</v>
      </c>
      <c r="N134" s="1286">
        <v>2291.4</v>
      </c>
      <c r="O134" s="1124">
        <v>2627.2</v>
      </c>
      <c r="P134" s="1276">
        <v>2598.9</v>
      </c>
      <c r="Q134" s="1276">
        <v>2864.1</v>
      </c>
      <c r="R134" s="1276">
        <v>2998.2</v>
      </c>
      <c r="S134" s="1276">
        <v>3169.3</v>
      </c>
      <c r="T134" s="1276">
        <v>3367.8</v>
      </c>
      <c r="U134" s="1276">
        <v>3598.3</v>
      </c>
    </row>
    <row r="135" spans="1:21" s="970" customFormat="1" ht="15">
      <c r="A135" s="969"/>
      <c r="B135" s="920" t="s">
        <v>571</v>
      </c>
      <c r="C135" s="1165"/>
      <c r="D135" s="1165"/>
      <c r="E135" s="1165"/>
      <c r="F135" s="873"/>
      <c r="G135" s="873"/>
      <c r="H135" s="873"/>
      <c r="I135" s="1165">
        <v>1782.7</v>
      </c>
      <c r="J135" s="1165">
        <v>1916.3</v>
      </c>
      <c r="K135" s="1165">
        <v>2089.6</v>
      </c>
      <c r="L135" s="1165">
        <v>1993.7</v>
      </c>
      <c r="M135" s="1165"/>
      <c r="N135" s="1165">
        <v>2237</v>
      </c>
      <c r="O135" s="1121">
        <v>2572.6999999999998</v>
      </c>
      <c r="P135" s="1276">
        <v>2542.3000000000002</v>
      </c>
      <c r="Q135" s="1276">
        <v>2803.2</v>
      </c>
      <c r="R135" s="1276">
        <v>2934.5</v>
      </c>
      <c r="S135" s="1276">
        <v>3102</v>
      </c>
      <c r="T135" s="1276">
        <v>3296.3</v>
      </c>
      <c r="U135" s="1276">
        <v>3521.8</v>
      </c>
    </row>
    <row r="136" spans="1:21" s="970" customFormat="1" ht="15">
      <c r="A136" s="969"/>
      <c r="B136" s="920" t="s">
        <v>572</v>
      </c>
      <c r="C136" s="1165"/>
      <c r="D136" s="1165"/>
      <c r="E136" s="1165"/>
      <c r="F136" s="873"/>
      <c r="G136" s="923"/>
      <c r="H136" s="923"/>
      <c r="I136" s="1165">
        <v>40.299999999999997</v>
      </c>
      <c r="J136" s="1165">
        <v>43.9</v>
      </c>
      <c r="K136" s="1165">
        <v>45.5</v>
      </c>
      <c r="L136" s="1165">
        <v>49.1</v>
      </c>
      <c r="M136" s="1165"/>
      <c r="N136" s="1165">
        <v>54.4</v>
      </c>
      <c r="O136" s="1121">
        <v>54.5</v>
      </c>
      <c r="P136" s="1276">
        <v>56.6</v>
      </c>
      <c r="Q136" s="1276">
        <v>60.9</v>
      </c>
      <c r="R136" s="1276">
        <v>63.7</v>
      </c>
      <c r="S136" s="1276">
        <v>67.400000000000006</v>
      </c>
      <c r="T136" s="1276">
        <v>71.599999999999994</v>
      </c>
      <c r="U136" s="1276">
        <v>76.5</v>
      </c>
    </row>
    <row r="137" spans="1:21" s="970" customFormat="1" ht="15">
      <c r="A137" s="969">
        <v>212</v>
      </c>
      <c r="B137" s="920" t="s">
        <v>573</v>
      </c>
      <c r="C137" s="1165">
        <v>1.8</v>
      </c>
      <c r="D137" s="1165">
        <v>2.1</v>
      </c>
      <c r="E137" s="1165">
        <v>3.7</v>
      </c>
      <c r="F137" s="873"/>
      <c r="G137" s="923"/>
      <c r="H137" s="923"/>
      <c r="I137" s="1286">
        <v>0</v>
      </c>
      <c r="J137" s="1286">
        <v>0.1</v>
      </c>
      <c r="K137" s="1286">
        <v>0</v>
      </c>
      <c r="L137" s="1286">
        <v>0.8</v>
      </c>
      <c r="M137" s="1286">
        <v>2.6</v>
      </c>
      <c r="N137" s="1286">
        <v>0.4</v>
      </c>
      <c r="O137" s="1124">
        <v>2.7</v>
      </c>
      <c r="P137" s="1276">
        <v>0</v>
      </c>
      <c r="Q137" s="1276">
        <v>0</v>
      </c>
      <c r="R137" s="1276">
        <v>0</v>
      </c>
      <c r="S137" s="1276">
        <v>0</v>
      </c>
      <c r="T137" s="1276">
        <v>0</v>
      </c>
      <c r="U137" s="1276">
        <v>0</v>
      </c>
    </row>
    <row r="138" spans="1:21" s="1285" customFormat="1" ht="15">
      <c r="A138" s="969"/>
      <c r="B138" s="899" t="s">
        <v>574</v>
      </c>
      <c r="C138" s="1165">
        <v>332.6</v>
      </c>
      <c r="D138" s="1165">
        <v>1593.1</v>
      </c>
      <c r="E138" s="1165">
        <v>1382.5</v>
      </c>
      <c r="F138" s="873">
        <v>568.6</v>
      </c>
      <c r="G138" s="873">
        <v>809.7</v>
      </c>
      <c r="H138" s="873">
        <v>631.70000000000005</v>
      </c>
      <c r="I138" s="1165">
        <v>713.6</v>
      </c>
      <c r="J138" s="1165">
        <v>2129.1</v>
      </c>
      <c r="K138" s="1165">
        <v>840.6</v>
      </c>
      <c r="L138" s="1165">
        <v>1132.4000000000001</v>
      </c>
      <c r="M138" s="1165">
        <v>995.5</v>
      </c>
      <c r="N138" s="1165">
        <v>754.4</v>
      </c>
      <c r="O138" s="1121">
        <v>1234.5</v>
      </c>
      <c r="P138" s="1276">
        <v>1101.0999999999999</v>
      </c>
      <c r="Q138" s="1276">
        <v>1296.3</v>
      </c>
      <c r="R138" s="1276">
        <v>1335.8</v>
      </c>
      <c r="S138" s="1276">
        <v>1411.5</v>
      </c>
      <c r="T138" s="1276">
        <v>1539.5</v>
      </c>
      <c r="U138" s="1276">
        <v>1598</v>
      </c>
    </row>
    <row r="139" spans="1:21" s="970" customFormat="1" ht="15">
      <c r="A139" s="969"/>
      <c r="B139" s="899" t="s">
        <v>527</v>
      </c>
      <c r="C139" s="1165">
        <v>127.5</v>
      </c>
      <c r="D139" s="1165">
        <v>433.1</v>
      </c>
      <c r="E139" s="1165">
        <v>716.8</v>
      </c>
      <c r="F139" s="873">
        <v>1883.9</v>
      </c>
      <c r="G139" s="873">
        <v>1184</v>
      </c>
      <c r="H139" s="873">
        <v>659.3</v>
      </c>
      <c r="I139" s="1165">
        <v>1002.8</v>
      </c>
      <c r="J139" s="1165">
        <v>636.4</v>
      </c>
      <c r="K139" s="1165">
        <v>1546.7</v>
      </c>
      <c r="L139" s="1165">
        <v>1378.6</v>
      </c>
      <c r="M139" s="1165">
        <v>1642.4</v>
      </c>
      <c r="N139" s="1165">
        <v>3039</v>
      </c>
      <c r="O139" s="1121">
        <v>2011.9</v>
      </c>
      <c r="P139" s="1276">
        <v>1978.1</v>
      </c>
      <c r="Q139" s="1276">
        <v>2081.6999999999998</v>
      </c>
      <c r="R139" s="1276">
        <v>2047.6</v>
      </c>
      <c r="S139" s="1276">
        <v>2163.6</v>
      </c>
      <c r="T139" s="1276">
        <v>2206</v>
      </c>
      <c r="U139" s="1276">
        <v>2225.5</v>
      </c>
    </row>
    <row r="140" spans="1:21" s="970" customFormat="1" ht="15">
      <c r="A140" s="969"/>
      <c r="B140" s="920" t="s">
        <v>591</v>
      </c>
      <c r="C140" s="1165"/>
      <c r="D140" s="1165"/>
      <c r="E140" s="1165"/>
      <c r="F140" s="873"/>
      <c r="G140" s="873"/>
      <c r="H140" s="873"/>
      <c r="I140" s="1165">
        <v>626.9</v>
      </c>
      <c r="J140" s="1165">
        <v>634.9</v>
      </c>
      <c r="K140" s="1165">
        <v>1110.8</v>
      </c>
      <c r="L140" s="1165">
        <v>956.8</v>
      </c>
      <c r="M140" s="1165">
        <v>1027.4000000000001</v>
      </c>
      <c r="N140" s="1165">
        <v>2548.5</v>
      </c>
      <c r="O140" s="1121">
        <v>1589.9</v>
      </c>
      <c r="P140" s="1276">
        <v>1546.1</v>
      </c>
      <c r="Q140" s="1276">
        <v>1651.7</v>
      </c>
      <c r="R140" s="1276">
        <v>1604.5</v>
      </c>
      <c r="S140" s="1276">
        <v>1695.4</v>
      </c>
      <c r="T140" s="1276">
        <v>1695.4</v>
      </c>
      <c r="U140" s="1276">
        <v>1695.4</v>
      </c>
    </row>
    <row r="141" spans="1:21" s="970" customFormat="1" ht="15">
      <c r="A141" s="969"/>
      <c r="B141" s="920" t="s">
        <v>592</v>
      </c>
      <c r="C141" s="1165"/>
      <c r="D141" s="1165"/>
      <c r="E141" s="1165"/>
      <c r="F141" s="873"/>
      <c r="G141" s="873"/>
      <c r="H141" s="873"/>
      <c r="I141" s="1165">
        <v>375.9</v>
      </c>
      <c r="J141" s="1165">
        <v>1.5</v>
      </c>
      <c r="K141" s="1165">
        <v>435.9</v>
      </c>
      <c r="L141" s="1165">
        <v>421.8</v>
      </c>
      <c r="M141" s="1165">
        <v>615</v>
      </c>
      <c r="N141" s="1165">
        <v>490.5</v>
      </c>
      <c r="O141" s="1121">
        <v>422</v>
      </c>
      <c r="P141" s="1276">
        <v>432</v>
      </c>
      <c r="Q141" s="1276">
        <v>430</v>
      </c>
      <c r="R141" s="1276">
        <v>443.1</v>
      </c>
      <c r="S141" s="1276">
        <v>468.2</v>
      </c>
      <c r="T141" s="1276">
        <v>510.7</v>
      </c>
      <c r="U141" s="1276">
        <v>530.1</v>
      </c>
    </row>
    <row r="142" spans="1:21" s="1285" customFormat="1" ht="15">
      <c r="A142" s="969"/>
      <c r="B142" s="899" t="s">
        <v>577</v>
      </c>
      <c r="C142" s="1165">
        <v>255.5</v>
      </c>
      <c r="D142" s="1165">
        <v>307.3</v>
      </c>
      <c r="E142" s="1165">
        <v>286</v>
      </c>
      <c r="F142" s="873">
        <v>39.5</v>
      </c>
      <c r="G142" s="873">
        <v>23</v>
      </c>
      <c r="H142" s="873">
        <v>201</v>
      </c>
      <c r="I142" s="1165">
        <v>21.5</v>
      </c>
      <c r="J142" s="1165">
        <v>6.5</v>
      </c>
      <c r="K142" s="1165">
        <v>57.4</v>
      </c>
      <c r="L142" s="1165">
        <v>325.89999999999998</v>
      </c>
      <c r="M142" s="1165">
        <v>419.3</v>
      </c>
      <c r="N142" s="1165">
        <v>66.8</v>
      </c>
      <c r="O142" s="1121">
        <v>24.3</v>
      </c>
      <c r="P142" s="1276">
        <v>138.5</v>
      </c>
      <c r="Q142" s="1276">
        <v>239</v>
      </c>
      <c r="R142" s="1276">
        <v>246.3</v>
      </c>
      <c r="S142" s="1276">
        <v>260.2</v>
      </c>
      <c r="T142" s="1276">
        <v>283.8</v>
      </c>
      <c r="U142" s="1276">
        <v>294.60000000000002</v>
      </c>
    </row>
    <row r="143" spans="1:21" s="970" customFormat="1">
      <c r="A143" s="969"/>
      <c r="B143" s="899" t="s">
        <v>589</v>
      </c>
      <c r="C143" s="1286"/>
      <c r="D143" s="1165">
        <v>545.5</v>
      </c>
      <c r="E143" s="1286"/>
      <c r="F143" s="923"/>
      <c r="G143" s="923"/>
      <c r="H143" s="923"/>
      <c r="I143" s="1286"/>
      <c r="J143" s="1286"/>
      <c r="K143" s="1286"/>
      <c r="L143" s="1286"/>
      <c r="M143" s="1286"/>
      <c r="N143" s="1286"/>
      <c r="O143" s="1124"/>
      <c r="P143" s="1126"/>
      <c r="Q143" s="1126"/>
      <c r="R143" s="1126"/>
      <c r="S143" s="1126"/>
      <c r="T143" s="1126"/>
      <c r="U143" s="1288"/>
    </row>
    <row r="144" spans="1:21" s="970" customFormat="1">
      <c r="A144" s="969"/>
      <c r="B144" s="899"/>
      <c r="C144" s="1165"/>
      <c r="D144" s="1165"/>
      <c r="E144" s="1165"/>
      <c r="F144" s="873"/>
      <c r="G144" s="873"/>
      <c r="H144" s="873"/>
      <c r="I144" s="1165"/>
      <c r="J144" s="1165"/>
      <c r="K144" s="1165"/>
      <c r="L144" s="1165"/>
      <c r="M144" s="1165"/>
      <c r="N144" s="1165"/>
      <c r="O144" s="1121"/>
      <c r="P144" s="1122"/>
      <c r="Q144" s="1122"/>
      <c r="R144" s="1122"/>
      <c r="S144" s="1122"/>
      <c r="T144" s="1122"/>
      <c r="U144" s="1288"/>
    </row>
    <row r="145" spans="1:21" s="970" customFormat="1" ht="15">
      <c r="A145" s="1284"/>
      <c r="B145" s="907" t="s">
        <v>593</v>
      </c>
      <c r="C145" s="1156">
        <v>176.2</v>
      </c>
      <c r="D145" s="1156">
        <v>221.3</v>
      </c>
      <c r="E145" s="1156">
        <v>245.8</v>
      </c>
      <c r="F145" s="908">
        <f>SUM(F146:F156)</f>
        <v>232.3</v>
      </c>
      <c r="G145" s="908">
        <f>SUM(G146:G156)</f>
        <v>211</v>
      </c>
      <c r="H145" s="908">
        <v>165.2</v>
      </c>
      <c r="I145" s="908">
        <v>225.9</v>
      </c>
      <c r="J145" s="908">
        <v>159.4</v>
      </c>
      <c r="K145" s="908">
        <v>240.4</v>
      </c>
      <c r="L145" s="908">
        <v>328.9</v>
      </c>
      <c r="M145" s="908">
        <v>420.3</v>
      </c>
      <c r="N145" s="908">
        <v>454.6</v>
      </c>
      <c r="O145" s="909">
        <v>444.5</v>
      </c>
      <c r="P145" s="1273">
        <v>486.5</v>
      </c>
      <c r="Q145" s="1273">
        <v>495.4</v>
      </c>
      <c r="R145" s="1273">
        <v>513.1</v>
      </c>
      <c r="S145" s="1273">
        <v>542.29999999999995</v>
      </c>
      <c r="T145" s="1273">
        <v>586.4</v>
      </c>
      <c r="U145" s="1273">
        <v>614.5</v>
      </c>
    </row>
    <row r="146" spans="1:21" s="970" customFormat="1" ht="15">
      <c r="A146" s="969"/>
      <c r="B146" s="899" t="s">
        <v>569</v>
      </c>
      <c r="C146" s="1165">
        <v>58.2</v>
      </c>
      <c r="D146" s="1165">
        <v>56.1</v>
      </c>
      <c r="E146" s="1165">
        <v>63.5</v>
      </c>
      <c r="F146" s="873">
        <v>103.5</v>
      </c>
      <c r="G146" s="873">
        <v>113.9</v>
      </c>
      <c r="H146" s="873">
        <v>111.3</v>
      </c>
      <c r="I146" s="1165">
        <v>119.8</v>
      </c>
      <c r="J146" s="1165">
        <v>123.9</v>
      </c>
      <c r="K146" s="1165">
        <v>142.4</v>
      </c>
      <c r="L146" s="1165">
        <v>141.5</v>
      </c>
      <c r="M146" s="1165">
        <v>134.4</v>
      </c>
      <c r="N146" s="1165">
        <v>148.19999999999999</v>
      </c>
      <c r="O146" s="1121">
        <v>170.1</v>
      </c>
      <c r="P146" s="1276">
        <v>159.1</v>
      </c>
      <c r="Q146" s="1276">
        <v>163.80000000000001</v>
      </c>
      <c r="R146" s="1276">
        <v>171.4</v>
      </c>
      <c r="S146" s="1276">
        <v>181.2</v>
      </c>
      <c r="T146" s="1276">
        <v>192.6</v>
      </c>
      <c r="U146" s="1276">
        <v>205.7</v>
      </c>
    </row>
    <row r="147" spans="1:21" s="1285" customFormat="1" ht="15">
      <c r="A147" s="969">
        <v>211</v>
      </c>
      <c r="B147" s="920" t="s">
        <v>570</v>
      </c>
      <c r="C147" s="1165">
        <v>58.2</v>
      </c>
      <c r="D147" s="1165">
        <v>55.800000000000004</v>
      </c>
      <c r="E147" s="1165">
        <v>63.3</v>
      </c>
      <c r="F147" s="923"/>
      <c r="G147" s="923"/>
      <c r="H147" s="923"/>
      <c r="I147" s="1286">
        <v>119.8</v>
      </c>
      <c r="J147" s="1286">
        <v>123.9</v>
      </c>
      <c r="K147" s="1286">
        <v>142.4</v>
      </c>
      <c r="L147" s="1286">
        <v>127.1</v>
      </c>
      <c r="M147" s="1286">
        <v>134.4</v>
      </c>
      <c r="N147" s="1165">
        <v>148.19999999999999</v>
      </c>
      <c r="O147" s="1121">
        <v>170.1</v>
      </c>
      <c r="P147" s="1276">
        <v>159.1</v>
      </c>
      <c r="Q147" s="1276">
        <v>163.80000000000001</v>
      </c>
      <c r="R147" s="1276">
        <v>171.4</v>
      </c>
      <c r="S147" s="1276">
        <v>181.2</v>
      </c>
      <c r="T147" s="1276">
        <v>192.6</v>
      </c>
      <c r="U147" s="1276">
        <v>205.7</v>
      </c>
    </row>
    <row r="148" spans="1:21" s="1285" customFormat="1" ht="15">
      <c r="A148" s="969"/>
      <c r="B148" s="920" t="s">
        <v>571</v>
      </c>
      <c r="C148" s="1165"/>
      <c r="D148" s="1165"/>
      <c r="E148" s="1165"/>
      <c r="F148" s="873"/>
      <c r="G148" s="873"/>
      <c r="H148" s="873"/>
      <c r="I148" s="1165">
        <v>116.9</v>
      </c>
      <c r="J148" s="1165">
        <v>120.5</v>
      </c>
      <c r="K148" s="1165">
        <v>133.4</v>
      </c>
      <c r="L148" s="1165">
        <v>132.5</v>
      </c>
      <c r="M148" s="1165"/>
      <c r="N148" s="1165">
        <v>138.4</v>
      </c>
      <c r="O148" s="1121">
        <v>160.30000000000001</v>
      </c>
      <c r="P148" s="1276">
        <v>148.9</v>
      </c>
      <c r="Q148" s="1276">
        <v>153.30000000000001</v>
      </c>
      <c r="R148" s="1276">
        <v>160.4</v>
      </c>
      <c r="S148" s="1276">
        <v>169.6</v>
      </c>
      <c r="T148" s="1276">
        <v>180.2</v>
      </c>
      <c r="U148" s="1276">
        <v>192.6</v>
      </c>
    </row>
    <row r="149" spans="1:21" s="1285" customFormat="1" ht="15">
      <c r="A149" s="969"/>
      <c r="B149" s="920" t="s">
        <v>572</v>
      </c>
      <c r="C149" s="1165"/>
      <c r="D149" s="1165"/>
      <c r="E149" s="1165"/>
      <c r="F149" s="873"/>
      <c r="G149" s="873"/>
      <c r="H149" s="873"/>
      <c r="I149" s="1165">
        <v>2.9</v>
      </c>
      <c r="J149" s="1165">
        <v>3.4</v>
      </c>
      <c r="K149" s="1165">
        <v>9</v>
      </c>
      <c r="L149" s="1165">
        <v>9</v>
      </c>
      <c r="M149" s="1165"/>
      <c r="N149" s="1165">
        <v>9.8000000000000007</v>
      </c>
      <c r="O149" s="1124">
        <v>9.8000000000000007</v>
      </c>
      <c r="P149" s="1276">
        <v>10.199999999999999</v>
      </c>
      <c r="Q149" s="1276">
        <v>10.5</v>
      </c>
      <c r="R149" s="1276">
        <v>11</v>
      </c>
      <c r="S149" s="1276">
        <v>11.6</v>
      </c>
      <c r="T149" s="1276">
        <v>12.3</v>
      </c>
      <c r="U149" s="1276">
        <v>13.2</v>
      </c>
    </row>
    <row r="150" spans="1:21" s="970" customFormat="1" ht="15">
      <c r="A150" s="969">
        <v>212</v>
      </c>
      <c r="B150" s="920" t="s">
        <v>573</v>
      </c>
      <c r="C150" s="1165"/>
      <c r="D150" s="1165">
        <v>0.3</v>
      </c>
      <c r="E150" s="1165">
        <v>0.2</v>
      </c>
      <c r="F150" s="873"/>
      <c r="G150" s="923"/>
      <c r="H150" s="923"/>
      <c r="I150" s="1286">
        <v>0</v>
      </c>
      <c r="J150" s="1286">
        <v>0</v>
      </c>
      <c r="K150" s="1286">
        <v>0</v>
      </c>
      <c r="L150" s="1286">
        <v>0</v>
      </c>
      <c r="M150" s="1286">
        <v>0</v>
      </c>
      <c r="N150" s="1286">
        <v>0</v>
      </c>
      <c r="O150" s="1124">
        <v>0</v>
      </c>
      <c r="P150" s="1276">
        <v>0</v>
      </c>
      <c r="Q150" s="1276">
        <v>0</v>
      </c>
      <c r="R150" s="1276">
        <v>0</v>
      </c>
      <c r="S150" s="1276">
        <v>0</v>
      </c>
      <c r="T150" s="1276">
        <v>0</v>
      </c>
      <c r="U150" s="1276">
        <v>0</v>
      </c>
    </row>
    <row r="151" spans="1:21" s="970" customFormat="1" ht="15">
      <c r="A151" s="969"/>
      <c r="B151" s="899" t="s">
        <v>574</v>
      </c>
      <c r="C151" s="1165">
        <v>17</v>
      </c>
      <c r="D151" s="1165">
        <v>28.3</v>
      </c>
      <c r="E151" s="1165">
        <v>22.3</v>
      </c>
      <c r="F151" s="873">
        <v>26.8</v>
      </c>
      <c r="G151" s="873">
        <v>24.8</v>
      </c>
      <c r="H151" s="873">
        <v>22.4</v>
      </c>
      <c r="I151" s="1165">
        <v>28.1</v>
      </c>
      <c r="J151" s="1165">
        <v>33.5</v>
      </c>
      <c r="K151" s="1165">
        <v>69.900000000000006</v>
      </c>
      <c r="L151" s="1165">
        <v>163.80000000000001</v>
      </c>
      <c r="M151" s="1165">
        <v>137.19999999999999</v>
      </c>
      <c r="N151" s="1165">
        <v>104</v>
      </c>
      <c r="O151" s="1121">
        <v>134.4</v>
      </c>
      <c r="P151" s="1276">
        <v>187.4</v>
      </c>
      <c r="Q151" s="1276">
        <v>161.6</v>
      </c>
      <c r="R151" s="1276">
        <v>166.5</v>
      </c>
      <c r="S151" s="1276">
        <v>176</v>
      </c>
      <c r="T151" s="1276">
        <v>191.9</v>
      </c>
      <c r="U151" s="1276">
        <v>199.2</v>
      </c>
    </row>
    <row r="152" spans="1:21" s="970" customFormat="1" ht="15">
      <c r="A152" s="969"/>
      <c r="B152" s="899" t="s">
        <v>575</v>
      </c>
      <c r="C152" s="1165">
        <v>101</v>
      </c>
      <c r="D152" s="1165">
        <v>58.1</v>
      </c>
      <c r="E152" s="1165">
        <v>160</v>
      </c>
      <c r="F152" s="873">
        <v>102</v>
      </c>
      <c r="G152" s="873">
        <v>72.3</v>
      </c>
      <c r="H152" s="873">
        <v>31.5</v>
      </c>
      <c r="I152" s="1165">
        <v>78</v>
      </c>
      <c r="J152" s="1165">
        <v>0</v>
      </c>
      <c r="K152" s="1165">
        <v>28.1</v>
      </c>
      <c r="L152" s="1165">
        <v>10</v>
      </c>
      <c r="M152" s="1165">
        <v>37</v>
      </c>
      <c r="N152" s="1165">
        <v>108.4</v>
      </c>
      <c r="O152" s="1121">
        <v>40</v>
      </c>
      <c r="P152" s="1276">
        <v>40</v>
      </c>
      <c r="Q152" s="1276">
        <v>70</v>
      </c>
      <c r="R152" s="1276">
        <v>72.099999999999994</v>
      </c>
      <c r="S152" s="1276">
        <v>76.2</v>
      </c>
      <c r="T152" s="1276">
        <v>83.1</v>
      </c>
      <c r="U152" s="1276">
        <v>86.3</v>
      </c>
    </row>
    <row r="153" spans="1:21" s="1285" customFormat="1" ht="15">
      <c r="A153" s="969">
        <v>263</v>
      </c>
      <c r="B153" s="920" t="s">
        <v>594</v>
      </c>
      <c r="C153" s="1165"/>
      <c r="D153" s="1165"/>
      <c r="E153" s="1165"/>
      <c r="F153" s="873"/>
      <c r="G153" s="873"/>
      <c r="H153" s="873"/>
      <c r="I153" s="1165">
        <v>78</v>
      </c>
      <c r="J153" s="1165">
        <v>0</v>
      </c>
      <c r="K153" s="1165">
        <v>6.1</v>
      </c>
      <c r="L153" s="1165">
        <v>10</v>
      </c>
      <c r="M153" s="1165">
        <v>0</v>
      </c>
      <c r="N153" s="1165">
        <v>59.4</v>
      </c>
      <c r="O153" s="1121"/>
      <c r="P153" s="1276">
        <v>0</v>
      </c>
      <c r="Q153" s="1276">
        <v>30</v>
      </c>
      <c r="R153" s="1276">
        <v>30.9</v>
      </c>
      <c r="S153" s="1276">
        <v>32.700000000000003</v>
      </c>
      <c r="T153" s="1276">
        <v>35.6</v>
      </c>
      <c r="U153" s="1276">
        <v>37</v>
      </c>
    </row>
    <row r="154" spans="1:21" s="1285" customFormat="1" ht="15">
      <c r="A154" s="969"/>
      <c r="B154" s="920" t="s">
        <v>592</v>
      </c>
      <c r="C154" s="1165"/>
      <c r="D154" s="1165"/>
      <c r="E154" s="1165"/>
      <c r="F154" s="873"/>
      <c r="G154" s="873"/>
      <c r="H154" s="873"/>
      <c r="I154" s="1165">
        <v>4.5</v>
      </c>
      <c r="J154" s="1165">
        <v>0</v>
      </c>
      <c r="K154" s="1165">
        <v>22</v>
      </c>
      <c r="L154" s="1165">
        <v>10</v>
      </c>
      <c r="M154" s="1165">
        <v>37</v>
      </c>
      <c r="N154" s="1165">
        <v>49</v>
      </c>
      <c r="O154" s="1121">
        <v>0</v>
      </c>
      <c r="P154" s="1276">
        <v>40</v>
      </c>
      <c r="Q154" s="1276">
        <v>40</v>
      </c>
      <c r="R154" s="1276">
        <v>41.2</v>
      </c>
      <c r="S154" s="1276">
        <v>43.6</v>
      </c>
      <c r="T154" s="1276">
        <v>47.5</v>
      </c>
      <c r="U154" s="1276">
        <v>49.3</v>
      </c>
    </row>
    <row r="155" spans="1:21" s="1285" customFormat="1" ht="15">
      <c r="A155" s="969"/>
      <c r="B155" s="899" t="s">
        <v>577</v>
      </c>
      <c r="C155" s="1165"/>
      <c r="D155" s="1165">
        <v>98</v>
      </c>
      <c r="E155" s="1286"/>
      <c r="F155" s="923"/>
      <c r="G155" s="923"/>
      <c r="H155" s="923"/>
      <c r="I155" s="1286">
        <v>73.5</v>
      </c>
      <c r="J155" s="1286">
        <v>2</v>
      </c>
      <c r="K155" s="1286">
        <v>0</v>
      </c>
      <c r="L155" s="1286">
        <v>13.5</v>
      </c>
      <c r="M155" s="1286">
        <v>111.7</v>
      </c>
      <c r="N155" s="1286">
        <v>94</v>
      </c>
      <c r="O155" s="1124">
        <v>100</v>
      </c>
      <c r="P155" s="1276">
        <v>100</v>
      </c>
      <c r="Q155" s="1276">
        <v>100</v>
      </c>
      <c r="R155" s="1276">
        <v>103</v>
      </c>
      <c r="S155" s="1276">
        <v>108.9</v>
      </c>
      <c r="T155" s="1276">
        <v>118.8</v>
      </c>
      <c r="U155" s="1276">
        <v>123.3</v>
      </c>
    </row>
    <row r="156" spans="1:21" s="1285" customFormat="1">
      <c r="A156" s="969"/>
      <c r="B156" s="899" t="s">
        <v>589</v>
      </c>
      <c r="C156" s="1165"/>
      <c r="D156" s="1165">
        <v>19.2</v>
      </c>
      <c r="E156" s="1286"/>
      <c r="F156" s="923"/>
      <c r="G156" s="923"/>
      <c r="H156" s="923"/>
      <c r="I156" s="1286">
        <v>0</v>
      </c>
      <c r="J156" s="1286"/>
      <c r="K156" s="1286"/>
      <c r="L156" s="1286"/>
      <c r="M156" s="1286"/>
      <c r="N156" s="1286"/>
      <c r="O156" s="1124"/>
      <c r="P156" s="1126"/>
      <c r="Q156" s="1126"/>
      <c r="R156" s="1126"/>
      <c r="S156" s="1126"/>
      <c r="T156" s="1126"/>
      <c r="U156" s="1289"/>
    </row>
    <row r="157" spans="1:21" s="1285" customFormat="1">
      <c r="A157" s="969"/>
      <c r="B157" s="899"/>
      <c r="C157" s="1165"/>
      <c r="D157" s="1165"/>
      <c r="E157" s="1165"/>
      <c r="F157" s="873"/>
      <c r="G157" s="873"/>
      <c r="H157" s="873"/>
      <c r="I157" s="1165"/>
      <c r="J157" s="1165"/>
      <c r="K157" s="1165"/>
      <c r="L157" s="1165"/>
      <c r="M157" s="1165"/>
      <c r="N157" s="1165"/>
      <c r="O157" s="1121"/>
      <c r="P157" s="1122"/>
      <c r="Q157" s="1122"/>
      <c r="R157" s="1122"/>
      <c r="S157" s="1122"/>
      <c r="T157" s="1122"/>
      <c r="U157" s="1289"/>
    </row>
    <row r="158" spans="1:21" s="1285" customFormat="1" ht="15">
      <c r="A158" s="1284"/>
      <c r="B158" s="907" t="s">
        <v>595</v>
      </c>
      <c r="C158" s="1156">
        <v>1370.2</v>
      </c>
      <c r="D158" s="1156">
        <v>1382</v>
      </c>
      <c r="E158" s="1156">
        <v>1574.2</v>
      </c>
      <c r="F158" s="908">
        <f>SUM(F159:F167)</f>
        <v>667.7</v>
      </c>
      <c r="G158" s="908">
        <f>SUM(G159:G167)</f>
        <v>624.6</v>
      </c>
      <c r="H158" s="908">
        <v>597.9</v>
      </c>
      <c r="I158" s="908">
        <v>1039.2</v>
      </c>
      <c r="J158" s="908">
        <v>1214.3</v>
      </c>
      <c r="K158" s="908">
        <v>1564.7</v>
      </c>
      <c r="L158" s="908">
        <v>1450.4</v>
      </c>
      <c r="M158" s="908">
        <v>1830.5</v>
      </c>
      <c r="N158" s="908">
        <v>3716</v>
      </c>
      <c r="O158" s="909">
        <v>3729.5</v>
      </c>
      <c r="P158" s="1273">
        <v>4904.6000000000004</v>
      </c>
      <c r="Q158" s="1273">
        <v>5267</v>
      </c>
      <c r="R158" s="1273">
        <v>5467.3</v>
      </c>
      <c r="S158" s="1273">
        <v>5778.2</v>
      </c>
      <c r="T158" s="1273">
        <v>6225.7</v>
      </c>
      <c r="U158" s="1273">
        <v>6550.4</v>
      </c>
    </row>
    <row r="159" spans="1:21" s="970" customFormat="1" ht="15">
      <c r="A159" s="969"/>
      <c r="B159" s="899" t="s">
        <v>569</v>
      </c>
      <c r="C159" s="1165">
        <v>4</v>
      </c>
      <c r="D159" s="1165">
        <v>275.60000000000002</v>
      </c>
      <c r="E159" s="1165">
        <v>306.89999999999998</v>
      </c>
      <c r="F159" s="873">
        <v>298.2</v>
      </c>
      <c r="G159" s="873">
        <v>313.2</v>
      </c>
      <c r="H159" s="873">
        <v>292.39999999999998</v>
      </c>
      <c r="I159" s="1165">
        <v>438.6</v>
      </c>
      <c r="J159" s="1165">
        <v>706.7</v>
      </c>
      <c r="K159" s="1165">
        <v>882.4</v>
      </c>
      <c r="L159" s="1165">
        <v>921.5</v>
      </c>
      <c r="M159" s="1165">
        <v>1101.0999999999999</v>
      </c>
      <c r="N159" s="1165">
        <v>1974.4</v>
      </c>
      <c r="O159" s="1121">
        <v>2080.3000000000002</v>
      </c>
      <c r="P159" s="1276">
        <v>2274.8000000000002</v>
      </c>
      <c r="Q159" s="1276">
        <v>2460.1</v>
      </c>
      <c r="R159" s="1276">
        <v>2575.3000000000002</v>
      </c>
      <c r="S159" s="1276">
        <v>2722.3</v>
      </c>
      <c r="T159" s="1276">
        <v>2892.8</v>
      </c>
      <c r="U159" s="1276">
        <v>3090.7</v>
      </c>
    </row>
    <row r="160" spans="1:21" s="970" customFormat="1" ht="15">
      <c r="A160" s="969">
        <v>211</v>
      </c>
      <c r="B160" s="920" t="s">
        <v>570</v>
      </c>
      <c r="C160" s="1165">
        <v>3.9</v>
      </c>
      <c r="D160" s="1165">
        <v>251.90000000000003</v>
      </c>
      <c r="E160" s="1165">
        <v>277</v>
      </c>
      <c r="F160" s="873"/>
      <c r="G160" s="873"/>
      <c r="H160" s="873"/>
      <c r="I160" s="1286">
        <v>414.1</v>
      </c>
      <c r="J160" s="1286">
        <v>656</v>
      </c>
      <c r="K160" s="1286">
        <v>811.8</v>
      </c>
      <c r="L160" s="1286">
        <v>852.7</v>
      </c>
      <c r="M160" s="1286">
        <v>1019</v>
      </c>
      <c r="N160" s="1286">
        <v>1871.5</v>
      </c>
      <c r="O160" s="1124">
        <v>1979.2</v>
      </c>
      <c r="P160" s="1276">
        <v>2195.3000000000002</v>
      </c>
      <c r="Q160" s="1276">
        <v>2289.1999999999998</v>
      </c>
      <c r="R160" s="1276">
        <v>2396.4</v>
      </c>
      <c r="S160" s="1276">
        <v>2533.1999999999998</v>
      </c>
      <c r="T160" s="1276">
        <v>2691.8</v>
      </c>
      <c r="U160" s="1276">
        <v>2876</v>
      </c>
    </row>
    <row r="161" spans="1:21" s="970" customFormat="1" ht="15">
      <c r="A161" s="969"/>
      <c r="B161" s="920" t="s">
        <v>571</v>
      </c>
      <c r="C161" s="1165"/>
      <c r="D161" s="1165"/>
      <c r="E161" s="1165"/>
      <c r="F161" s="873"/>
      <c r="G161" s="873"/>
      <c r="H161" s="873"/>
      <c r="I161" s="1165">
        <v>405.2</v>
      </c>
      <c r="J161" s="1165">
        <v>639.29999999999995</v>
      </c>
      <c r="K161" s="1165">
        <v>790.9</v>
      </c>
      <c r="L161" s="1165">
        <v>826.8</v>
      </c>
      <c r="M161" s="1165"/>
      <c r="N161" s="1165">
        <v>1814</v>
      </c>
      <c r="O161" s="1121">
        <v>1919.4</v>
      </c>
      <c r="P161" s="1276">
        <v>2117.8000000000002</v>
      </c>
      <c r="Q161" s="1276">
        <v>2203.1999999999998</v>
      </c>
      <c r="R161" s="1276">
        <v>2306.4</v>
      </c>
      <c r="S161" s="1276">
        <v>2438</v>
      </c>
      <c r="T161" s="1276">
        <v>2590.6999999999998</v>
      </c>
      <c r="U161" s="1276">
        <v>2768</v>
      </c>
    </row>
    <row r="162" spans="1:21" s="970" customFormat="1" ht="15">
      <c r="A162" s="969"/>
      <c r="B162" s="920" t="s">
        <v>572</v>
      </c>
      <c r="C162" s="1165"/>
      <c r="D162" s="1165"/>
      <c r="E162" s="1165"/>
      <c r="F162" s="873"/>
      <c r="G162" s="873"/>
      <c r="H162" s="873"/>
      <c r="I162" s="1165">
        <v>8.9</v>
      </c>
      <c r="J162" s="1165">
        <v>16.600000000000001</v>
      </c>
      <c r="K162" s="1165">
        <v>20.9</v>
      </c>
      <c r="L162" s="1165">
        <v>25.9</v>
      </c>
      <c r="M162" s="1165"/>
      <c r="N162" s="1165">
        <v>57.5</v>
      </c>
      <c r="O162" s="1121">
        <v>59.9</v>
      </c>
      <c r="P162" s="1276">
        <v>77.5</v>
      </c>
      <c r="Q162" s="1276">
        <v>86</v>
      </c>
      <c r="R162" s="1276">
        <v>90</v>
      </c>
      <c r="S162" s="1276">
        <v>95.1</v>
      </c>
      <c r="T162" s="1276">
        <v>101.1</v>
      </c>
      <c r="U162" s="1276">
        <v>108</v>
      </c>
    </row>
    <row r="163" spans="1:21" s="970" customFormat="1" ht="15">
      <c r="A163" s="969">
        <v>212</v>
      </c>
      <c r="B163" s="920" t="s">
        <v>573</v>
      </c>
      <c r="C163" s="1165">
        <v>0.1</v>
      </c>
      <c r="D163" s="1165">
        <v>23.7</v>
      </c>
      <c r="E163" s="1165">
        <v>29.9</v>
      </c>
      <c r="F163" s="873"/>
      <c r="G163" s="873"/>
      <c r="H163" s="873"/>
      <c r="I163" s="1165">
        <v>24.4</v>
      </c>
      <c r="J163" s="1165">
        <v>50.8</v>
      </c>
      <c r="K163" s="1165">
        <v>70.599999999999994</v>
      </c>
      <c r="L163" s="1165">
        <v>68.900000000000006</v>
      </c>
      <c r="M163" s="1165">
        <v>82.1</v>
      </c>
      <c r="N163" s="1165">
        <v>102.9</v>
      </c>
      <c r="O163" s="1121">
        <v>101.1</v>
      </c>
      <c r="P163" s="1276">
        <v>79.5</v>
      </c>
      <c r="Q163" s="1276">
        <v>170.9</v>
      </c>
      <c r="R163" s="1276">
        <v>178.9</v>
      </c>
      <c r="S163" s="1276">
        <v>189.2</v>
      </c>
      <c r="T163" s="1276">
        <v>201</v>
      </c>
      <c r="U163" s="1276">
        <v>214.7</v>
      </c>
    </row>
    <row r="164" spans="1:21" s="970" customFormat="1" ht="15">
      <c r="A164" s="969"/>
      <c r="B164" s="899" t="s">
        <v>574</v>
      </c>
      <c r="C164" s="1165">
        <v>77.7</v>
      </c>
      <c r="D164" s="1165">
        <v>203.7</v>
      </c>
      <c r="E164" s="1165">
        <v>295.10000000000002</v>
      </c>
      <c r="F164" s="873">
        <v>185.5</v>
      </c>
      <c r="G164" s="873">
        <v>185</v>
      </c>
      <c r="H164" s="873">
        <v>137.30000000000001</v>
      </c>
      <c r="I164" s="1165">
        <v>324.10000000000002</v>
      </c>
      <c r="J164" s="1165">
        <v>300.7</v>
      </c>
      <c r="K164" s="1165">
        <v>398.2</v>
      </c>
      <c r="L164" s="1165">
        <v>438.8</v>
      </c>
      <c r="M164" s="1165">
        <v>609</v>
      </c>
      <c r="N164" s="1165">
        <v>1004.2</v>
      </c>
      <c r="O164" s="1121">
        <v>1124.0999999999999</v>
      </c>
      <c r="P164" s="1276">
        <v>1411.5</v>
      </c>
      <c r="Q164" s="1276">
        <v>1473.9</v>
      </c>
      <c r="R164" s="1276">
        <v>1518.8</v>
      </c>
      <c r="S164" s="1276">
        <v>1604.9</v>
      </c>
      <c r="T164" s="1276">
        <v>1750.4</v>
      </c>
      <c r="U164" s="1276">
        <v>1816.9</v>
      </c>
    </row>
    <row r="165" spans="1:21" s="970" customFormat="1" ht="15">
      <c r="A165" s="969"/>
      <c r="B165" s="899" t="s">
        <v>575</v>
      </c>
      <c r="C165" s="1165">
        <v>479.5</v>
      </c>
      <c r="D165" s="1165">
        <v>122.4</v>
      </c>
      <c r="E165" s="1165">
        <v>28.6</v>
      </c>
      <c r="F165" s="873">
        <v>23.5</v>
      </c>
      <c r="G165" s="873">
        <v>18.2</v>
      </c>
      <c r="H165" s="873">
        <v>38.9</v>
      </c>
      <c r="I165" s="1165">
        <v>46.6</v>
      </c>
      <c r="J165" s="1165">
        <v>7.8</v>
      </c>
      <c r="K165" s="1165">
        <v>8</v>
      </c>
      <c r="L165" s="1165">
        <v>46.3</v>
      </c>
      <c r="M165" s="1165">
        <v>156.69999999999999</v>
      </c>
      <c r="N165" s="1165">
        <v>130.69999999999999</v>
      </c>
      <c r="O165" s="1121">
        <v>135.4</v>
      </c>
      <c r="P165" s="1276">
        <v>176.5</v>
      </c>
      <c r="Q165" s="1276">
        <v>191.1</v>
      </c>
      <c r="R165" s="1276">
        <v>197</v>
      </c>
      <c r="S165" s="1276">
        <v>208.1</v>
      </c>
      <c r="T165" s="1276">
        <v>227</v>
      </c>
      <c r="U165" s="1276">
        <v>235.6</v>
      </c>
    </row>
    <row r="166" spans="1:21" s="1285" customFormat="1" ht="15">
      <c r="A166" s="969"/>
      <c r="B166" s="899" t="s">
        <v>576</v>
      </c>
      <c r="C166" s="1165">
        <v>13.5</v>
      </c>
      <c r="D166" s="1165">
        <v>3.4</v>
      </c>
      <c r="E166" s="1165">
        <v>67.8</v>
      </c>
      <c r="F166" s="873">
        <v>6.7</v>
      </c>
      <c r="G166" s="873">
        <v>8</v>
      </c>
      <c r="H166" s="873">
        <v>13.6</v>
      </c>
      <c r="I166" s="1165">
        <v>17.2</v>
      </c>
      <c r="J166" s="1165">
        <v>1.3</v>
      </c>
      <c r="K166" s="1165">
        <v>1.8</v>
      </c>
      <c r="L166" s="1165">
        <v>2.1</v>
      </c>
      <c r="M166" s="1165">
        <v>3.8</v>
      </c>
      <c r="N166" s="1165">
        <v>5.0999999999999996</v>
      </c>
      <c r="O166" s="1121">
        <v>2.8</v>
      </c>
      <c r="P166" s="1276">
        <v>12.7</v>
      </c>
      <c r="Q166" s="1276">
        <v>14.9</v>
      </c>
      <c r="R166" s="1276">
        <v>14.8</v>
      </c>
      <c r="S166" s="1276">
        <v>15.7</v>
      </c>
      <c r="T166" s="1276">
        <v>17.100000000000001</v>
      </c>
      <c r="U166" s="1276">
        <v>17.8</v>
      </c>
    </row>
    <row r="167" spans="1:21" s="970" customFormat="1" ht="12.75" customHeight="1">
      <c r="A167" s="969"/>
      <c r="B167" s="899" t="s">
        <v>577</v>
      </c>
      <c r="C167" s="1165">
        <v>795.5</v>
      </c>
      <c r="D167" s="1165">
        <v>777</v>
      </c>
      <c r="E167" s="1165">
        <v>875.8</v>
      </c>
      <c r="F167" s="873">
        <v>153.80000000000001</v>
      </c>
      <c r="G167" s="923">
        <v>100.2</v>
      </c>
      <c r="H167" s="923">
        <v>115.8</v>
      </c>
      <c r="I167" s="1165">
        <v>212.7</v>
      </c>
      <c r="J167" s="1165">
        <v>197.8</v>
      </c>
      <c r="K167" s="1165">
        <v>226.3</v>
      </c>
      <c r="L167" s="1165">
        <v>422.2</v>
      </c>
      <c r="M167" s="1165">
        <v>287</v>
      </c>
      <c r="N167" s="1165">
        <v>601.6</v>
      </c>
      <c r="O167" s="1121">
        <v>386.8</v>
      </c>
      <c r="P167" s="1276">
        <v>964.3</v>
      </c>
      <c r="Q167" s="1276">
        <v>1062.7</v>
      </c>
      <c r="R167" s="1276">
        <v>1095.0999999999999</v>
      </c>
      <c r="S167" s="1276">
        <v>1157.2</v>
      </c>
      <c r="T167" s="1276">
        <v>1262.0999999999999</v>
      </c>
      <c r="U167" s="1276">
        <v>1310.0999999999999</v>
      </c>
    </row>
    <row r="168" spans="1:21" s="970" customFormat="1" ht="15">
      <c r="A168" s="969">
        <v>311</v>
      </c>
      <c r="B168" s="920" t="s">
        <v>596</v>
      </c>
      <c r="C168" s="1165"/>
      <c r="D168" s="1165"/>
      <c r="E168" s="1165"/>
      <c r="F168" s="923"/>
      <c r="G168" s="923"/>
      <c r="H168" s="923"/>
      <c r="I168" s="1165"/>
      <c r="J168" s="1165">
        <v>197.8</v>
      </c>
      <c r="K168" s="1165">
        <v>226.3</v>
      </c>
      <c r="L168" s="1165">
        <v>422.2</v>
      </c>
      <c r="M168" s="1165">
        <v>287</v>
      </c>
      <c r="N168" s="1165">
        <v>601.6</v>
      </c>
      <c r="O168" s="1129">
        <v>386.8</v>
      </c>
      <c r="P168" s="1276">
        <v>964.3</v>
      </c>
      <c r="Q168" s="1276">
        <v>1062.7</v>
      </c>
      <c r="R168" s="1276">
        <v>1095.0999999999999</v>
      </c>
      <c r="S168" s="1276">
        <v>1157.2</v>
      </c>
      <c r="T168" s="1276">
        <v>1262.0999999999999</v>
      </c>
      <c r="U168" s="1276">
        <v>1310.0999999999999</v>
      </c>
    </row>
    <row r="169" spans="1:21" s="970" customFormat="1" ht="15">
      <c r="A169" s="969"/>
      <c r="B169" s="920" t="s">
        <v>580</v>
      </c>
      <c r="C169" s="1165"/>
      <c r="D169" s="1165"/>
      <c r="E169" s="1165"/>
      <c r="F169" s="923"/>
      <c r="G169" s="923"/>
      <c r="H169" s="923"/>
      <c r="I169" s="1165"/>
      <c r="J169" s="1165">
        <v>0</v>
      </c>
      <c r="K169" s="1165">
        <v>0</v>
      </c>
      <c r="L169" s="1165">
        <v>0</v>
      </c>
      <c r="M169" s="1165"/>
      <c r="N169" s="1165">
        <v>0</v>
      </c>
      <c r="O169" s="1121">
        <v>0</v>
      </c>
      <c r="P169" s="1276">
        <v>0</v>
      </c>
      <c r="Q169" s="1276">
        <v>4.9000000000000004</v>
      </c>
      <c r="R169" s="1276">
        <v>5</v>
      </c>
      <c r="S169" s="1276">
        <v>5.3</v>
      </c>
      <c r="T169" s="1276">
        <v>5.8</v>
      </c>
      <c r="U169" s="1276">
        <v>6</v>
      </c>
    </row>
    <row r="170" spans="1:21" s="970" customFormat="1" ht="15">
      <c r="A170" s="969"/>
      <c r="B170" s="920" t="s">
        <v>581</v>
      </c>
      <c r="C170" s="1165"/>
      <c r="D170" s="1165"/>
      <c r="E170" s="1165"/>
      <c r="F170" s="923"/>
      <c r="G170" s="923"/>
      <c r="H170" s="923"/>
      <c r="I170" s="1165"/>
      <c r="J170" s="1165">
        <v>0</v>
      </c>
      <c r="K170" s="1165">
        <v>0</v>
      </c>
      <c r="L170" s="1165">
        <v>0</v>
      </c>
      <c r="M170" s="1165"/>
      <c r="N170" s="1165">
        <v>0</v>
      </c>
      <c r="O170" s="1121">
        <v>0</v>
      </c>
      <c r="P170" s="1276">
        <v>2.1</v>
      </c>
      <c r="Q170" s="1276">
        <v>66.7</v>
      </c>
      <c r="R170" s="1276">
        <v>68.8</v>
      </c>
      <c r="S170" s="1276">
        <v>72.7</v>
      </c>
      <c r="T170" s="1276">
        <v>79.2</v>
      </c>
      <c r="U170" s="1276">
        <v>82.3</v>
      </c>
    </row>
    <row r="171" spans="1:21" s="970" customFormat="1" ht="15">
      <c r="A171" s="969"/>
      <c r="B171" s="920" t="s">
        <v>597</v>
      </c>
      <c r="C171" s="1165"/>
      <c r="D171" s="1165"/>
      <c r="E171" s="1165"/>
      <c r="F171" s="923"/>
      <c r="G171" s="923"/>
      <c r="H171" s="923"/>
      <c r="I171" s="1165"/>
      <c r="J171" s="1165">
        <v>0</v>
      </c>
      <c r="K171" s="1165">
        <v>0</v>
      </c>
      <c r="L171" s="1165">
        <v>0</v>
      </c>
      <c r="M171" s="1165"/>
      <c r="N171" s="1165">
        <v>0</v>
      </c>
      <c r="O171" s="1121">
        <v>0</v>
      </c>
      <c r="P171" s="1276">
        <v>0</v>
      </c>
      <c r="Q171" s="1276">
        <v>0.3</v>
      </c>
      <c r="R171" s="1276">
        <v>0.3</v>
      </c>
      <c r="S171" s="1276">
        <v>0.3</v>
      </c>
      <c r="T171" s="1276">
        <v>0.4</v>
      </c>
      <c r="U171" s="1276">
        <v>0.4</v>
      </c>
    </row>
    <row r="172" spans="1:21" s="970" customFormat="1" ht="15">
      <c r="A172" s="969"/>
      <c r="B172" s="920" t="s">
        <v>582</v>
      </c>
      <c r="C172" s="1165"/>
      <c r="D172" s="1165"/>
      <c r="E172" s="1165"/>
      <c r="F172" s="873"/>
      <c r="G172" s="923"/>
      <c r="H172" s="923"/>
      <c r="I172" s="1165"/>
      <c r="J172" s="1165">
        <v>183.8</v>
      </c>
      <c r="K172" s="1165">
        <v>211.3</v>
      </c>
      <c r="L172" s="1165">
        <v>405.1</v>
      </c>
      <c r="M172" s="1165">
        <v>267.8</v>
      </c>
      <c r="N172" s="1165">
        <v>580</v>
      </c>
      <c r="O172" s="1121">
        <v>347.3</v>
      </c>
      <c r="P172" s="1276">
        <v>885.3</v>
      </c>
      <c r="Q172" s="1276">
        <v>935.3</v>
      </c>
      <c r="R172" s="1276">
        <v>963.8</v>
      </c>
      <c r="S172" s="1276">
        <v>1018.4</v>
      </c>
      <c r="T172" s="1276">
        <v>1110.7</v>
      </c>
      <c r="U172" s="1276">
        <v>1153</v>
      </c>
    </row>
    <row r="173" spans="1:21" s="970" customFormat="1" ht="15">
      <c r="A173" s="969"/>
      <c r="B173" s="920" t="s">
        <v>584</v>
      </c>
      <c r="C173" s="1165"/>
      <c r="D173" s="1165"/>
      <c r="E173" s="1165"/>
      <c r="F173" s="873"/>
      <c r="G173" s="923"/>
      <c r="H173" s="923"/>
      <c r="I173" s="1165"/>
      <c r="J173" s="1165">
        <v>12.4</v>
      </c>
      <c r="K173" s="1165">
        <v>12.9</v>
      </c>
      <c r="L173" s="1165">
        <v>16.399999999999999</v>
      </c>
      <c r="M173" s="1165">
        <v>15.6</v>
      </c>
      <c r="N173" s="1165">
        <v>15.5</v>
      </c>
      <c r="O173" s="1121">
        <v>16.8</v>
      </c>
      <c r="P173" s="1276">
        <v>15.8</v>
      </c>
      <c r="Q173" s="1276">
        <v>23.6</v>
      </c>
      <c r="R173" s="1276">
        <v>24.3</v>
      </c>
      <c r="S173" s="1276">
        <v>25.7</v>
      </c>
      <c r="T173" s="1276">
        <v>28</v>
      </c>
      <c r="U173" s="1276">
        <v>29.1</v>
      </c>
    </row>
    <row r="174" spans="1:21" s="970" customFormat="1" ht="15">
      <c r="A174" s="969"/>
      <c r="B174" s="920" t="s">
        <v>585</v>
      </c>
      <c r="C174" s="1165"/>
      <c r="D174" s="1165"/>
      <c r="E174" s="1165"/>
      <c r="F174" s="923"/>
      <c r="G174" s="923"/>
      <c r="H174" s="923"/>
      <c r="I174" s="1165"/>
      <c r="J174" s="1165">
        <v>0</v>
      </c>
      <c r="K174" s="1165">
        <v>0</v>
      </c>
      <c r="L174" s="1165">
        <v>0</v>
      </c>
      <c r="M174" s="1165">
        <v>0</v>
      </c>
      <c r="N174" s="1165">
        <v>0</v>
      </c>
      <c r="O174" s="1121">
        <v>0</v>
      </c>
      <c r="P174" s="1276">
        <v>7.9</v>
      </c>
      <c r="Q174" s="1276">
        <v>6.8</v>
      </c>
      <c r="R174" s="1276">
        <v>7</v>
      </c>
      <c r="S174" s="1276">
        <v>7.4</v>
      </c>
      <c r="T174" s="1276">
        <v>8.1</v>
      </c>
      <c r="U174" s="1276">
        <v>8.4</v>
      </c>
    </row>
    <row r="175" spans="1:21" s="970" customFormat="1" ht="15">
      <c r="A175" s="969"/>
      <c r="B175" s="920" t="s">
        <v>586</v>
      </c>
      <c r="C175" s="1165"/>
      <c r="D175" s="1165"/>
      <c r="E175" s="1165"/>
      <c r="F175" s="923"/>
      <c r="G175" s="923"/>
      <c r="H175" s="923"/>
      <c r="I175" s="1165"/>
      <c r="J175" s="1165">
        <v>1.5</v>
      </c>
      <c r="K175" s="1165">
        <v>1.8</v>
      </c>
      <c r="L175" s="1165">
        <v>0.6</v>
      </c>
      <c r="M175" s="1165">
        <v>3.5</v>
      </c>
      <c r="N175" s="1165">
        <v>2.7</v>
      </c>
      <c r="O175" s="1121">
        <v>4.2</v>
      </c>
      <c r="P175" s="1276">
        <v>13.9</v>
      </c>
      <c r="Q175" s="1276">
        <v>8.5</v>
      </c>
      <c r="R175" s="1276">
        <v>8.6999999999999993</v>
      </c>
      <c r="S175" s="1276">
        <v>9.1999999999999993</v>
      </c>
      <c r="T175" s="1276">
        <v>10.1</v>
      </c>
      <c r="U175" s="1276">
        <v>10.4</v>
      </c>
    </row>
    <row r="176" spans="1:21" s="970" customFormat="1" ht="15">
      <c r="A176" s="969"/>
      <c r="B176" s="920" t="s">
        <v>583</v>
      </c>
      <c r="C176" s="1165"/>
      <c r="D176" s="1165"/>
      <c r="E176" s="1165"/>
      <c r="F176" s="873"/>
      <c r="G176" s="923"/>
      <c r="H176" s="923"/>
      <c r="I176" s="1286"/>
      <c r="J176" s="1286">
        <v>0.1</v>
      </c>
      <c r="K176" s="1286">
        <v>0.3</v>
      </c>
      <c r="L176" s="1286">
        <v>0.2</v>
      </c>
      <c r="M176" s="1165">
        <v>0.1</v>
      </c>
      <c r="N176" s="1286">
        <v>3.4</v>
      </c>
      <c r="O176" s="1124">
        <v>18.5</v>
      </c>
      <c r="P176" s="1276">
        <v>39.299999999999997</v>
      </c>
      <c r="Q176" s="1276">
        <v>16.7</v>
      </c>
      <c r="R176" s="1276">
        <v>17.2</v>
      </c>
      <c r="S176" s="1276">
        <v>18.2</v>
      </c>
      <c r="T176" s="1276">
        <v>19.8</v>
      </c>
      <c r="U176" s="1276">
        <v>20.5</v>
      </c>
    </row>
    <row r="177" spans="1:21" s="970" customFormat="1" ht="15">
      <c r="A177" s="969"/>
      <c r="B177" s="899" t="s">
        <v>888</v>
      </c>
      <c r="C177" s="1165"/>
      <c r="D177" s="1165"/>
      <c r="E177" s="1165"/>
      <c r="F177" s="923"/>
      <c r="G177" s="923"/>
      <c r="H177" s="923"/>
      <c r="I177" s="1165"/>
      <c r="J177" s="1165"/>
      <c r="K177" s="1165"/>
      <c r="L177" s="1165">
        <v>0</v>
      </c>
      <c r="M177" s="1165">
        <v>0</v>
      </c>
      <c r="N177" s="1165">
        <v>0</v>
      </c>
      <c r="O177" s="1121">
        <v>0</v>
      </c>
      <c r="P177" s="1276">
        <v>64.8</v>
      </c>
      <c r="Q177" s="1276">
        <v>58.3</v>
      </c>
      <c r="R177" s="1276">
        <v>60.1</v>
      </c>
      <c r="S177" s="1276">
        <v>63.5</v>
      </c>
      <c r="T177" s="1276">
        <v>69.2</v>
      </c>
      <c r="U177" s="1276">
        <v>71.900000000000006</v>
      </c>
    </row>
    <row r="178" spans="1:21" s="970" customFormat="1" ht="12.75" customHeight="1">
      <c r="A178" s="969"/>
      <c r="B178" s="1290" t="s">
        <v>545</v>
      </c>
      <c r="C178" s="1165"/>
      <c r="D178" s="1165"/>
      <c r="E178" s="1165"/>
      <c r="F178" s="873"/>
      <c r="G178" s="923"/>
      <c r="H178" s="923"/>
      <c r="I178" s="1165"/>
      <c r="J178" s="1165"/>
      <c r="K178" s="1165"/>
      <c r="L178" s="1165"/>
      <c r="M178" s="1165"/>
      <c r="N178" s="1165"/>
      <c r="O178" s="1121"/>
      <c r="P178" s="1276">
        <v>0</v>
      </c>
      <c r="Q178" s="1276">
        <v>5.9</v>
      </c>
      <c r="R178" s="1276">
        <v>6.1</v>
      </c>
      <c r="S178" s="1276">
        <v>6.5</v>
      </c>
      <c r="T178" s="1276">
        <v>7.1</v>
      </c>
      <c r="U178" s="1276">
        <v>7.3</v>
      </c>
    </row>
    <row r="179" spans="1:21" s="970" customFormat="1" ht="12.75" customHeight="1">
      <c r="A179" s="969"/>
      <c r="B179" s="1290"/>
      <c r="C179" s="1165"/>
      <c r="D179" s="1165"/>
      <c r="E179" s="1165"/>
      <c r="F179" s="873"/>
      <c r="G179" s="923"/>
      <c r="H179" s="923"/>
      <c r="I179" s="1165"/>
      <c r="J179" s="1165"/>
      <c r="K179" s="1165"/>
      <c r="L179" s="1165"/>
      <c r="M179" s="1165"/>
      <c r="N179" s="1165"/>
      <c r="O179" s="1121"/>
      <c r="P179" s="1276"/>
      <c r="Q179" s="1276"/>
      <c r="R179" s="1276"/>
      <c r="S179" s="1276"/>
      <c r="T179" s="1276"/>
      <c r="U179" s="1276"/>
    </row>
    <row r="180" spans="1:21" s="970" customFormat="1" ht="13.5" customHeight="1">
      <c r="A180" s="1284"/>
      <c r="B180" s="907" t="s">
        <v>598</v>
      </c>
      <c r="C180" s="1156">
        <v>452.3</v>
      </c>
      <c r="D180" s="1156">
        <v>521.1</v>
      </c>
      <c r="E180" s="1156">
        <v>933.1</v>
      </c>
      <c r="F180" s="908">
        <f>SUM(F181:F182)</f>
        <v>1074.7</v>
      </c>
      <c r="G180" s="908">
        <f t="shared" ref="G180" si="1">SUM(G181:G182)</f>
        <v>1264.3</v>
      </c>
      <c r="H180" s="908">
        <v>1633.9</v>
      </c>
      <c r="I180" s="908">
        <v>1934.7</v>
      </c>
      <c r="J180" s="908">
        <v>2147.1999999999998</v>
      </c>
      <c r="K180" s="908">
        <v>2165.1</v>
      </c>
      <c r="L180" s="908">
        <v>2254.6999999999998</v>
      </c>
      <c r="M180" s="908">
        <v>2578.6999999999998</v>
      </c>
      <c r="N180" s="908">
        <v>2769.7</v>
      </c>
      <c r="O180" s="909">
        <v>2963.5</v>
      </c>
      <c r="P180" s="1273">
        <v>3522.5</v>
      </c>
      <c r="Q180" s="1273">
        <v>3723</v>
      </c>
      <c r="R180" s="1273">
        <v>4048.8</v>
      </c>
      <c r="S180" s="1273">
        <v>4104.1000000000004</v>
      </c>
      <c r="T180" s="1273">
        <v>3502.5</v>
      </c>
      <c r="U180" s="1273">
        <v>3818.9</v>
      </c>
    </row>
    <row r="181" spans="1:21" s="970" customFormat="1" ht="15">
      <c r="A181" s="969"/>
      <c r="B181" s="899" t="s">
        <v>574</v>
      </c>
      <c r="C181" s="1165"/>
      <c r="D181" s="1165"/>
      <c r="E181" s="1165"/>
      <c r="F181" s="873">
        <v>4.8</v>
      </c>
      <c r="G181" s="873">
        <v>16.2</v>
      </c>
      <c r="H181" s="873">
        <v>109</v>
      </c>
      <c r="I181" s="1165">
        <v>81.400000000000006</v>
      </c>
      <c r="J181" s="1165">
        <v>18.100000000000001</v>
      </c>
      <c r="K181" s="1165">
        <v>5.0999999999999996</v>
      </c>
      <c r="L181" s="1165">
        <v>5.6</v>
      </c>
      <c r="M181" s="1165">
        <v>6.2</v>
      </c>
      <c r="N181" s="1165">
        <v>8.4</v>
      </c>
      <c r="O181" s="1121">
        <v>11</v>
      </c>
      <c r="P181" s="1276">
        <v>61.9</v>
      </c>
      <c r="Q181" s="1276">
        <v>94.8</v>
      </c>
      <c r="R181" s="1276">
        <v>40.1</v>
      </c>
      <c r="S181" s="1276">
        <v>62</v>
      </c>
      <c r="T181" s="1276">
        <v>75</v>
      </c>
      <c r="U181" s="1276">
        <v>80</v>
      </c>
    </row>
    <row r="182" spans="1:21" s="970" customFormat="1" ht="15">
      <c r="A182" s="969"/>
      <c r="B182" s="899" t="s">
        <v>599</v>
      </c>
      <c r="C182" s="1165">
        <v>452.3</v>
      </c>
      <c r="D182" s="1165">
        <v>521.1</v>
      </c>
      <c r="E182" s="1165">
        <v>933.1</v>
      </c>
      <c r="F182" s="873">
        <v>1069.9000000000001</v>
      </c>
      <c r="G182" s="873">
        <v>1248.0999999999999</v>
      </c>
      <c r="H182" s="873">
        <v>1524.9</v>
      </c>
      <c r="I182" s="1165">
        <v>1853.3</v>
      </c>
      <c r="J182" s="1165">
        <v>2129.1</v>
      </c>
      <c r="K182" s="1165">
        <v>2160</v>
      </c>
      <c r="L182" s="1165">
        <v>2249.1</v>
      </c>
      <c r="M182" s="1165">
        <v>2572.5</v>
      </c>
      <c r="N182" s="1165">
        <v>2761.3</v>
      </c>
      <c r="O182" s="1121">
        <v>2952.5</v>
      </c>
      <c r="P182" s="1276">
        <v>3460.6</v>
      </c>
      <c r="Q182" s="1276">
        <v>3628.2</v>
      </c>
      <c r="R182" s="1276">
        <v>4008.7</v>
      </c>
      <c r="S182" s="1276">
        <v>4042.1</v>
      </c>
      <c r="T182" s="1276">
        <v>3427.5</v>
      </c>
      <c r="U182" s="1276">
        <v>3738.9</v>
      </c>
    </row>
    <row r="183" spans="1:21" s="970" customFormat="1" ht="15">
      <c r="A183" s="969"/>
      <c r="B183" s="899" t="s">
        <v>966</v>
      </c>
      <c r="C183" s="1165">
        <v>38.1</v>
      </c>
      <c r="D183" s="1165">
        <v>42.3</v>
      </c>
      <c r="E183" s="1165">
        <v>92.7</v>
      </c>
      <c r="F183" s="873">
        <v>83.8</v>
      </c>
      <c r="G183" s="873">
        <v>1171.0999999999999</v>
      </c>
      <c r="H183" s="873">
        <v>168.9</v>
      </c>
      <c r="I183" s="1165">
        <v>210.5</v>
      </c>
      <c r="J183" s="1165">
        <v>449</v>
      </c>
      <c r="K183" s="1165">
        <v>468.1</v>
      </c>
      <c r="L183" s="1165">
        <v>328.2</v>
      </c>
      <c r="M183" s="1165">
        <v>427.6</v>
      </c>
      <c r="N183" s="1165">
        <v>792.7</v>
      </c>
      <c r="O183" s="1121">
        <v>1068.7</v>
      </c>
      <c r="P183" s="1276">
        <v>1228.5</v>
      </c>
      <c r="Q183" s="1276">
        <v>1399.4</v>
      </c>
      <c r="R183" s="1276">
        <v>2525.6999999999998</v>
      </c>
      <c r="S183" s="1276">
        <v>2631.4</v>
      </c>
      <c r="T183" s="1276">
        <v>2625.4</v>
      </c>
      <c r="U183" s="1276">
        <v>2656.5</v>
      </c>
    </row>
    <row r="184" spans="1:21" s="970" customFormat="1" ht="15">
      <c r="A184" s="969"/>
      <c r="B184" s="920" t="s">
        <v>601</v>
      </c>
      <c r="C184" s="1165">
        <v>414.2</v>
      </c>
      <c r="D184" s="1165">
        <v>478.9</v>
      </c>
      <c r="E184" s="1165">
        <v>840.4</v>
      </c>
      <c r="F184" s="873">
        <v>986.1</v>
      </c>
      <c r="G184" s="873">
        <v>77</v>
      </c>
      <c r="H184" s="873">
        <v>1356</v>
      </c>
      <c r="I184" s="1165">
        <v>1642.8</v>
      </c>
      <c r="J184" s="1165">
        <v>1680.1</v>
      </c>
      <c r="K184" s="1165">
        <v>1691.9</v>
      </c>
      <c r="L184" s="1165">
        <v>1920.9</v>
      </c>
      <c r="M184" s="1165">
        <v>2144.9</v>
      </c>
      <c r="N184" s="1165">
        <v>1968.6</v>
      </c>
      <c r="O184" s="1121">
        <v>1883.8</v>
      </c>
      <c r="P184" s="1276">
        <v>2232.1</v>
      </c>
      <c r="Q184" s="1276">
        <v>2228.8000000000002</v>
      </c>
      <c r="R184" s="1276">
        <v>1483.1</v>
      </c>
      <c r="S184" s="1276">
        <v>1410.7</v>
      </c>
      <c r="T184" s="1276">
        <v>802.2</v>
      </c>
      <c r="U184" s="1276">
        <v>1082.4000000000001</v>
      </c>
    </row>
    <row r="185" spans="1:21" s="970" customFormat="1">
      <c r="A185" s="969"/>
      <c r="B185" s="899"/>
      <c r="C185" s="1165"/>
      <c r="D185" s="1165"/>
      <c r="E185" s="1165"/>
      <c r="F185" s="873"/>
      <c r="G185" s="873"/>
      <c r="H185" s="873"/>
      <c r="I185" s="1165"/>
      <c r="J185" s="1165"/>
      <c r="K185" s="1165"/>
      <c r="L185" s="1165"/>
      <c r="M185" s="1165"/>
      <c r="N185" s="1165"/>
      <c r="O185" s="1121"/>
      <c r="P185" s="1122"/>
      <c r="Q185" s="1122"/>
      <c r="R185" s="1122"/>
      <c r="S185" s="1122"/>
      <c r="T185" s="1122"/>
      <c r="U185" s="1288"/>
    </row>
    <row r="186" spans="1:21" s="970" customFormat="1" ht="15">
      <c r="A186" s="1284"/>
      <c r="B186" s="907" t="s">
        <v>602</v>
      </c>
      <c r="C186" s="1156"/>
      <c r="D186" s="1156"/>
      <c r="E186" s="1156"/>
      <c r="F186" s="908">
        <f>SUM(F187:F189)</f>
        <v>799.40000000000009</v>
      </c>
      <c r="G186" s="908">
        <f>SUM(G187:G189)</f>
        <v>1357.9</v>
      </c>
      <c r="H186" s="908">
        <v>1439.9</v>
      </c>
      <c r="I186" s="908">
        <v>1835.7</v>
      </c>
      <c r="J186" s="908">
        <v>1775.7</v>
      </c>
      <c r="K186" s="908">
        <v>1424.9</v>
      </c>
      <c r="L186" s="908">
        <v>1862.4</v>
      </c>
      <c r="M186" s="908">
        <v>1472.1</v>
      </c>
      <c r="N186" s="908">
        <v>1158.5999999999999</v>
      </c>
      <c r="O186" s="909">
        <v>1180.5999999999999</v>
      </c>
      <c r="P186" s="1273">
        <v>1500</v>
      </c>
      <c r="Q186" s="1273">
        <v>1943</v>
      </c>
      <c r="R186" s="1273">
        <v>1993</v>
      </c>
      <c r="S186" s="1273">
        <v>2043</v>
      </c>
      <c r="T186" s="1273">
        <v>2093</v>
      </c>
      <c r="U186" s="1273">
        <v>2143</v>
      </c>
    </row>
    <row r="187" spans="1:21" s="970" customFormat="1" ht="15">
      <c r="A187" s="969"/>
      <c r="B187" s="899" t="s">
        <v>523</v>
      </c>
      <c r="C187" s="1291"/>
      <c r="D187" s="1291"/>
      <c r="E187" s="1291"/>
      <c r="F187" s="873">
        <v>574.6</v>
      </c>
      <c r="G187" s="873">
        <v>1125.7</v>
      </c>
      <c r="H187" s="873">
        <v>882.6</v>
      </c>
      <c r="I187" s="1165">
        <v>1030</v>
      </c>
      <c r="J187" s="1165">
        <v>696.9</v>
      </c>
      <c r="K187" s="1165">
        <v>482.5</v>
      </c>
      <c r="L187" s="1165">
        <v>630.6</v>
      </c>
      <c r="M187" s="1165">
        <v>498.4</v>
      </c>
      <c r="N187" s="1165">
        <v>392.3</v>
      </c>
      <c r="O187" s="1121">
        <v>403.9</v>
      </c>
      <c r="P187" s="1276">
        <v>438</v>
      </c>
      <c r="Q187" s="1276">
        <v>567.4</v>
      </c>
      <c r="R187" s="1276">
        <v>582</v>
      </c>
      <c r="S187" s="1276">
        <v>596.6</v>
      </c>
      <c r="T187" s="1276">
        <v>611.20000000000005</v>
      </c>
      <c r="U187" s="1276">
        <v>625.79999999999995</v>
      </c>
    </row>
    <row r="188" spans="1:21" s="970" customFormat="1">
      <c r="A188" s="969"/>
      <c r="B188" s="899" t="s">
        <v>527</v>
      </c>
      <c r="C188" s="1291"/>
      <c r="D188" s="1291"/>
      <c r="E188" s="1291"/>
      <c r="F188" s="873">
        <v>21.6</v>
      </c>
      <c r="G188" s="873">
        <v>11.8</v>
      </c>
      <c r="H188" s="873">
        <v>40.299999999999997</v>
      </c>
      <c r="I188" s="1165">
        <v>93.2</v>
      </c>
      <c r="J188" s="1165"/>
      <c r="K188" s="1165"/>
      <c r="L188" s="1165"/>
      <c r="M188" s="1165"/>
      <c r="N188" s="1165"/>
      <c r="O188" s="1121"/>
      <c r="P188" s="1288"/>
      <c r="Q188" s="1288"/>
      <c r="R188" s="1288"/>
      <c r="S188" s="1288"/>
      <c r="T188" s="1288"/>
      <c r="U188" s="1288"/>
    </row>
    <row r="189" spans="1:21" s="970" customFormat="1" ht="15">
      <c r="A189" s="969"/>
      <c r="B189" s="899" t="s">
        <v>603</v>
      </c>
      <c r="C189" s="1291"/>
      <c r="D189" s="1291"/>
      <c r="E189" s="1291"/>
      <c r="F189" s="873">
        <v>203.2</v>
      </c>
      <c r="G189" s="873">
        <v>220.4</v>
      </c>
      <c r="H189" s="873">
        <v>517</v>
      </c>
      <c r="I189" s="1165">
        <v>712.5</v>
      </c>
      <c r="J189" s="1165">
        <v>1078.8</v>
      </c>
      <c r="K189" s="1165">
        <v>942.4</v>
      </c>
      <c r="L189" s="1165">
        <v>1231.8</v>
      </c>
      <c r="M189" s="1165">
        <v>973.7</v>
      </c>
      <c r="N189" s="1165">
        <v>766.3</v>
      </c>
      <c r="O189" s="1121">
        <v>776.7</v>
      </c>
      <c r="P189" s="1276">
        <v>1062</v>
      </c>
      <c r="Q189" s="1276">
        <v>1375.7</v>
      </c>
      <c r="R189" s="1276">
        <v>1411.1</v>
      </c>
      <c r="S189" s="1276">
        <v>1446.5</v>
      </c>
      <c r="T189" s="1276">
        <v>1481.9</v>
      </c>
      <c r="U189" s="1276">
        <v>1517.3</v>
      </c>
    </row>
    <row r="190" spans="1:21" s="970" customFormat="1" ht="15">
      <c r="A190" s="969"/>
      <c r="B190" s="920" t="s">
        <v>582</v>
      </c>
      <c r="C190" s="1291"/>
      <c r="D190" s="1291"/>
      <c r="E190" s="1291"/>
      <c r="F190" s="873"/>
      <c r="G190" s="873"/>
      <c r="H190" s="873"/>
      <c r="I190" s="1165"/>
      <c r="J190" s="1165"/>
      <c r="K190" s="1165"/>
      <c r="L190" s="1165">
        <v>426</v>
      </c>
      <c r="M190" s="1165">
        <v>336.7</v>
      </c>
      <c r="N190" s="1165">
        <v>265</v>
      </c>
      <c r="O190" s="1121">
        <v>268.60000000000002</v>
      </c>
      <c r="P190" s="1276">
        <v>373.1</v>
      </c>
      <c r="Q190" s="1276">
        <v>483.3</v>
      </c>
      <c r="R190" s="1276">
        <v>495.7</v>
      </c>
      <c r="S190" s="1276">
        <v>508.2</v>
      </c>
      <c r="T190" s="1276">
        <v>520.6</v>
      </c>
      <c r="U190" s="1276">
        <v>533</v>
      </c>
    </row>
    <row r="191" spans="1:21" s="970" customFormat="1" ht="15">
      <c r="A191" s="969"/>
      <c r="B191" s="920" t="s">
        <v>889</v>
      </c>
      <c r="C191" s="1291"/>
      <c r="D191" s="1291"/>
      <c r="E191" s="1291"/>
      <c r="F191" s="873"/>
      <c r="G191" s="873"/>
      <c r="H191" s="873"/>
      <c r="I191" s="1165"/>
      <c r="J191" s="1165"/>
      <c r="K191" s="1165"/>
      <c r="L191" s="1165">
        <v>805.8</v>
      </c>
      <c r="M191" s="1165">
        <v>636.9</v>
      </c>
      <c r="N191" s="1165">
        <v>501.3</v>
      </c>
      <c r="O191" s="1121">
        <v>508.1</v>
      </c>
      <c r="P191" s="1276">
        <v>688.9</v>
      </c>
      <c r="Q191" s="1276">
        <v>892.4</v>
      </c>
      <c r="R191" s="1276">
        <v>915.3</v>
      </c>
      <c r="S191" s="1276">
        <v>938.3</v>
      </c>
      <c r="T191" s="1276">
        <v>961.3</v>
      </c>
      <c r="U191" s="1276">
        <v>984.2</v>
      </c>
    </row>
    <row r="192" spans="1:21" s="970" customFormat="1">
      <c r="A192" s="969"/>
      <c r="B192" s="899"/>
      <c r="C192" s="1165"/>
      <c r="D192" s="1165"/>
      <c r="E192" s="1165"/>
      <c r="F192" s="873"/>
      <c r="G192" s="873"/>
      <c r="H192" s="873"/>
      <c r="I192" s="1165"/>
      <c r="J192" s="1165"/>
      <c r="K192" s="1165"/>
      <c r="L192" s="1165"/>
      <c r="M192" s="1165"/>
      <c r="N192" s="1165"/>
      <c r="O192" s="1121"/>
      <c r="P192" s="1122"/>
      <c r="Q192" s="1122"/>
      <c r="R192" s="1122"/>
      <c r="S192" s="1122"/>
      <c r="T192" s="1122"/>
      <c r="U192" s="1288"/>
    </row>
    <row r="193" spans="1:21" s="1285" customFormat="1" ht="15">
      <c r="A193" s="1284"/>
      <c r="B193" s="907" t="s">
        <v>604</v>
      </c>
      <c r="C193" s="1156"/>
      <c r="D193" s="1156"/>
      <c r="E193" s="1156"/>
      <c r="F193" s="908">
        <f>SUM(F194:F195)</f>
        <v>707.3</v>
      </c>
      <c r="G193" s="908">
        <f>SUM(G194:G195)</f>
        <v>712</v>
      </c>
      <c r="H193" s="908">
        <v>576.1</v>
      </c>
      <c r="I193" s="908">
        <v>791.6</v>
      </c>
      <c r="J193" s="908">
        <v>1311.7</v>
      </c>
      <c r="K193" s="908">
        <v>1567.8</v>
      </c>
      <c r="L193" s="908">
        <v>1493.5</v>
      </c>
      <c r="M193" s="908">
        <v>1447.5</v>
      </c>
      <c r="N193" s="908">
        <v>1033</v>
      </c>
      <c r="O193" s="909">
        <v>998.9</v>
      </c>
      <c r="P193" s="1273">
        <v>1225.9000000000001</v>
      </c>
      <c r="Q193" s="1273">
        <v>1226</v>
      </c>
      <c r="R193" s="1273">
        <v>1238.3</v>
      </c>
      <c r="S193" s="1273">
        <v>1312.6</v>
      </c>
      <c r="T193" s="1273">
        <v>1391.3</v>
      </c>
      <c r="U193" s="1273">
        <v>1474.8</v>
      </c>
    </row>
    <row r="194" spans="1:21" s="1285" customFormat="1" ht="15">
      <c r="A194" s="969"/>
      <c r="B194" s="899" t="s">
        <v>523</v>
      </c>
      <c r="C194" s="1291"/>
      <c r="D194" s="1291"/>
      <c r="E194" s="1291"/>
      <c r="F194" s="873">
        <v>71.3</v>
      </c>
      <c r="G194" s="917">
        <v>195</v>
      </c>
      <c r="H194" s="917">
        <v>48.6</v>
      </c>
      <c r="I194" s="1165">
        <v>107.6</v>
      </c>
      <c r="J194" s="1165">
        <v>123.2</v>
      </c>
      <c r="K194" s="1165">
        <v>102.8</v>
      </c>
      <c r="L194" s="1165">
        <v>114.1</v>
      </c>
      <c r="M194" s="1165">
        <v>110.6</v>
      </c>
      <c r="N194" s="1165">
        <v>78.900000000000006</v>
      </c>
      <c r="O194" s="1121">
        <v>73.599999999999994</v>
      </c>
      <c r="P194" s="1276">
        <v>70.099999999999994</v>
      </c>
      <c r="Q194" s="1276">
        <v>70.099999999999994</v>
      </c>
      <c r="R194" s="1276">
        <v>70.8</v>
      </c>
      <c r="S194" s="1276">
        <v>75</v>
      </c>
      <c r="T194" s="1276">
        <v>79.5</v>
      </c>
      <c r="U194" s="1276">
        <v>84.3</v>
      </c>
    </row>
    <row r="195" spans="1:21" s="1285" customFormat="1" ht="15">
      <c r="A195" s="969"/>
      <c r="B195" s="899" t="s">
        <v>603</v>
      </c>
      <c r="C195" s="1291"/>
      <c r="D195" s="1291"/>
      <c r="E195" s="1291"/>
      <c r="F195" s="873">
        <v>636</v>
      </c>
      <c r="G195" s="873">
        <v>517</v>
      </c>
      <c r="H195" s="873">
        <v>489.3</v>
      </c>
      <c r="I195" s="1165">
        <v>684</v>
      </c>
      <c r="J195" s="1165">
        <v>1188.5999999999999</v>
      </c>
      <c r="K195" s="1165">
        <v>1465</v>
      </c>
      <c r="L195" s="1165">
        <v>1379.4</v>
      </c>
      <c r="M195" s="1165">
        <v>1336.9</v>
      </c>
      <c r="N195" s="1165">
        <v>954</v>
      </c>
      <c r="O195" s="1121">
        <v>925.3</v>
      </c>
      <c r="P195" s="1276">
        <v>1155.8</v>
      </c>
      <c r="Q195" s="1276">
        <v>1155.9000000000001</v>
      </c>
      <c r="R195" s="1276">
        <v>1167.5</v>
      </c>
      <c r="S195" s="1276">
        <v>1237.5</v>
      </c>
      <c r="T195" s="1276">
        <v>1311.8</v>
      </c>
      <c r="U195" s="1276">
        <v>1390.5</v>
      </c>
    </row>
    <row r="196" spans="1:21" s="1285" customFormat="1" ht="15">
      <c r="A196" s="969"/>
      <c r="B196" s="899" t="s">
        <v>890</v>
      </c>
      <c r="C196" s="1291"/>
      <c r="D196" s="1291"/>
      <c r="E196" s="1291"/>
      <c r="F196" s="873"/>
      <c r="G196" s="873"/>
      <c r="H196" s="873"/>
      <c r="I196" s="1165"/>
      <c r="J196" s="1165"/>
      <c r="K196" s="1165"/>
      <c r="L196" s="1165">
        <v>1379.4</v>
      </c>
      <c r="M196" s="1165">
        <v>1336.9</v>
      </c>
      <c r="N196" s="1165">
        <v>954</v>
      </c>
      <c r="O196" s="1121">
        <v>925.3</v>
      </c>
      <c r="P196" s="1276">
        <v>1155.8</v>
      </c>
      <c r="Q196" s="1276">
        <v>1155.9000000000001</v>
      </c>
      <c r="R196" s="1276">
        <v>1167.5</v>
      </c>
      <c r="S196" s="1276">
        <v>1237.5</v>
      </c>
      <c r="T196" s="1276">
        <v>1311.8</v>
      </c>
      <c r="U196" s="1276">
        <v>1390.5</v>
      </c>
    </row>
    <row r="197" spans="1:21" s="1285" customFormat="1" ht="15">
      <c r="A197" s="969"/>
      <c r="B197" s="920" t="s">
        <v>580</v>
      </c>
      <c r="C197" s="1291"/>
      <c r="D197" s="1291"/>
      <c r="E197" s="1291"/>
      <c r="F197" s="873"/>
      <c r="G197" s="873"/>
      <c r="H197" s="873"/>
      <c r="I197" s="1165"/>
      <c r="J197" s="1165"/>
      <c r="K197" s="1165"/>
      <c r="L197" s="1165">
        <v>989.1</v>
      </c>
      <c r="M197" s="1165">
        <v>958.6</v>
      </c>
      <c r="N197" s="1165">
        <v>659.9</v>
      </c>
      <c r="O197" s="1121">
        <v>671.2</v>
      </c>
      <c r="P197" s="1276">
        <v>826.4</v>
      </c>
      <c r="Q197" s="1276">
        <v>826.5</v>
      </c>
      <c r="R197" s="1276">
        <v>834.7</v>
      </c>
      <c r="S197" s="1276">
        <v>884.8</v>
      </c>
      <c r="T197" s="1276">
        <v>937.9</v>
      </c>
      <c r="U197" s="1276">
        <v>994.2</v>
      </c>
    </row>
    <row r="198" spans="1:21" s="1285" customFormat="1" ht="15">
      <c r="A198" s="969"/>
      <c r="B198" s="920" t="s">
        <v>582</v>
      </c>
      <c r="C198" s="1291"/>
      <c r="D198" s="1291"/>
      <c r="E198" s="1291"/>
      <c r="F198" s="873"/>
      <c r="G198" s="873"/>
      <c r="H198" s="873"/>
      <c r="I198" s="1165"/>
      <c r="J198" s="1165"/>
      <c r="K198" s="1165"/>
      <c r="L198" s="1165">
        <v>298.2</v>
      </c>
      <c r="M198" s="1165">
        <v>289</v>
      </c>
      <c r="N198" s="1165">
        <v>240.8</v>
      </c>
      <c r="O198" s="1121">
        <v>194.6</v>
      </c>
      <c r="P198" s="1276">
        <v>249.1</v>
      </c>
      <c r="Q198" s="1276">
        <v>249.1</v>
      </c>
      <c r="R198" s="1276">
        <v>251.6</v>
      </c>
      <c r="S198" s="1276">
        <v>266.7</v>
      </c>
      <c r="T198" s="1276">
        <v>282.7</v>
      </c>
      <c r="U198" s="1276">
        <v>299.7</v>
      </c>
    </row>
    <row r="199" spans="1:21" s="1285" customFormat="1" ht="15">
      <c r="A199" s="969"/>
      <c r="B199" s="920" t="s">
        <v>891</v>
      </c>
      <c r="C199" s="1291"/>
      <c r="D199" s="1291"/>
      <c r="E199" s="1291"/>
      <c r="F199" s="873"/>
      <c r="G199" s="873"/>
      <c r="H199" s="873"/>
      <c r="I199" s="1165"/>
      <c r="J199" s="1165"/>
      <c r="K199" s="1165"/>
      <c r="L199" s="1165">
        <v>49.5</v>
      </c>
      <c r="M199" s="1165">
        <v>48</v>
      </c>
      <c r="N199" s="1165">
        <v>33</v>
      </c>
      <c r="O199" s="1121">
        <v>32</v>
      </c>
      <c r="P199" s="1276">
        <v>41.4</v>
      </c>
      <c r="Q199" s="1276">
        <v>41.4</v>
      </c>
      <c r="R199" s="1276">
        <v>41.8</v>
      </c>
      <c r="S199" s="1276">
        <v>44.3</v>
      </c>
      <c r="T199" s="1276">
        <v>47</v>
      </c>
      <c r="U199" s="1276">
        <v>49.8</v>
      </c>
    </row>
    <row r="200" spans="1:21" s="1285" customFormat="1" ht="15">
      <c r="A200" s="969"/>
      <c r="B200" s="920" t="s">
        <v>584</v>
      </c>
      <c r="C200" s="1291"/>
      <c r="D200" s="1291"/>
      <c r="E200" s="1291"/>
      <c r="F200" s="873"/>
      <c r="G200" s="873"/>
      <c r="H200" s="873"/>
      <c r="I200" s="1165"/>
      <c r="J200" s="1165"/>
      <c r="K200" s="1165"/>
      <c r="L200" s="1165">
        <v>0</v>
      </c>
      <c r="M200" s="1165">
        <v>0</v>
      </c>
      <c r="N200" s="1165">
        <v>0</v>
      </c>
      <c r="O200" s="1121">
        <v>0</v>
      </c>
      <c r="P200" s="1276">
        <v>0</v>
      </c>
      <c r="Q200" s="1276">
        <v>0</v>
      </c>
      <c r="R200" s="1276">
        <v>0</v>
      </c>
      <c r="S200" s="1276">
        <v>0</v>
      </c>
      <c r="T200" s="1276">
        <v>0</v>
      </c>
      <c r="U200" s="1276">
        <v>0</v>
      </c>
    </row>
    <row r="201" spans="1:21" s="1285" customFormat="1" ht="15">
      <c r="A201" s="969"/>
      <c r="B201" s="920" t="s">
        <v>889</v>
      </c>
      <c r="C201" s="1291"/>
      <c r="D201" s="1291"/>
      <c r="E201" s="1291"/>
      <c r="F201" s="873"/>
      <c r="G201" s="873"/>
      <c r="H201" s="873"/>
      <c r="I201" s="1165"/>
      <c r="J201" s="1165"/>
      <c r="K201" s="1165"/>
      <c r="L201" s="1165">
        <v>42.6</v>
      </c>
      <c r="M201" s="1165">
        <v>41.3</v>
      </c>
      <c r="N201" s="1165">
        <v>20.399999999999999</v>
      </c>
      <c r="O201" s="1121">
        <v>27.5</v>
      </c>
      <c r="P201" s="1276">
        <v>38.9</v>
      </c>
      <c r="Q201" s="1276">
        <v>38.9</v>
      </c>
      <c r="R201" s="1276">
        <v>39.299999999999997</v>
      </c>
      <c r="S201" s="1276">
        <v>41.7</v>
      </c>
      <c r="T201" s="1276">
        <v>44.2</v>
      </c>
      <c r="U201" s="1276">
        <v>46.9</v>
      </c>
    </row>
    <row r="202" spans="1:21" s="970" customFormat="1">
      <c r="A202" s="952"/>
      <c r="B202" s="899"/>
      <c r="C202" s="1165"/>
      <c r="D202" s="1165"/>
      <c r="E202" s="1165"/>
      <c r="F202" s="873"/>
      <c r="G202" s="873"/>
      <c r="H202" s="873"/>
      <c r="I202" s="1165"/>
      <c r="J202" s="1165"/>
      <c r="K202" s="1165"/>
      <c r="L202" s="1165"/>
      <c r="M202" s="1165"/>
      <c r="N202" s="1165"/>
      <c r="O202" s="1121"/>
      <c r="P202" s="1122"/>
      <c r="Q202" s="1122"/>
      <c r="R202" s="1122"/>
      <c r="S202" s="1122"/>
      <c r="T202" s="1122"/>
      <c r="U202" s="1288"/>
    </row>
    <row r="203" spans="1:21" s="1285" customFormat="1" ht="15">
      <c r="A203" s="1292"/>
      <c r="B203" s="907" t="s">
        <v>605</v>
      </c>
      <c r="C203" s="1156">
        <v>9943.2999999999993</v>
      </c>
      <c r="D203" s="1156">
        <v>13175.8</v>
      </c>
      <c r="E203" s="1156">
        <v>15454.1</v>
      </c>
      <c r="F203" s="908">
        <f>F109+F132+F145+F158+F180+F186+F193</f>
        <v>13768.800000000001</v>
      </c>
      <c r="G203" s="908">
        <f>G109+G132+G145+G158+G180+G186+G193</f>
        <v>13218.5</v>
      </c>
      <c r="H203" s="908">
        <f>H109+H132+H145+H158+H180+H186+H193</f>
        <v>13319.8</v>
      </c>
      <c r="I203" s="908">
        <v>16134.2</v>
      </c>
      <c r="J203" s="908">
        <v>17852.5</v>
      </c>
      <c r="K203" s="908">
        <v>19397.8</v>
      </c>
      <c r="L203" s="908">
        <v>20130.7</v>
      </c>
      <c r="M203" s="908">
        <v>24390</v>
      </c>
      <c r="N203" s="908">
        <v>24614.6</v>
      </c>
      <c r="O203" s="909">
        <v>24757.3</v>
      </c>
      <c r="P203" s="1273">
        <v>28357.1</v>
      </c>
      <c r="Q203" s="1273">
        <v>30265.200000000001</v>
      </c>
      <c r="R203" s="1273">
        <v>31450.5</v>
      </c>
      <c r="S203" s="1273">
        <v>32968.9</v>
      </c>
      <c r="T203" s="1273">
        <v>34536.1</v>
      </c>
      <c r="U203" s="1273">
        <v>36326.300000000003</v>
      </c>
    </row>
    <row r="204" spans="1:21" s="970" customFormat="1">
      <c r="A204" s="952"/>
      <c r="B204" s="927"/>
      <c r="C204" s="955"/>
      <c r="D204" s="955"/>
      <c r="E204" s="955"/>
      <c r="F204" s="1165"/>
      <c r="G204" s="1165"/>
      <c r="H204" s="955"/>
      <c r="I204" s="955"/>
      <c r="J204" s="955"/>
      <c r="K204" s="955"/>
      <c r="L204" s="955"/>
      <c r="M204" s="955"/>
      <c r="N204" s="955"/>
      <c r="O204" s="955"/>
      <c r="P204" s="955"/>
      <c r="Q204" s="955"/>
      <c r="R204" s="955"/>
    </row>
    <row r="205" spans="1:21" s="970" customFormat="1" ht="15">
      <c r="A205" s="952"/>
      <c r="B205" s="971" t="s">
        <v>267</v>
      </c>
      <c r="C205" s="955"/>
      <c r="D205" s="955"/>
      <c r="E205" s="955"/>
      <c r="F205" s="1165"/>
      <c r="G205" s="955"/>
      <c r="H205" s="955"/>
      <c r="I205" s="955"/>
      <c r="J205" s="955"/>
      <c r="K205" s="955"/>
      <c r="L205" s="955"/>
      <c r="M205" s="955"/>
      <c r="N205" s="955"/>
      <c r="O205" s="955"/>
      <c r="P205" s="955"/>
      <c r="Q205" s="955"/>
      <c r="R205" s="955"/>
    </row>
    <row r="206" spans="1:21" s="970" customFormat="1">
      <c r="A206" s="952"/>
      <c r="B206" s="972" t="s">
        <v>606</v>
      </c>
      <c r="C206" s="955"/>
      <c r="D206" s="955"/>
      <c r="E206" s="955"/>
      <c r="F206" s="1165"/>
      <c r="G206" s="955"/>
      <c r="H206" s="955"/>
      <c r="I206" s="955"/>
      <c r="J206" s="955"/>
      <c r="K206" s="955"/>
      <c r="L206" s="955"/>
      <c r="M206" s="955"/>
      <c r="N206" s="955"/>
      <c r="O206" s="955"/>
      <c r="P206" s="955"/>
      <c r="Q206" s="955"/>
      <c r="R206" s="955"/>
    </row>
    <row r="207" spans="1:21" s="970" customFormat="1">
      <c r="A207" s="952"/>
      <c r="B207" s="972" t="s">
        <v>546</v>
      </c>
      <c r="C207" s="955"/>
      <c r="D207" s="955"/>
      <c r="E207" s="955"/>
      <c r="F207" s="1165"/>
      <c r="G207" s="955"/>
      <c r="H207" s="955"/>
      <c r="I207" s="955"/>
      <c r="J207" s="955"/>
      <c r="K207" s="955"/>
      <c r="L207" s="955"/>
      <c r="M207" s="955"/>
      <c r="N207" s="955"/>
      <c r="O207" s="955"/>
      <c r="P207" s="955"/>
      <c r="Q207" s="955"/>
      <c r="R207" s="955"/>
    </row>
    <row r="208" spans="1:21">
      <c r="A208" s="159"/>
      <c r="B208" s="558"/>
      <c r="C208" s="30"/>
      <c r="D208" s="30"/>
      <c r="E208" s="30"/>
      <c r="F208" s="73"/>
      <c r="I208" s="30"/>
      <c r="J208" s="30"/>
      <c r="K208" s="30"/>
      <c r="M208" s="30"/>
      <c r="N208" s="30"/>
      <c r="O208" s="30"/>
      <c r="Q208" s="30"/>
      <c r="R208" s="30"/>
    </row>
    <row r="209" spans="1:20">
      <c r="A209" s="159"/>
      <c r="B209" s="558"/>
      <c r="C209" s="30"/>
      <c r="D209" s="30"/>
      <c r="E209" s="30"/>
      <c r="F209" s="73"/>
      <c r="I209" s="30"/>
      <c r="J209" s="30"/>
      <c r="K209" s="30"/>
      <c r="M209" s="30"/>
      <c r="N209" s="30"/>
      <c r="O209" s="30"/>
      <c r="Q209" s="30"/>
      <c r="R209" s="30"/>
    </row>
    <row r="210" spans="1:20" ht="15.75">
      <c r="A210" s="1111"/>
      <c r="B210" s="1112" t="s">
        <v>956</v>
      </c>
      <c r="C210" s="893">
        <v>2012</v>
      </c>
      <c r="D210" s="893">
        <v>2013</v>
      </c>
      <c r="E210" s="893">
        <v>2014</v>
      </c>
      <c r="F210" s="893">
        <v>2015</v>
      </c>
      <c r="G210" s="893">
        <v>2016</v>
      </c>
      <c r="H210" s="893">
        <v>2017</v>
      </c>
      <c r="I210" s="893">
        <v>2018</v>
      </c>
      <c r="J210" s="893">
        <v>2019</v>
      </c>
      <c r="K210" s="893">
        <v>2020</v>
      </c>
      <c r="L210" s="893">
        <v>2021</v>
      </c>
      <c r="M210" s="893">
        <v>2022</v>
      </c>
      <c r="N210" s="893">
        <v>2023</v>
      </c>
      <c r="O210" s="894">
        <v>2024</v>
      </c>
      <c r="P210" s="1188">
        <v>2025</v>
      </c>
      <c r="Q210" s="894">
        <v>2026</v>
      </c>
      <c r="R210" s="894">
        <v>2027</v>
      </c>
      <c r="S210" s="894">
        <v>2028</v>
      </c>
      <c r="T210" s="894">
        <v>2029</v>
      </c>
    </row>
    <row r="211" spans="1:20" ht="13.5" customHeight="1">
      <c r="A211" s="1111"/>
      <c r="B211" s="1112" t="s">
        <v>450</v>
      </c>
      <c r="C211" s="897" t="s">
        <v>231</v>
      </c>
      <c r="D211" s="897" t="s">
        <v>231</v>
      </c>
      <c r="E211" s="897" t="s">
        <v>231</v>
      </c>
      <c r="F211" s="897" t="s">
        <v>231</v>
      </c>
      <c r="G211" s="897" t="s">
        <v>231</v>
      </c>
      <c r="H211" s="897" t="s">
        <v>231</v>
      </c>
      <c r="I211" s="897" t="s">
        <v>231</v>
      </c>
      <c r="J211" s="897" t="s">
        <v>231</v>
      </c>
      <c r="K211" s="897" t="s">
        <v>231</v>
      </c>
      <c r="L211" s="897" t="s">
        <v>231</v>
      </c>
      <c r="M211" s="897" t="s">
        <v>231</v>
      </c>
      <c r="N211" s="897" t="s">
        <v>231</v>
      </c>
      <c r="O211" s="898" t="s">
        <v>515</v>
      </c>
      <c r="P211" s="1189" t="s">
        <v>233</v>
      </c>
      <c r="Q211" s="898" t="s">
        <v>233</v>
      </c>
      <c r="R211" s="898" t="s">
        <v>233</v>
      </c>
      <c r="S211" s="898" t="s">
        <v>233</v>
      </c>
      <c r="T211" s="898" t="s">
        <v>233</v>
      </c>
    </row>
    <row r="212" spans="1:20" ht="14.25" customHeight="1">
      <c r="A212" s="1111"/>
      <c r="B212" s="1113" t="s">
        <v>452</v>
      </c>
      <c r="C212" s="900" t="s">
        <v>288</v>
      </c>
      <c r="D212" s="900" t="s">
        <v>288</v>
      </c>
      <c r="E212" s="900" t="s">
        <v>288</v>
      </c>
      <c r="F212" s="897" t="s">
        <v>170</v>
      </c>
      <c r="G212" s="897" t="s">
        <v>170</v>
      </c>
      <c r="H212" s="897" t="s">
        <v>160</v>
      </c>
      <c r="I212" s="900" t="s">
        <v>152</v>
      </c>
      <c r="J212" s="900" t="s">
        <v>149</v>
      </c>
      <c r="K212" s="900" t="s">
        <v>142</v>
      </c>
      <c r="L212" s="900" t="s">
        <v>133</v>
      </c>
      <c r="M212" s="900" t="s">
        <v>3</v>
      </c>
      <c r="N212" s="900" t="s">
        <v>892</v>
      </c>
      <c r="O212" s="901" t="s">
        <v>894</v>
      </c>
      <c r="P212" s="1136" t="s">
        <v>894</v>
      </c>
      <c r="Q212" s="901" t="s">
        <v>894</v>
      </c>
      <c r="R212" s="901" t="s">
        <v>894</v>
      </c>
      <c r="S212" s="901" t="s">
        <v>894</v>
      </c>
      <c r="T212" s="901" t="s">
        <v>894</v>
      </c>
    </row>
    <row r="213" spans="1:20">
      <c r="A213" s="1111"/>
      <c r="B213" s="1111"/>
      <c r="C213" s="1114"/>
      <c r="D213" s="1114"/>
      <c r="E213" s="1114"/>
      <c r="F213" s="897"/>
      <c r="G213" s="1114"/>
      <c r="H213" s="1114"/>
      <c r="I213" s="1114"/>
      <c r="J213" s="1114"/>
      <c r="K213" s="1114"/>
      <c r="L213" s="1114"/>
      <c r="M213" s="1114"/>
      <c r="N213" s="1114"/>
      <c r="O213" s="1115"/>
      <c r="P213" s="1238"/>
      <c r="Q213" s="1115"/>
      <c r="R213" s="1115"/>
      <c r="S213" s="1115"/>
      <c r="T213" s="1115"/>
    </row>
    <row r="214" spans="1:20" s="6" customFormat="1">
      <c r="A214" s="1116"/>
      <c r="B214" s="1117" t="s">
        <v>568</v>
      </c>
      <c r="C214" s="1118">
        <f>6643.9</f>
        <v>6643.9</v>
      </c>
      <c r="D214" s="1118">
        <f>8778.2</f>
        <v>8778.2000000000007</v>
      </c>
      <c r="E214" s="1118">
        <f>9947.9</f>
        <v>9947.9</v>
      </c>
      <c r="F214" s="909">
        <f>F215+F220+F221+F234+F222+F223+F233+F235</f>
        <v>6337.6</v>
      </c>
      <c r="G214" s="909">
        <f>G215+G220+G221+G234+G222+G223+G233+G235</f>
        <v>5390.3</v>
      </c>
      <c r="H214" s="909">
        <v>5728.3</v>
      </c>
      <c r="I214" s="909">
        <v>6746.2</v>
      </c>
      <c r="J214" s="909">
        <v>8120.4</v>
      </c>
      <c r="K214" s="909">
        <v>7855.1</v>
      </c>
      <c r="L214" s="909">
        <v>7860.3</v>
      </c>
      <c r="M214" s="909">
        <v>11462.7</v>
      </c>
      <c r="N214" s="909">
        <v>9330.7999999999993</v>
      </c>
      <c r="O214" s="910">
        <v>11477.9</v>
      </c>
      <c r="P214" s="1190">
        <v>10901.1</v>
      </c>
      <c r="Q214" s="910">
        <v>11832.8</v>
      </c>
      <c r="R214" s="910">
        <v>12541</v>
      </c>
      <c r="S214" s="910">
        <v>13025.3</v>
      </c>
      <c r="T214" s="910">
        <v>14270</v>
      </c>
    </row>
    <row r="215" spans="1:20" s="6" customFormat="1">
      <c r="A215" s="1119"/>
      <c r="B215" s="1120" t="s">
        <v>569</v>
      </c>
      <c r="C215" s="1121">
        <v>1396.8</v>
      </c>
      <c r="D215" s="1121">
        <v>1448</v>
      </c>
      <c r="E215" s="1121">
        <v>2025.5</v>
      </c>
      <c r="F215" s="918">
        <v>2133.8000000000002</v>
      </c>
      <c r="G215" s="1121">
        <v>2394.5</v>
      </c>
      <c r="H215" s="1121">
        <v>2286.1999999999998</v>
      </c>
      <c r="I215" s="1121">
        <v>2817</v>
      </c>
      <c r="J215" s="1121">
        <v>2632.8</v>
      </c>
      <c r="K215" s="1121">
        <v>2671.5</v>
      </c>
      <c r="L215" s="1121">
        <v>2987</v>
      </c>
      <c r="M215" s="1121">
        <v>3133.9</v>
      </c>
      <c r="N215" s="1121">
        <v>2519.8000000000002</v>
      </c>
      <c r="O215" s="1122">
        <v>2662.1</v>
      </c>
      <c r="P215" s="1239">
        <v>2685.1</v>
      </c>
      <c r="Q215" s="1122">
        <v>2870.8</v>
      </c>
      <c r="R215" s="1122">
        <v>3026.4</v>
      </c>
      <c r="S215" s="1122">
        <v>3202.5</v>
      </c>
      <c r="T215" s="1122">
        <v>3406.3</v>
      </c>
    </row>
    <row r="216" spans="1:20" s="6" customFormat="1">
      <c r="A216" s="1119">
        <v>211</v>
      </c>
      <c r="B216" s="1123" t="s">
        <v>570</v>
      </c>
      <c r="C216" s="1121">
        <v>1184.5999999999999</v>
      </c>
      <c r="D216" s="1121">
        <v>1294</v>
      </c>
      <c r="E216" s="1121">
        <v>1604.9</v>
      </c>
      <c r="F216" s="918"/>
      <c r="G216" s="918"/>
      <c r="H216" s="918"/>
      <c r="I216" s="1121">
        <v>2129.5</v>
      </c>
      <c r="J216" s="1121">
        <v>2087.4</v>
      </c>
      <c r="K216" s="1121">
        <v>2131.6999999999998</v>
      </c>
      <c r="L216" s="1121">
        <v>2337.4</v>
      </c>
      <c r="M216" s="1121">
        <v>2555.3000000000002</v>
      </c>
      <c r="N216" s="1121">
        <v>1806.6</v>
      </c>
      <c r="O216" s="1122">
        <v>1940.1</v>
      </c>
      <c r="P216" s="1239">
        <v>2025</v>
      </c>
      <c r="Q216" s="1122">
        <v>2160</v>
      </c>
      <c r="R216" s="1122">
        <v>2277.1</v>
      </c>
      <c r="S216" s="1122">
        <v>2409.6</v>
      </c>
      <c r="T216" s="1122">
        <v>2562.9</v>
      </c>
    </row>
    <row r="217" spans="1:20" s="6" customFormat="1">
      <c r="A217" s="1119"/>
      <c r="B217" s="1123" t="s">
        <v>571</v>
      </c>
      <c r="C217" s="1124" t="s">
        <v>302</v>
      </c>
      <c r="D217" s="1124" t="s">
        <v>302</v>
      </c>
      <c r="E217" s="1124" t="s">
        <v>302</v>
      </c>
      <c r="F217" s="918"/>
      <c r="G217" s="918"/>
      <c r="H217" s="918"/>
      <c r="I217" s="1121">
        <v>2057.9</v>
      </c>
      <c r="J217" s="1121">
        <v>2009.2</v>
      </c>
      <c r="K217" s="1121">
        <v>2044.9</v>
      </c>
      <c r="L217" s="1121">
        <v>2987</v>
      </c>
      <c r="M217" s="1121"/>
      <c r="N217" s="1121">
        <v>1712.8</v>
      </c>
      <c r="O217" s="1122">
        <v>1843.4</v>
      </c>
      <c r="P217" s="1239">
        <v>1944.9</v>
      </c>
      <c r="Q217" s="1122">
        <v>2068.6</v>
      </c>
      <c r="R217" s="1122">
        <v>2180.6999999999998</v>
      </c>
      <c r="S217" s="1122">
        <v>2307.6</v>
      </c>
      <c r="T217" s="1122">
        <v>2454.4</v>
      </c>
    </row>
    <row r="218" spans="1:20" s="6" customFormat="1">
      <c r="A218" s="1119"/>
      <c r="B218" s="1123" t="s">
        <v>572</v>
      </c>
      <c r="C218" s="1124" t="s">
        <v>302</v>
      </c>
      <c r="D218" s="1124" t="s">
        <v>302</v>
      </c>
      <c r="E218" s="1124" t="s">
        <v>302</v>
      </c>
      <c r="F218" s="918"/>
      <c r="G218" s="918"/>
      <c r="H218" s="918"/>
      <c r="I218" s="1121">
        <v>71.599999999999994</v>
      </c>
      <c r="J218" s="1121">
        <v>78.3</v>
      </c>
      <c r="K218" s="1121">
        <v>86.8</v>
      </c>
      <c r="L218" s="1121">
        <v>2337.4</v>
      </c>
      <c r="M218" s="1121"/>
      <c r="N218" s="1121">
        <v>93.8</v>
      </c>
      <c r="O218" s="1122">
        <v>96.7</v>
      </c>
      <c r="P218" s="1239">
        <v>80.099999999999994</v>
      </c>
      <c r="Q218" s="1122">
        <v>91.4</v>
      </c>
      <c r="R218" s="1122">
        <v>96.4</v>
      </c>
      <c r="S218" s="1122">
        <v>102</v>
      </c>
      <c r="T218" s="1122">
        <v>108.5</v>
      </c>
    </row>
    <row r="219" spans="1:20" s="6" customFormat="1">
      <c r="A219" s="1119">
        <v>212</v>
      </c>
      <c r="B219" s="1123" t="s">
        <v>573</v>
      </c>
      <c r="C219" s="1121">
        <v>212.3</v>
      </c>
      <c r="D219" s="1121">
        <v>154</v>
      </c>
      <c r="E219" s="1121">
        <v>420.6</v>
      </c>
      <c r="F219" s="918"/>
      <c r="G219" s="918"/>
      <c r="H219" s="918"/>
      <c r="I219" s="1121">
        <v>687.5</v>
      </c>
      <c r="J219" s="1121">
        <v>545.4</v>
      </c>
      <c r="K219" s="1121">
        <v>539.79999999999995</v>
      </c>
      <c r="L219" s="1121">
        <v>2987</v>
      </c>
      <c r="M219" s="1121">
        <v>578.6</v>
      </c>
      <c r="N219" s="1121">
        <v>713.2</v>
      </c>
      <c r="O219" s="1122">
        <v>722</v>
      </c>
      <c r="P219" s="1239">
        <v>660.1</v>
      </c>
      <c r="Q219" s="1122">
        <v>710.8</v>
      </c>
      <c r="R219" s="1122">
        <v>749.3</v>
      </c>
      <c r="S219" s="1122">
        <v>792.9</v>
      </c>
      <c r="T219" s="1122">
        <v>843.4</v>
      </c>
    </row>
    <row r="220" spans="1:20">
      <c r="A220" s="1119"/>
      <c r="B220" s="1120" t="s">
        <v>574</v>
      </c>
      <c r="C220" s="1121">
        <v>1945</v>
      </c>
      <c r="D220" s="1121">
        <v>2509.8000000000002</v>
      </c>
      <c r="E220" s="1121">
        <v>1991.3</v>
      </c>
      <c r="F220" s="918">
        <v>2174</v>
      </c>
      <c r="G220" s="1121">
        <v>1746.2</v>
      </c>
      <c r="H220" s="1121">
        <v>2306.6</v>
      </c>
      <c r="I220" s="1121">
        <v>2594.3000000000002</v>
      </c>
      <c r="J220" s="1121">
        <v>4107.7</v>
      </c>
      <c r="K220" s="1121">
        <v>3489.4</v>
      </c>
      <c r="L220" s="1121">
        <v>3802.2</v>
      </c>
      <c r="M220" s="1121">
        <v>5248.9</v>
      </c>
      <c r="N220" s="1121">
        <v>4569.2</v>
      </c>
      <c r="O220" s="1122">
        <v>4381</v>
      </c>
      <c r="P220" s="1239">
        <v>3575.3</v>
      </c>
      <c r="Q220" s="1122">
        <v>4043.6</v>
      </c>
      <c r="R220" s="1122">
        <v>4547.1000000000004</v>
      </c>
      <c r="S220" s="1122">
        <v>4585</v>
      </c>
      <c r="T220" s="1122">
        <v>5189.8</v>
      </c>
    </row>
    <row r="221" spans="1:20">
      <c r="A221" s="1119"/>
      <c r="B221" s="1120" t="s">
        <v>575</v>
      </c>
      <c r="C221" s="1121">
        <v>1366.5</v>
      </c>
      <c r="D221" s="1121">
        <v>710</v>
      </c>
      <c r="E221" s="1121">
        <v>1609.4</v>
      </c>
      <c r="F221" s="918">
        <v>893</v>
      </c>
      <c r="G221" s="1121">
        <v>610.70000000000005</v>
      </c>
      <c r="H221" s="1121">
        <v>613.20000000000005</v>
      </c>
      <c r="I221" s="1121">
        <v>779.2</v>
      </c>
      <c r="J221" s="1121">
        <v>727.5</v>
      </c>
      <c r="K221" s="1121">
        <v>607.20000000000005</v>
      </c>
      <c r="L221" s="1121">
        <v>630.1</v>
      </c>
      <c r="M221" s="1121">
        <v>1181.5</v>
      </c>
      <c r="N221" s="1121">
        <v>1011.3</v>
      </c>
      <c r="O221" s="1122">
        <v>2425.4</v>
      </c>
      <c r="P221" s="1239">
        <v>2340.3000000000002</v>
      </c>
      <c r="Q221" s="1122">
        <v>2775.2</v>
      </c>
      <c r="R221" s="1122">
        <v>2701.6</v>
      </c>
      <c r="S221" s="1122">
        <v>2780.9</v>
      </c>
      <c r="T221" s="1122">
        <v>3217.1</v>
      </c>
    </row>
    <row r="222" spans="1:20" s="6" customFormat="1">
      <c r="A222" s="1119"/>
      <c r="B222" s="1120" t="s">
        <v>576</v>
      </c>
      <c r="C222" s="1121">
        <v>59</v>
      </c>
      <c r="D222" s="1121">
        <v>855.3</v>
      </c>
      <c r="E222" s="1121">
        <v>136.69999999999999</v>
      </c>
      <c r="F222" s="918">
        <v>121</v>
      </c>
      <c r="G222" s="1121">
        <v>84.1</v>
      </c>
      <c r="H222" s="1121">
        <v>79.8</v>
      </c>
      <c r="I222" s="1121">
        <v>72.7</v>
      </c>
      <c r="J222" s="1121">
        <v>84.8</v>
      </c>
      <c r="K222" s="1121">
        <v>97.7</v>
      </c>
      <c r="L222" s="1121">
        <v>59.2</v>
      </c>
      <c r="M222" s="1121">
        <v>64.400000000000006</v>
      </c>
      <c r="N222" s="1121">
        <v>64.2</v>
      </c>
      <c r="O222" s="1122">
        <v>1.1000000000000001</v>
      </c>
      <c r="P222" s="1239">
        <v>132.30000000000001</v>
      </c>
      <c r="Q222" s="1122">
        <v>0.6</v>
      </c>
      <c r="R222" s="1122">
        <v>0.6</v>
      </c>
      <c r="S222" s="1122">
        <v>0.7</v>
      </c>
      <c r="T222" s="1122">
        <v>0.7</v>
      </c>
    </row>
    <row r="223" spans="1:20">
      <c r="A223" s="1119"/>
      <c r="B223" s="1120" t="s">
        <v>577</v>
      </c>
      <c r="C223" s="1121">
        <v>1423.7</v>
      </c>
      <c r="D223" s="1121">
        <v>1722.1</v>
      </c>
      <c r="E223" s="1121">
        <v>3251.8</v>
      </c>
      <c r="F223" s="918">
        <v>1015.8</v>
      </c>
      <c r="G223" s="1121">
        <v>554.79999999999995</v>
      </c>
      <c r="H223" s="1121">
        <v>442.5</v>
      </c>
      <c r="I223" s="1121">
        <v>482.1</v>
      </c>
      <c r="J223" s="1121">
        <v>567.6</v>
      </c>
      <c r="K223" s="1121">
        <v>819.5</v>
      </c>
      <c r="L223" s="1121">
        <v>504.1</v>
      </c>
      <c r="M223" s="1121">
        <v>1321.1</v>
      </c>
      <c r="N223" s="1121">
        <v>1166.2</v>
      </c>
      <c r="O223" s="1122">
        <v>1968.2</v>
      </c>
      <c r="P223" s="1239">
        <v>2127.8000000000002</v>
      </c>
      <c r="Q223" s="1122">
        <v>2107.6</v>
      </c>
      <c r="R223" s="1122">
        <v>2237.6999999999998</v>
      </c>
      <c r="S223" s="1122">
        <v>2434.9</v>
      </c>
      <c r="T223" s="1122">
        <v>2434.9</v>
      </c>
    </row>
    <row r="224" spans="1:20">
      <c r="A224" s="1119"/>
      <c r="B224" s="1123" t="s">
        <v>578</v>
      </c>
      <c r="C224" s="1121"/>
      <c r="D224" s="1121"/>
      <c r="E224" s="1121"/>
      <c r="F224" s="922"/>
      <c r="G224" s="922"/>
      <c r="H224" s="922"/>
      <c r="I224" s="1121">
        <v>0</v>
      </c>
      <c r="J224" s="1121">
        <v>0</v>
      </c>
      <c r="K224" s="1121">
        <v>0</v>
      </c>
      <c r="L224" s="1121">
        <v>0</v>
      </c>
      <c r="M224" s="1121"/>
      <c r="N224" s="1121">
        <v>0</v>
      </c>
      <c r="O224" s="1122">
        <v>7.9</v>
      </c>
      <c r="P224" s="1239">
        <v>7.9</v>
      </c>
      <c r="Q224" s="1122">
        <v>8.5</v>
      </c>
      <c r="R224" s="1122">
        <v>8.9</v>
      </c>
      <c r="S224" s="1122">
        <v>9.1</v>
      </c>
      <c r="T224" s="1122">
        <v>9.1</v>
      </c>
    </row>
    <row r="225" spans="1:20">
      <c r="A225" s="1119"/>
      <c r="B225" s="1123" t="s">
        <v>579</v>
      </c>
      <c r="C225" s="1121"/>
      <c r="D225" s="1121"/>
      <c r="E225" s="1121"/>
      <c r="F225" s="922"/>
      <c r="G225" s="922"/>
      <c r="H225" s="922"/>
      <c r="I225" s="1121">
        <v>0</v>
      </c>
      <c r="J225" s="1121">
        <v>0</v>
      </c>
      <c r="K225" s="1121">
        <v>0</v>
      </c>
      <c r="L225" s="1121">
        <v>0</v>
      </c>
      <c r="M225" s="1121"/>
      <c r="N225" s="1121">
        <v>0</v>
      </c>
      <c r="O225" s="1122">
        <v>0</v>
      </c>
      <c r="P225" s="1239">
        <v>0.1</v>
      </c>
      <c r="Q225" s="1122">
        <v>0</v>
      </c>
      <c r="R225" s="1122">
        <v>0</v>
      </c>
      <c r="S225" s="1122">
        <v>0</v>
      </c>
      <c r="T225" s="1122">
        <v>0</v>
      </c>
    </row>
    <row r="226" spans="1:20">
      <c r="A226" s="1119"/>
      <c r="B226" s="1123" t="s">
        <v>580</v>
      </c>
      <c r="C226" s="1121"/>
      <c r="D226" s="1121"/>
      <c r="E226" s="1121"/>
      <c r="F226" s="922"/>
      <c r="G226" s="1124"/>
      <c r="H226" s="1124"/>
      <c r="I226" s="1121">
        <v>0</v>
      </c>
      <c r="J226" s="1121">
        <v>0</v>
      </c>
      <c r="K226" s="1121">
        <v>0</v>
      </c>
      <c r="L226" s="1121">
        <v>590.70000000000005</v>
      </c>
      <c r="M226" s="1121"/>
      <c r="N226" s="1121">
        <v>0</v>
      </c>
      <c r="O226" s="1122">
        <v>2.5</v>
      </c>
      <c r="P226" s="1239">
        <v>0</v>
      </c>
      <c r="Q226" s="1122">
        <v>2.7</v>
      </c>
      <c r="R226" s="1122">
        <v>2.8</v>
      </c>
      <c r="S226" s="1122">
        <v>2.9</v>
      </c>
      <c r="T226" s="1122">
        <v>2.9</v>
      </c>
    </row>
    <row r="227" spans="1:20">
      <c r="A227" s="1119"/>
      <c r="B227" s="1123" t="s">
        <v>581</v>
      </c>
      <c r="C227" s="1121"/>
      <c r="D227" s="1121"/>
      <c r="E227" s="1121"/>
      <c r="F227" s="922"/>
      <c r="G227" s="1124"/>
      <c r="H227" s="1124"/>
      <c r="I227" s="1121">
        <v>0</v>
      </c>
      <c r="J227" s="1121">
        <v>0</v>
      </c>
      <c r="K227" s="1121">
        <v>0</v>
      </c>
      <c r="L227" s="1121">
        <v>4</v>
      </c>
      <c r="M227" s="1121"/>
      <c r="N227" s="1121">
        <v>0</v>
      </c>
      <c r="O227" s="1122">
        <v>1.7</v>
      </c>
      <c r="P227" s="1239">
        <v>2.4</v>
      </c>
      <c r="Q227" s="1122">
        <v>1.8</v>
      </c>
      <c r="R227" s="1122">
        <v>1.9</v>
      </c>
      <c r="S227" s="1122">
        <v>1.9</v>
      </c>
      <c r="T227" s="1122">
        <v>1.9</v>
      </c>
    </row>
    <row r="228" spans="1:20">
      <c r="A228" s="1119"/>
      <c r="B228" s="1123" t="s">
        <v>582</v>
      </c>
      <c r="C228" s="1121"/>
      <c r="D228" s="1121"/>
      <c r="E228" s="1121"/>
      <c r="F228" s="918"/>
      <c r="G228" s="1121"/>
      <c r="H228" s="1121"/>
      <c r="I228" s="1121">
        <v>446.7</v>
      </c>
      <c r="J228" s="1121">
        <v>533.9</v>
      </c>
      <c r="K228" s="1121">
        <v>800.5</v>
      </c>
      <c r="L228" s="1121">
        <v>467.5</v>
      </c>
      <c r="M228" s="1121">
        <v>1405</v>
      </c>
      <c r="N228" s="1121">
        <v>1130.9000000000001</v>
      </c>
      <c r="O228" s="1122">
        <v>1863.3</v>
      </c>
      <c r="P228" s="1239">
        <v>2014.2</v>
      </c>
      <c r="Q228" s="1122">
        <v>1994.1</v>
      </c>
      <c r="R228" s="1122">
        <v>2119.6999999999998</v>
      </c>
      <c r="S228" s="1122">
        <v>2314.1999999999998</v>
      </c>
      <c r="T228" s="1122">
        <v>2314.1999999999998</v>
      </c>
    </row>
    <row r="229" spans="1:20">
      <c r="A229" s="1119"/>
      <c r="B229" s="1123" t="s">
        <v>583</v>
      </c>
      <c r="C229" s="1121"/>
      <c r="D229" s="1121"/>
      <c r="E229" s="1121"/>
      <c r="F229" s="918"/>
      <c r="G229" s="922"/>
      <c r="H229" s="922"/>
      <c r="I229" s="1121">
        <v>17.7</v>
      </c>
      <c r="J229" s="1121">
        <v>10.199999999999999</v>
      </c>
      <c r="K229" s="1121">
        <v>7.7</v>
      </c>
      <c r="L229" s="1121">
        <v>9.5</v>
      </c>
      <c r="M229" s="1121">
        <v>4.8</v>
      </c>
      <c r="N229" s="1121">
        <v>11.2</v>
      </c>
      <c r="O229" s="1122">
        <v>45.7</v>
      </c>
      <c r="P229" s="1239">
        <v>64</v>
      </c>
      <c r="Q229" s="1122">
        <v>49.4</v>
      </c>
      <c r="R229" s="1122">
        <v>51.4</v>
      </c>
      <c r="S229" s="1122">
        <v>52.6</v>
      </c>
      <c r="T229" s="1122">
        <v>52.6</v>
      </c>
    </row>
    <row r="230" spans="1:20">
      <c r="A230" s="1119"/>
      <c r="B230" s="1123" t="s">
        <v>584</v>
      </c>
      <c r="C230" s="1121"/>
      <c r="D230" s="1121"/>
      <c r="E230" s="1121"/>
      <c r="F230" s="918"/>
      <c r="G230" s="922"/>
      <c r="H230" s="922"/>
      <c r="I230" s="1121">
        <v>11.4</v>
      </c>
      <c r="J230" s="1121">
        <v>7.5</v>
      </c>
      <c r="K230" s="1121">
        <v>6.4</v>
      </c>
      <c r="L230" s="1121">
        <v>11</v>
      </c>
      <c r="M230" s="1121">
        <v>11.1</v>
      </c>
      <c r="N230" s="1121">
        <v>8.5</v>
      </c>
      <c r="O230" s="1122">
        <v>11.5</v>
      </c>
      <c r="P230" s="1239">
        <v>11.8</v>
      </c>
      <c r="Q230" s="1122">
        <v>12.5</v>
      </c>
      <c r="R230" s="1122">
        <v>13</v>
      </c>
      <c r="S230" s="1122">
        <v>13.3</v>
      </c>
      <c r="T230" s="1122">
        <v>13.3</v>
      </c>
    </row>
    <row r="231" spans="1:20">
      <c r="A231" s="1119"/>
      <c r="B231" s="1123" t="s">
        <v>585</v>
      </c>
      <c r="C231" s="1121"/>
      <c r="D231" s="1121"/>
      <c r="E231" s="1121"/>
      <c r="F231" s="922"/>
      <c r="G231" s="922"/>
      <c r="H231" s="922"/>
      <c r="I231" s="1121">
        <v>1.6</v>
      </c>
      <c r="J231" s="1121">
        <v>11.8</v>
      </c>
      <c r="K231" s="1121">
        <v>0.2</v>
      </c>
      <c r="L231" s="1121">
        <v>0</v>
      </c>
      <c r="M231" s="1121"/>
      <c r="N231" s="1121">
        <v>0</v>
      </c>
      <c r="O231" s="1122">
        <v>3.6</v>
      </c>
      <c r="P231" s="1239">
        <v>3.6</v>
      </c>
      <c r="Q231" s="1122">
        <v>3.9</v>
      </c>
      <c r="R231" s="1122">
        <v>4.0999999999999996</v>
      </c>
      <c r="S231" s="1122">
        <v>4.0999999999999996</v>
      </c>
      <c r="T231" s="1122">
        <v>4.0999999999999996</v>
      </c>
    </row>
    <row r="232" spans="1:20">
      <c r="A232" s="1119"/>
      <c r="B232" s="1123" t="s">
        <v>586</v>
      </c>
      <c r="C232" s="1121"/>
      <c r="D232" s="1121"/>
      <c r="E232" s="1121"/>
      <c r="F232" s="918"/>
      <c r="G232" s="922"/>
      <c r="H232" s="922"/>
      <c r="I232" s="1121">
        <v>4.7</v>
      </c>
      <c r="J232" s="1121">
        <v>4.2</v>
      </c>
      <c r="K232" s="1121">
        <v>4.8</v>
      </c>
      <c r="L232" s="1121">
        <v>0.7</v>
      </c>
      <c r="M232" s="1121">
        <v>7.1</v>
      </c>
      <c r="N232" s="1121">
        <v>15.6</v>
      </c>
      <c r="O232" s="1122">
        <v>32</v>
      </c>
      <c r="P232" s="1239">
        <v>23.7</v>
      </c>
      <c r="Q232" s="1122">
        <v>34.6</v>
      </c>
      <c r="R232" s="1122">
        <v>36</v>
      </c>
      <c r="S232" s="1122">
        <v>36.799999999999997</v>
      </c>
      <c r="T232" s="1122">
        <v>36.799999999999997</v>
      </c>
    </row>
    <row r="233" spans="1:20">
      <c r="A233" s="1119"/>
      <c r="B233" s="1120" t="s">
        <v>587</v>
      </c>
      <c r="C233" s="1121">
        <v>0.5</v>
      </c>
      <c r="D233" s="1124"/>
      <c r="E233" s="1124"/>
      <c r="F233" s="922"/>
      <c r="G233" s="922"/>
      <c r="H233" s="922"/>
      <c r="I233" s="1124"/>
      <c r="J233" s="1124">
        <v>15.2</v>
      </c>
      <c r="K233" s="1124">
        <v>3.6</v>
      </c>
      <c r="L233" s="1121">
        <v>0</v>
      </c>
      <c r="M233" s="1121"/>
      <c r="N233" s="1121"/>
      <c r="O233" s="1125"/>
      <c r="P233" s="1240"/>
      <c r="Q233" s="1126"/>
      <c r="R233" s="1126"/>
      <c r="S233" s="1126"/>
      <c r="T233" s="1126"/>
    </row>
    <row r="234" spans="1:20">
      <c r="A234" s="1119"/>
      <c r="B234" s="1120" t="s">
        <v>588</v>
      </c>
      <c r="C234" s="1124"/>
      <c r="D234" s="1124"/>
      <c r="E234" s="1124"/>
      <c r="F234" s="918"/>
      <c r="G234" s="922"/>
      <c r="H234" s="922"/>
      <c r="I234" s="1121">
        <v>0.9</v>
      </c>
      <c r="J234" s="1121">
        <v>0</v>
      </c>
      <c r="K234" s="1121">
        <v>169.8</v>
      </c>
      <c r="L234" s="1121">
        <v>0</v>
      </c>
      <c r="M234" s="1121"/>
      <c r="N234" s="1121">
        <v>0</v>
      </c>
      <c r="O234" s="1122">
        <v>40.1</v>
      </c>
      <c r="P234" s="1239">
        <v>40</v>
      </c>
      <c r="Q234" s="1122">
        <v>34.9</v>
      </c>
      <c r="R234" s="1122">
        <v>27.6</v>
      </c>
      <c r="S234" s="1122">
        <v>21.4</v>
      </c>
      <c r="T234" s="1122">
        <v>21.4</v>
      </c>
    </row>
    <row r="235" spans="1:20">
      <c r="A235" s="1119"/>
      <c r="B235" s="1120" t="s">
        <v>589</v>
      </c>
      <c r="C235" s="1124"/>
      <c r="D235" s="1121">
        <v>1011.8</v>
      </c>
      <c r="E235" s="1124"/>
      <c r="F235" s="918"/>
      <c r="G235" s="922"/>
      <c r="H235" s="922"/>
      <c r="I235" s="1121">
        <v>0</v>
      </c>
      <c r="J235" s="1121">
        <v>0</v>
      </c>
      <c r="K235" s="1121">
        <v>0</v>
      </c>
      <c r="L235" s="1121">
        <v>0</v>
      </c>
      <c r="M235" s="1121"/>
      <c r="N235" s="1121">
        <v>0</v>
      </c>
      <c r="O235" s="1127">
        <v>0</v>
      </c>
      <c r="P235" s="1241">
        <v>0.3</v>
      </c>
      <c r="Q235" s="1127">
        <v>0</v>
      </c>
      <c r="R235" s="1127">
        <v>0</v>
      </c>
      <c r="S235" s="1127">
        <v>0</v>
      </c>
      <c r="T235" s="1127">
        <v>0</v>
      </c>
    </row>
    <row r="236" spans="1:20">
      <c r="A236" s="1119"/>
      <c r="B236" s="1120"/>
      <c r="C236" s="1121"/>
      <c r="D236" s="1121"/>
      <c r="E236" s="1121"/>
      <c r="F236" s="918"/>
      <c r="G236" s="918"/>
      <c r="H236" s="918"/>
      <c r="I236" s="1121"/>
      <c r="J236" s="1121"/>
      <c r="K236" s="1121"/>
      <c r="L236" s="1121"/>
      <c r="M236" s="1121"/>
      <c r="N236" s="1121"/>
      <c r="O236" s="1122"/>
      <c r="P236" s="1239"/>
      <c r="Q236" s="1122"/>
      <c r="R236" s="1122"/>
      <c r="S236" s="1122"/>
      <c r="T236" s="1122"/>
    </row>
    <row r="237" spans="1:20" s="6" customFormat="1">
      <c r="A237" s="1116"/>
      <c r="B237" s="1117" t="s">
        <v>590</v>
      </c>
      <c r="C237" s="1118">
        <v>1753.1</v>
      </c>
      <c r="D237" s="1118">
        <v>2794.3</v>
      </c>
      <c r="E237" s="1118">
        <v>3686.3</v>
      </c>
      <c r="F237" s="909">
        <f>SUM(F238:F248)</f>
        <v>3949.8</v>
      </c>
      <c r="G237" s="909">
        <f>SUM(G238:G248)</f>
        <v>3658.4</v>
      </c>
      <c r="H237" s="909">
        <v>3178.5</v>
      </c>
      <c r="I237" s="909">
        <v>3560.9</v>
      </c>
      <c r="J237" s="909">
        <v>3123.9</v>
      </c>
      <c r="K237" s="909">
        <v>4579.8</v>
      </c>
      <c r="L237" s="909">
        <v>4880.6000000000004</v>
      </c>
      <c r="M237" s="909">
        <v>5178.1000000000004</v>
      </c>
      <c r="N237" s="909">
        <v>6152</v>
      </c>
      <c r="O237" s="910">
        <v>5514.6</v>
      </c>
      <c r="P237" s="1190">
        <v>5816.6</v>
      </c>
      <c r="Q237" s="910">
        <v>6184</v>
      </c>
      <c r="R237" s="910">
        <v>6602.5</v>
      </c>
      <c r="S237" s="910">
        <v>6817.5</v>
      </c>
      <c r="T237" s="910">
        <v>7014.1</v>
      </c>
    </row>
    <row r="238" spans="1:20">
      <c r="A238" s="1119"/>
      <c r="B238" s="1120" t="s">
        <v>569</v>
      </c>
      <c r="C238" s="1121">
        <v>1037.5</v>
      </c>
      <c r="D238" s="1121">
        <v>1006.3</v>
      </c>
      <c r="E238" s="1121">
        <v>1301</v>
      </c>
      <c r="F238" s="918">
        <v>1457.8</v>
      </c>
      <c r="G238" s="918">
        <v>1641.7</v>
      </c>
      <c r="H238" s="918">
        <v>1686.4</v>
      </c>
      <c r="I238" s="1121">
        <v>1823</v>
      </c>
      <c r="J238" s="1121">
        <v>1960.3</v>
      </c>
      <c r="K238" s="1121">
        <v>2135.1</v>
      </c>
      <c r="L238" s="1121">
        <v>2043.7</v>
      </c>
      <c r="M238" s="1121">
        <v>2120.8000000000002</v>
      </c>
      <c r="N238" s="1121">
        <v>2291.6999999999998</v>
      </c>
      <c r="O238" s="1122">
        <v>2620</v>
      </c>
      <c r="P238" s="1239">
        <v>2598.9</v>
      </c>
      <c r="Q238" s="1122">
        <v>2769.3</v>
      </c>
      <c r="R238" s="1122">
        <v>2919.4</v>
      </c>
      <c r="S238" s="1122">
        <v>3089.3</v>
      </c>
      <c r="T238" s="1122">
        <v>3285.9</v>
      </c>
    </row>
    <row r="239" spans="1:20">
      <c r="A239" s="1119">
        <v>211</v>
      </c>
      <c r="B239" s="1123" t="s">
        <v>570</v>
      </c>
      <c r="C239" s="1121">
        <v>1035.7</v>
      </c>
      <c r="D239" s="1121">
        <v>1004.2</v>
      </c>
      <c r="E239" s="1121">
        <v>1297.3</v>
      </c>
      <c r="F239" s="918"/>
      <c r="G239" s="922"/>
      <c r="H239" s="922"/>
      <c r="I239" s="1124">
        <v>1823</v>
      </c>
      <c r="J239" s="1124">
        <v>1960.2</v>
      </c>
      <c r="K239" s="1124">
        <v>2135.1</v>
      </c>
      <c r="L239" s="1124">
        <v>2042.8</v>
      </c>
      <c r="M239" s="1124">
        <v>2118.1999999999998</v>
      </c>
      <c r="N239" s="1124">
        <v>2291.4</v>
      </c>
      <c r="O239" s="1126">
        <v>2620</v>
      </c>
      <c r="P239" s="1242">
        <v>2598.9</v>
      </c>
      <c r="Q239" s="1126">
        <v>2769.3</v>
      </c>
      <c r="R239" s="1126">
        <v>2919.4</v>
      </c>
      <c r="S239" s="1126">
        <v>3089.3</v>
      </c>
      <c r="T239" s="1126">
        <v>3285.9</v>
      </c>
    </row>
    <row r="240" spans="1:20">
      <c r="A240" s="1119"/>
      <c r="B240" s="1123" t="s">
        <v>571</v>
      </c>
      <c r="C240" s="1121"/>
      <c r="D240" s="1121"/>
      <c r="E240" s="1121"/>
      <c r="F240" s="918"/>
      <c r="G240" s="918"/>
      <c r="H240" s="918"/>
      <c r="I240" s="1121">
        <v>1782.7</v>
      </c>
      <c r="J240" s="1121">
        <v>1916.3</v>
      </c>
      <c r="K240" s="1121">
        <v>2089.6</v>
      </c>
      <c r="L240" s="1121">
        <v>1993.7</v>
      </c>
      <c r="M240" s="1121"/>
      <c r="N240" s="1121">
        <v>2237</v>
      </c>
      <c r="O240" s="1122">
        <v>2619.1999999999998</v>
      </c>
      <c r="P240" s="1239">
        <v>2542.3000000000002</v>
      </c>
      <c r="Q240" s="1122">
        <v>2709</v>
      </c>
      <c r="R240" s="1122">
        <v>2855.9</v>
      </c>
      <c r="S240" s="1122">
        <v>3022</v>
      </c>
      <c r="T240" s="1122">
        <v>3214.3</v>
      </c>
    </row>
    <row r="241" spans="1:20">
      <c r="A241" s="1119"/>
      <c r="B241" s="1123" t="s">
        <v>572</v>
      </c>
      <c r="C241" s="1121"/>
      <c r="D241" s="1121"/>
      <c r="E241" s="1121"/>
      <c r="F241" s="918"/>
      <c r="G241" s="922"/>
      <c r="H241" s="922"/>
      <c r="I241" s="1121">
        <v>40.299999999999997</v>
      </c>
      <c r="J241" s="1121">
        <v>43.9</v>
      </c>
      <c r="K241" s="1121">
        <v>45.5</v>
      </c>
      <c r="L241" s="1121">
        <v>49.1</v>
      </c>
      <c r="M241" s="1121"/>
      <c r="N241" s="1121">
        <v>54.4</v>
      </c>
      <c r="O241" s="1122">
        <v>0.8</v>
      </c>
      <c r="P241" s="1239">
        <v>56.6</v>
      </c>
      <c r="Q241" s="1122">
        <v>60.3</v>
      </c>
      <c r="R241" s="1122">
        <v>63.6</v>
      </c>
      <c r="S241" s="1122">
        <v>67.3</v>
      </c>
      <c r="T241" s="1122">
        <v>71.599999999999994</v>
      </c>
    </row>
    <row r="242" spans="1:20">
      <c r="A242" s="1119">
        <v>212</v>
      </c>
      <c r="B242" s="1123" t="s">
        <v>573</v>
      </c>
      <c r="C242" s="1121">
        <v>1.8</v>
      </c>
      <c r="D242" s="1121">
        <v>2.1</v>
      </c>
      <c r="E242" s="1121">
        <v>3.7</v>
      </c>
      <c r="F242" s="918"/>
      <c r="G242" s="922"/>
      <c r="H242" s="922"/>
      <c r="I242" s="1124">
        <v>0</v>
      </c>
      <c r="J242" s="1124">
        <v>0.1</v>
      </c>
      <c r="K242" s="1124">
        <v>0</v>
      </c>
      <c r="L242" s="1124">
        <v>0.8</v>
      </c>
      <c r="M242" s="1124">
        <v>2.6</v>
      </c>
      <c r="N242" s="1124">
        <v>0.4</v>
      </c>
      <c r="O242" s="1126">
        <v>0</v>
      </c>
      <c r="P242" s="1242">
        <v>0</v>
      </c>
      <c r="Q242" s="1126">
        <v>0</v>
      </c>
      <c r="R242" s="1126">
        <v>0</v>
      </c>
      <c r="S242" s="1126">
        <v>0</v>
      </c>
      <c r="T242" s="1126">
        <v>0</v>
      </c>
    </row>
    <row r="243" spans="1:20" s="6" customFormat="1">
      <c r="A243" s="1119"/>
      <c r="B243" s="1120" t="s">
        <v>574</v>
      </c>
      <c r="C243" s="1121">
        <v>332.6</v>
      </c>
      <c r="D243" s="1121">
        <v>1593.1</v>
      </c>
      <c r="E243" s="1121">
        <v>1382.5</v>
      </c>
      <c r="F243" s="918">
        <v>568.6</v>
      </c>
      <c r="G243" s="918">
        <v>809.7</v>
      </c>
      <c r="H243" s="918">
        <v>631.70000000000005</v>
      </c>
      <c r="I243" s="1121">
        <v>713.6</v>
      </c>
      <c r="J243" s="1121">
        <v>2129.1</v>
      </c>
      <c r="K243" s="1121">
        <v>840.6</v>
      </c>
      <c r="L243" s="1121">
        <v>1132.4000000000001</v>
      </c>
      <c r="M243" s="1121">
        <v>995.5</v>
      </c>
      <c r="N243" s="1121">
        <v>754.4</v>
      </c>
      <c r="O243" s="1122">
        <v>486.4</v>
      </c>
      <c r="P243" s="1239">
        <v>1101.0999999999999</v>
      </c>
      <c r="Q243" s="1122">
        <v>811.4</v>
      </c>
      <c r="R243" s="1122">
        <v>959.5</v>
      </c>
      <c r="S243" s="1122">
        <v>905.4</v>
      </c>
      <c r="T243" s="1122">
        <v>905.4</v>
      </c>
    </row>
    <row r="244" spans="1:20">
      <c r="A244" s="1119"/>
      <c r="B244" s="1120" t="s">
        <v>527</v>
      </c>
      <c r="C244" s="1121">
        <v>127.5</v>
      </c>
      <c r="D244" s="1121">
        <v>433.1</v>
      </c>
      <c r="E244" s="1121">
        <v>716.8</v>
      </c>
      <c r="F244" s="918">
        <v>1883.9</v>
      </c>
      <c r="G244" s="918">
        <v>1184</v>
      </c>
      <c r="H244" s="918">
        <v>659.3</v>
      </c>
      <c r="I244" s="1121">
        <v>1002.8</v>
      </c>
      <c r="J244" s="1121">
        <v>636.4</v>
      </c>
      <c r="K244" s="1121">
        <v>1546.7</v>
      </c>
      <c r="L244" s="1121">
        <v>1378.6</v>
      </c>
      <c r="M244" s="1121">
        <v>1642.4</v>
      </c>
      <c r="N244" s="1121">
        <v>3039</v>
      </c>
      <c r="O244" s="1122">
        <v>2358.6999999999998</v>
      </c>
      <c r="P244" s="1239">
        <v>1978.1</v>
      </c>
      <c r="Q244" s="1122">
        <v>2551</v>
      </c>
      <c r="R244" s="1122">
        <v>2654.2</v>
      </c>
      <c r="S244" s="1122">
        <v>2715.7</v>
      </c>
      <c r="T244" s="1122">
        <v>2715.7</v>
      </c>
    </row>
    <row r="245" spans="1:20">
      <c r="A245" s="1119"/>
      <c r="B245" s="1123" t="s">
        <v>591</v>
      </c>
      <c r="C245" s="1121"/>
      <c r="D245" s="1121"/>
      <c r="E245" s="1121"/>
      <c r="F245" s="918"/>
      <c r="G245" s="918"/>
      <c r="H245" s="918"/>
      <c r="I245" s="1121">
        <v>626.9</v>
      </c>
      <c r="J245" s="1121">
        <v>634.9</v>
      </c>
      <c r="K245" s="1121">
        <v>1110.8</v>
      </c>
      <c r="L245" s="1121">
        <v>956.8</v>
      </c>
      <c r="M245" s="1121">
        <v>1027.4000000000001</v>
      </c>
      <c r="N245" s="1121">
        <v>2548.5</v>
      </c>
      <c r="O245" s="1122">
        <v>1926.7</v>
      </c>
      <c r="P245" s="1239">
        <v>1546.1</v>
      </c>
      <c r="Q245" s="1122">
        <v>2083.8000000000002</v>
      </c>
      <c r="R245" s="1122">
        <v>2168.1</v>
      </c>
      <c r="S245" s="1122">
        <v>2218.3000000000002</v>
      </c>
      <c r="T245" s="1122">
        <v>2218.3000000000002</v>
      </c>
    </row>
    <row r="246" spans="1:20">
      <c r="A246" s="1119"/>
      <c r="B246" s="1123" t="s">
        <v>592</v>
      </c>
      <c r="C246" s="1121"/>
      <c r="D246" s="1121"/>
      <c r="E246" s="1121"/>
      <c r="F246" s="918"/>
      <c r="G246" s="918"/>
      <c r="H246" s="918"/>
      <c r="I246" s="1121">
        <v>375.9</v>
      </c>
      <c r="J246" s="1121">
        <v>1.5</v>
      </c>
      <c r="K246" s="1121">
        <v>435.9</v>
      </c>
      <c r="L246" s="1121">
        <v>421.8</v>
      </c>
      <c r="M246" s="1121">
        <v>615</v>
      </c>
      <c r="N246" s="1121">
        <v>490.5</v>
      </c>
      <c r="O246" s="1122">
        <v>432</v>
      </c>
      <c r="P246" s="1239">
        <v>432</v>
      </c>
      <c r="Q246" s="1122">
        <v>467.2</v>
      </c>
      <c r="R246" s="1122">
        <v>486.1</v>
      </c>
      <c r="S246" s="1122">
        <v>497.4</v>
      </c>
      <c r="T246" s="1122">
        <v>497.4</v>
      </c>
    </row>
    <row r="247" spans="1:20" s="6" customFormat="1">
      <c r="A247" s="1119"/>
      <c r="B247" s="1120" t="s">
        <v>577</v>
      </c>
      <c r="C247" s="1121">
        <v>255.5</v>
      </c>
      <c r="D247" s="1121">
        <v>307.3</v>
      </c>
      <c r="E247" s="1121">
        <v>286</v>
      </c>
      <c r="F247" s="918">
        <v>39.5</v>
      </c>
      <c r="G247" s="918">
        <v>23</v>
      </c>
      <c r="H247" s="918">
        <v>201</v>
      </c>
      <c r="I247" s="1121">
        <v>21.5</v>
      </c>
      <c r="J247" s="1121">
        <v>6.5</v>
      </c>
      <c r="K247" s="1121">
        <v>57.4</v>
      </c>
      <c r="L247" s="1121">
        <v>325.89999999999998</v>
      </c>
      <c r="M247" s="1121">
        <v>419.3</v>
      </c>
      <c r="N247" s="1121">
        <v>66.8</v>
      </c>
      <c r="O247" s="1122">
        <v>49.5</v>
      </c>
      <c r="P247" s="1239">
        <v>138.5</v>
      </c>
      <c r="Q247" s="1122">
        <v>52.2</v>
      </c>
      <c r="R247" s="1122">
        <v>69.3</v>
      </c>
      <c r="S247" s="1122">
        <v>107.1</v>
      </c>
      <c r="T247" s="1122">
        <v>107.1</v>
      </c>
    </row>
    <row r="248" spans="1:20">
      <c r="A248" s="1119"/>
      <c r="B248" s="1120" t="s">
        <v>589</v>
      </c>
      <c r="C248" s="1124"/>
      <c r="D248" s="1121">
        <v>545.5</v>
      </c>
      <c r="E248" s="1124"/>
      <c r="F248" s="922"/>
      <c r="G248" s="922"/>
      <c r="H248" s="922"/>
      <c r="I248" s="1124"/>
      <c r="J248" s="1124"/>
      <c r="K248" s="1124"/>
      <c r="L248" s="1124"/>
      <c r="M248" s="1124"/>
      <c r="N248" s="1124"/>
      <c r="O248" s="1126"/>
      <c r="P248" s="1242"/>
      <c r="Q248" s="1126"/>
      <c r="R248" s="1126"/>
      <c r="S248" s="1126"/>
      <c r="T248" s="1126"/>
    </row>
    <row r="249" spans="1:20">
      <c r="A249" s="1119"/>
      <c r="B249" s="1120"/>
      <c r="C249" s="1121"/>
      <c r="D249" s="1121"/>
      <c r="E249" s="1121"/>
      <c r="F249" s="918"/>
      <c r="G249" s="918"/>
      <c r="H249" s="918"/>
      <c r="I249" s="1121"/>
      <c r="J249" s="1121"/>
      <c r="K249" s="1121"/>
      <c r="L249" s="1121"/>
      <c r="M249" s="1121"/>
      <c r="N249" s="1121"/>
      <c r="O249" s="1122"/>
      <c r="P249" s="1239"/>
      <c r="Q249" s="1122"/>
      <c r="R249" s="1122"/>
      <c r="S249" s="1122"/>
      <c r="T249" s="1122"/>
    </row>
    <row r="250" spans="1:20">
      <c r="A250" s="1116"/>
      <c r="B250" s="1117" t="s">
        <v>593</v>
      </c>
      <c r="C250" s="1118">
        <v>176.2</v>
      </c>
      <c r="D250" s="1118">
        <v>221.3</v>
      </c>
      <c r="E250" s="1118">
        <v>245.8</v>
      </c>
      <c r="F250" s="909">
        <f>SUM(F251:F261)</f>
        <v>232.3</v>
      </c>
      <c r="G250" s="909">
        <f>SUM(G251:G261)</f>
        <v>211</v>
      </c>
      <c r="H250" s="909">
        <v>165.2</v>
      </c>
      <c r="I250" s="909">
        <v>225.9</v>
      </c>
      <c r="J250" s="909">
        <v>159.4</v>
      </c>
      <c r="K250" s="909">
        <v>240.4</v>
      </c>
      <c r="L250" s="909">
        <v>328.9</v>
      </c>
      <c r="M250" s="909">
        <v>420.3</v>
      </c>
      <c r="N250" s="909">
        <v>454.6</v>
      </c>
      <c r="O250" s="910">
        <v>415.1</v>
      </c>
      <c r="P250" s="1190">
        <v>486.5</v>
      </c>
      <c r="Q250" s="910">
        <v>448.3</v>
      </c>
      <c r="R250" s="910">
        <v>471.5</v>
      </c>
      <c r="S250" s="910">
        <v>493.3</v>
      </c>
      <c r="T250" s="910">
        <v>504.6</v>
      </c>
    </row>
    <row r="251" spans="1:20">
      <c r="A251" s="1119"/>
      <c r="B251" s="1120" t="s">
        <v>569</v>
      </c>
      <c r="C251" s="1121">
        <v>58.2</v>
      </c>
      <c r="D251" s="1121">
        <v>56.1</v>
      </c>
      <c r="E251" s="1121">
        <v>63.5</v>
      </c>
      <c r="F251" s="918">
        <v>103.5</v>
      </c>
      <c r="G251" s="918">
        <v>113.9</v>
      </c>
      <c r="H251" s="918">
        <v>111.3</v>
      </c>
      <c r="I251" s="1121">
        <v>119.8</v>
      </c>
      <c r="J251" s="1121">
        <v>123.9</v>
      </c>
      <c r="K251" s="1121">
        <v>142.4</v>
      </c>
      <c r="L251" s="1121">
        <v>141.5</v>
      </c>
      <c r="M251" s="1121">
        <v>134.4</v>
      </c>
      <c r="N251" s="1121">
        <v>148.19999999999999</v>
      </c>
      <c r="O251" s="1122">
        <v>140.69999999999999</v>
      </c>
      <c r="P251" s="1239">
        <v>159.1</v>
      </c>
      <c r="Q251" s="1122">
        <v>158.69999999999999</v>
      </c>
      <c r="R251" s="1122">
        <v>167.3</v>
      </c>
      <c r="S251" s="1122">
        <v>177</v>
      </c>
      <c r="T251" s="1122">
        <v>188.3</v>
      </c>
    </row>
    <row r="252" spans="1:20" s="6" customFormat="1">
      <c r="A252" s="1119">
        <v>211</v>
      </c>
      <c r="B252" s="1123" t="s">
        <v>570</v>
      </c>
      <c r="C252" s="1121">
        <v>58.2</v>
      </c>
      <c r="D252" s="1121">
        <v>55.800000000000004</v>
      </c>
      <c r="E252" s="1121">
        <v>63.3</v>
      </c>
      <c r="F252" s="922"/>
      <c r="G252" s="922"/>
      <c r="H252" s="922"/>
      <c r="I252" s="1124">
        <v>119.8</v>
      </c>
      <c r="J252" s="1124">
        <v>123.9</v>
      </c>
      <c r="K252" s="1124">
        <v>142.4</v>
      </c>
      <c r="L252" s="1124">
        <v>127.1</v>
      </c>
      <c r="M252" s="1124">
        <v>134.4</v>
      </c>
      <c r="N252" s="1121">
        <v>148.19999999999999</v>
      </c>
      <c r="O252" s="1122">
        <v>140.69999999999999</v>
      </c>
      <c r="P252" s="1239">
        <v>159.1</v>
      </c>
      <c r="Q252" s="1122">
        <v>158.69999999999999</v>
      </c>
      <c r="R252" s="1122">
        <v>167.3</v>
      </c>
      <c r="S252" s="1122">
        <v>177</v>
      </c>
      <c r="T252" s="1122">
        <v>188.3</v>
      </c>
    </row>
    <row r="253" spans="1:20" s="6" customFormat="1">
      <c r="A253" s="1119"/>
      <c r="B253" s="1123" t="s">
        <v>571</v>
      </c>
      <c r="C253" s="1121"/>
      <c r="D253" s="1121"/>
      <c r="E253" s="1121"/>
      <c r="F253" s="918"/>
      <c r="G253" s="918"/>
      <c r="H253" s="918"/>
      <c r="I253" s="1121">
        <v>116.9</v>
      </c>
      <c r="J253" s="1121">
        <v>120.5</v>
      </c>
      <c r="K253" s="1121">
        <v>133.4</v>
      </c>
      <c r="L253" s="1121">
        <v>132.5</v>
      </c>
      <c r="M253" s="1121"/>
      <c r="N253" s="1121">
        <v>138.4</v>
      </c>
      <c r="O253" s="1122">
        <v>140.69999999999999</v>
      </c>
      <c r="P253" s="1239">
        <v>148.9</v>
      </c>
      <c r="Q253" s="1122">
        <v>158.69999999999999</v>
      </c>
      <c r="R253" s="1122">
        <v>167.3</v>
      </c>
      <c r="S253" s="1122">
        <v>177</v>
      </c>
      <c r="T253" s="1122">
        <v>188.3</v>
      </c>
    </row>
    <row r="254" spans="1:20" s="6" customFormat="1">
      <c r="A254" s="1119"/>
      <c r="B254" s="1123" t="s">
        <v>572</v>
      </c>
      <c r="C254" s="1121"/>
      <c r="D254" s="1121"/>
      <c r="E254" s="1121"/>
      <c r="F254" s="918"/>
      <c r="G254" s="918"/>
      <c r="H254" s="918"/>
      <c r="I254" s="1121">
        <v>2.9</v>
      </c>
      <c r="J254" s="1121">
        <v>3.4</v>
      </c>
      <c r="K254" s="1121">
        <v>9</v>
      </c>
      <c r="L254" s="1121">
        <v>9</v>
      </c>
      <c r="M254" s="1121"/>
      <c r="N254" s="1121">
        <v>9.8000000000000007</v>
      </c>
      <c r="O254" s="1126">
        <v>0</v>
      </c>
      <c r="P254" s="1242">
        <v>10.199999999999999</v>
      </c>
      <c r="Q254" s="1126">
        <v>0</v>
      </c>
      <c r="R254" s="1126">
        <v>0</v>
      </c>
      <c r="S254" s="1126">
        <v>0</v>
      </c>
      <c r="T254" s="1126">
        <v>0</v>
      </c>
    </row>
    <row r="255" spans="1:20">
      <c r="A255" s="1119">
        <v>212</v>
      </c>
      <c r="B255" s="1123" t="s">
        <v>573</v>
      </c>
      <c r="C255" s="1121"/>
      <c r="D255" s="1121">
        <v>0.3</v>
      </c>
      <c r="E255" s="1121">
        <v>0.2</v>
      </c>
      <c r="F255" s="918"/>
      <c r="G255" s="922"/>
      <c r="H255" s="922"/>
      <c r="I255" s="1124">
        <v>0</v>
      </c>
      <c r="J255" s="1124">
        <v>0</v>
      </c>
      <c r="K255" s="1124">
        <v>0</v>
      </c>
      <c r="L255" s="1124">
        <v>0</v>
      </c>
      <c r="M255" s="1124">
        <v>0</v>
      </c>
      <c r="N255" s="1124">
        <v>0</v>
      </c>
      <c r="O255" s="1126">
        <v>0</v>
      </c>
      <c r="P255" s="1242">
        <v>0</v>
      </c>
      <c r="Q255" s="1126">
        <v>0</v>
      </c>
      <c r="R255" s="1126">
        <v>0</v>
      </c>
      <c r="S255" s="1126">
        <v>0</v>
      </c>
      <c r="T255" s="1126">
        <v>0</v>
      </c>
    </row>
    <row r="256" spans="1:20">
      <c r="A256" s="1119"/>
      <c r="B256" s="1120" t="s">
        <v>574</v>
      </c>
      <c r="C256" s="1121">
        <v>17</v>
      </c>
      <c r="D256" s="1121">
        <v>28.3</v>
      </c>
      <c r="E256" s="1121">
        <v>22.3</v>
      </c>
      <c r="F256" s="918">
        <v>26.8</v>
      </c>
      <c r="G256" s="918">
        <v>24.8</v>
      </c>
      <c r="H256" s="918">
        <v>22.4</v>
      </c>
      <c r="I256" s="1121">
        <v>28.1</v>
      </c>
      <c r="J256" s="1121">
        <v>33.5</v>
      </c>
      <c r="K256" s="1121">
        <v>69.900000000000006</v>
      </c>
      <c r="L256" s="1121">
        <v>163.80000000000001</v>
      </c>
      <c r="M256" s="1121">
        <v>137.19999999999999</v>
      </c>
      <c r="N256" s="1121">
        <v>104</v>
      </c>
      <c r="O256" s="1122">
        <v>100</v>
      </c>
      <c r="P256" s="1239">
        <v>187.4</v>
      </c>
      <c r="Q256" s="1122">
        <v>105.5</v>
      </c>
      <c r="R256" s="1122">
        <v>110.9</v>
      </c>
      <c r="S256" s="1122">
        <v>115.3</v>
      </c>
      <c r="T256" s="1122">
        <v>115.3</v>
      </c>
    </row>
    <row r="257" spans="1:20">
      <c r="A257" s="1119"/>
      <c r="B257" s="1120" t="s">
        <v>575</v>
      </c>
      <c r="C257" s="1121">
        <v>101</v>
      </c>
      <c r="D257" s="1121">
        <v>58.1</v>
      </c>
      <c r="E257" s="1121">
        <v>160</v>
      </c>
      <c r="F257" s="918">
        <v>102</v>
      </c>
      <c r="G257" s="918">
        <v>72.3</v>
      </c>
      <c r="H257" s="918">
        <v>31.5</v>
      </c>
      <c r="I257" s="1121">
        <v>78</v>
      </c>
      <c r="J257" s="1121">
        <v>0</v>
      </c>
      <c r="K257" s="1121">
        <v>28.1</v>
      </c>
      <c r="L257" s="1121">
        <v>10</v>
      </c>
      <c r="M257" s="1121">
        <v>37</v>
      </c>
      <c r="N257" s="1121">
        <v>108.4</v>
      </c>
      <c r="O257" s="1122">
        <v>74.400000000000006</v>
      </c>
      <c r="P257" s="1239">
        <v>40</v>
      </c>
      <c r="Q257" s="1122">
        <v>78.5</v>
      </c>
      <c r="R257" s="1122">
        <v>82.5</v>
      </c>
      <c r="S257" s="1122">
        <v>85.8</v>
      </c>
      <c r="T257" s="1122">
        <v>85.8</v>
      </c>
    </row>
    <row r="258" spans="1:20" s="6" customFormat="1">
      <c r="A258" s="1119">
        <v>263</v>
      </c>
      <c r="B258" s="1123" t="s">
        <v>594</v>
      </c>
      <c r="C258" s="1121"/>
      <c r="D258" s="1121"/>
      <c r="E258" s="1121"/>
      <c r="F258" s="918"/>
      <c r="G258" s="918"/>
      <c r="H258" s="918"/>
      <c r="I258" s="1121">
        <v>78</v>
      </c>
      <c r="J258" s="1121">
        <v>0</v>
      </c>
      <c r="K258" s="1121">
        <v>6.1</v>
      </c>
      <c r="L258" s="1121">
        <v>10</v>
      </c>
      <c r="M258" s="1121">
        <v>0</v>
      </c>
      <c r="N258" s="1121">
        <v>59.4</v>
      </c>
      <c r="O258" s="1122">
        <v>34.4</v>
      </c>
      <c r="P258" s="1239">
        <v>0</v>
      </c>
      <c r="Q258" s="1122">
        <v>36.299999999999997</v>
      </c>
      <c r="R258" s="1122">
        <v>38.200000000000003</v>
      </c>
      <c r="S258" s="1122">
        <v>39.700000000000003</v>
      </c>
      <c r="T258" s="1122">
        <v>39.700000000000003</v>
      </c>
    </row>
    <row r="259" spans="1:20" s="6" customFormat="1">
      <c r="A259" s="1119"/>
      <c r="B259" s="1123" t="s">
        <v>592</v>
      </c>
      <c r="C259" s="1121"/>
      <c r="D259" s="1121"/>
      <c r="E259" s="1121"/>
      <c r="F259" s="918"/>
      <c r="G259" s="918"/>
      <c r="H259" s="918"/>
      <c r="I259" s="1121">
        <v>4.5</v>
      </c>
      <c r="J259" s="1121">
        <v>0</v>
      </c>
      <c r="K259" s="1121">
        <v>22</v>
      </c>
      <c r="L259" s="1121">
        <v>10</v>
      </c>
      <c r="M259" s="1121">
        <v>37</v>
      </c>
      <c r="N259" s="1121">
        <v>49</v>
      </c>
      <c r="O259" s="1122">
        <v>40</v>
      </c>
      <c r="P259" s="1239">
        <v>40</v>
      </c>
      <c r="Q259" s="1122">
        <v>42.2</v>
      </c>
      <c r="R259" s="1122">
        <v>44.3</v>
      </c>
      <c r="S259" s="1122">
        <v>46.1</v>
      </c>
      <c r="T259" s="1122">
        <v>46.1</v>
      </c>
    </row>
    <row r="260" spans="1:20" s="6" customFormat="1">
      <c r="A260" s="1119"/>
      <c r="B260" s="1120" t="s">
        <v>577</v>
      </c>
      <c r="C260" s="1121"/>
      <c r="D260" s="1121">
        <v>98</v>
      </c>
      <c r="E260" s="1124"/>
      <c r="F260" s="922"/>
      <c r="G260" s="922"/>
      <c r="H260" s="922"/>
      <c r="I260" s="1124">
        <v>73.5</v>
      </c>
      <c r="J260" s="1124">
        <v>2</v>
      </c>
      <c r="K260" s="1124">
        <v>0</v>
      </c>
      <c r="L260" s="1124">
        <v>13.5</v>
      </c>
      <c r="M260" s="1124">
        <v>111.7</v>
      </c>
      <c r="N260" s="1124">
        <v>94</v>
      </c>
      <c r="O260" s="1126">
        <v>100</v>
      </c>
      <c r="P260" s="1242">
        <v>100</v>
      </c>
      <c r="Q260" s="1126">
        <v>105.5</v>
      </c>
      <c r="R260" s="1126">
        <v>110.9</v>
      </c>
      <c r="S260" s="1126">
        <v>115.3</v>
      </c>
      <c r="T260" s="1126">
        <v>115.3</v>
      </c>
    </row>
    <row r="261" spans="1:20" s="6" customFormat="1">
      <c r="A261" s="1119"/>
      <c r="B261" s="1120" t="s">
        <v>589</v>
      </c>
      <c r="C261" s="1121"/>
      <c r="D261" s="1121">
        <v>19.2</v>
      </c>
      <c r="E261" s="1124"/>
      <c r="F261" s="922"/>
      <c r="G261" s="922"/>
      <c r="H261" s="922"/>
      <c r="I261" s="1124">
        <v>0</v>
      </c>
      <c r="J261" s="1124"/>
      <c r="K261" s="1124"/>
      <c r="L261" s="1124"/>
      <c r="M261" s="1124"/>
      <c r="N261" s="1124"/>
      <c r="O261" s="1126"/>
      <c r="P261" s="1242"/>
      <c r="Q261" s="1126"/>
      <c r="R261" s="1126"/>
      <c r="S261" s="1126"/>
      <c r="T261" s="1126"/>
    </row>
    <row r="262" spans="1:20" s="6" customFormat="1">
      <c r="A262" s="1119"/>
      <c r="B262" s="1120"/>
      <c r="C262" s="1121"/>
      <c r="D262" s="1121"/>
      <c r="E262" s="1121"/>
      <c r="F262" s="918"/>
      <c r="G262" s="918"/>
      <c r="H262" s="918"/>
      <c r="I262" s="1121"/>
      <c r="J262" s="1121"/>
      <c r="K262" s="1121"/>
      <c r="L262" s="1121"/>
      <c r="M262" s="1121"/>
      <c r="N262" s="1121"/>
      <c r="O262" s="1122"/>
      <c r="P262" s="1239"/>
      <c r="Q262" s="1122"/>
      <c r="R262" s="1122"/>
      <c r="S262" s="1122"/>
      <c r="T262" s="1122"/>
    </row>
    <row r="263" spans="1:20" s="6" customFormat="1">
      <c r="A263" s="1116"/>
      <c r="B263" s="1117" t="s">
        <v>595</v>
      </c>
      <c r="C263" s="1118">
        <v>1370.2</v>
      </c>
      <c r="D263" s="1118">
        <v>1382</v>
      </c>
      <c r="E263" s="1118">
        <v>1574.2</v>
      </c>
      <c r="F263" s="909">
        <f>SUM(F264:F272)</f>
        <v>667.7</v>
      </c>
      <c r="G263" s="909">
        <f>SUM(G264:G272)</f>
        <v>624.6</v>
      </c>
      <c r="H263" s="909">
        <v>597.9</v>
      </c>
      <c r="I263" s="909">
        <v>1039.2</v>
      </c>
      <c r="J263" s="909">
        <v>1214.3</v>
      </c>
      <c r="K263" s="909">
        <v>1564.7</v>
      </c>
      <c r="L263" s="909">
        <v>1450.4</v>
      </c>
      <c r="M263" s="909">
        <v>1830.5</v>
      </c>
      <c r="N263" s="909">
        <v>3716</v>
      </c>
      <c r="O263" s="910">
        <v>4201.5</v>
      </c>
      <c r="P263" s="1190">
        <v>4904.5</v>
      </c>
      <c r="Q263" s="910">
        <v>4728.6000000000004</v>
      </c>
      <c r="R263" s="910">
        <v>5056.8999999999996</v>
      </c>
      <c r="S263" s="910">
        <v>5361.3</v>
      </c>
      <c r="T263" s="910">
        <v>5530.6</v>
      </c>
    </row>
    <row r="264" spans="1:20">
      <c r="A264" s="1119"/>
      <c r="B264" s="1120" t="s">
        <v>569</v>
      </c>
      <c r="C264" s="1121">
        <v>4</v>
      </c>
      <c r="D264" s="1121">
        <v>275.60000000000002</v>
      </c>
      <c r="E264" s="1121">
        <v>306.89999999999998</v>
      </c>
      <c r="F264" s="918">
        <v>298.2</v>
      </c>
      <c r="G264" s="918">
        <v>313.2</v>
      </c>
      <c r="H264" s="918">
        <v>292.39999999999998</v>
      </c>
      <c r="I264" s="1121">
        <v>438.6</v>
      </c>
      <c r="J264" s="1121">
        <v>706.7</v>
      </c>
      <c r="K264" s="1121">
        <v>882.4</v>
      </c>
      <c r="L264" s="1121">
        <v>921.5</v>
      </c>
      <c r="M264" s="1121">
        <v>1101.0999999999999</v>
      </c>
      <c r="N264" s="1121">
        <v>1974.4</v>
      </c>
      <c r="O264" s="1122">
        <v>1973.7</v>
      </c>
      <c r="P264" s="1239">
        <v>2274.8000000000002</v>
      </c>
      <c r="Q264" s="1122">
        <v>2386.6999999999998</v>
      </c>
      <c r="R264" s="1122">
        <v>2516.1</v>
      </c>
      <c r="S264" s="1122">
        <v>2662.5</v>
      </c>
      <c r="T264" s="1122">
        <v>2831.9</v>
      </c>
    </row>
    <row r="265" spans="1:20">
      <c r="A265" s="1119">
        <v>211</v>
      </c>
      <c r="B265" s="1123" t="s">
        <v>570</v>
      </c>
      <c r="C265" s="1121">
        <v>3.9</v>
      </c>
      <c r="D265" s="1121">
        <v>251.90000000000003</v>
      </c>
      <c r="E265" s="1121">
        <v>277</v>
      </c>
      <c r="F265" s="918"/>
      <c r="G265" s="918"/>
      <c r="H265" s="918"/>
      <c r="I265" s="1124">
        <v>414.1</v>
      </c>
      <c r="J265" s="1124">
        <v>656</v>
      </c>
      <c r="K265" s="1124">
        <v>811.8</v>
      </c>
      <c r="L265" s="1124">
        <v>852.7</v>
      </c>
      <c r="M265" s="1124">
        <v>1019</v>
      </c>
      <c r="N265" s="1124">
        <v>1871.5</v>
      </c>
      <c r="O265" s="1126">
        <v>1917.1</v>
      </c>
      <c r="P265" s="1242">
        <v>2195.4</v>
      </c>
      <c r="Q265" s="1126">
        <v>2302.1</v>
      </c>
      <c r="R265" s="1126">
        <v>2426.9</v>
      </c>
      <c r="S265" s="1126">
        <v>2568.1999999999998</v>
      </c>
      <c r="T265" s="1126">
        <v>2731.5</v>
      </c>
    </row>
    <row r="266" spans="1:20">
      <c r="A266" s="1119"/>
      <c r="B266" s="1123" t="s">
        <v>571</v>
      </c>
      <c r="C266" s="1121"/>
      <c r="D266" s="1121"/>
      <c r="E266" s="1121"/>
      <c r="F266" s="918"/>
      <c r="G266" s="918"/>
      <c r="H266" s="918"/>
      <c r="I266" s="1121">
        <v>405.2</v>
      </c>
      <c r="J266" s="1121">
        <v>639.29999999999995</v>
      </c>
      <c r="K266" s="1121">
        <v>790.9</v>
      </c>
      <c r="L266" s="1121">
        <v>826.8</v>
      </c>
      <c r="M266" s="1121"/>
      <c r="N266" s="1121">
        <v>1814</v>
      </c>
      <c r="O266" s="1122">
        <v>1853.8</v>
      </c>
      <c r="P266" s="1239">
        <v>2117.8000000000002</v>
      </c>
      <c r="Q266" s="1122">
        <v>2219.9</v>
      </c>
      <c r="R266" s="1122">
        <v>2340.3000000000002</v>
      </c>
      <c r="S266" s="1122">
        <v>2476.5</v>
      </c>
      <c r="T266" s="1122">
        <v>2634</v>
      </c>
    </row>
    <row r="267" spans="1:20">
      <c r="A267" s="1119"/>
      <c r="B267" s="1123" t="s">
        <v>572</v>
      </c>
      <c r="C267" s="1121"/>
      <c r="D267" s="1121"/>
      <c r="E267" s="1121"/>
      <c r="F267" s="918"/>
      <c r="G267" s="918"/>
      <c r="H267" s="918"/>
      <c r="I267" s="1121">
        <v>8.9</v>
      </c>
      <c r="J267" s="1121">
        <v>16.600000000000001</v>
      </c>
      <c r="K267" s="1121">
        <v>20.9</v>
      </c>
      <c r="L267" s="1121">
        <v>25.9</v>
      </c>
      <c r="M267" s="1121"/>
      <c r="N267" s="1121">
        <v>57.5</v>
      </c>
      <c r="O267" s="1122">
        <v>63.3</v>
      </c>
      <c r="P267" s="1239">
        <v>77.5</v>
      </c>
      <c r="Q267" s="1122">
        <v>82.2</v>
      </c>
      <c r="R267" s="1122">
        <v>86.6</v>
      </c>
      <c r="S267" s="1122">
        <v>91.7</v>
      </c>
      <c r="T267" s="1122">
        <v>97.5</v>
      </c>
    </row>
    <row r="268" spans="1:20">
      <c r="A268" s="1119">
        <v>212</v>
      </c>
      <c r="B268" s="1123" t="s">
        <v>573</v>
      </c>
      <c r="C268" s="1121">
        <v>0.1</v>
      </c>
      <c r="D268" s="1121">
        <v>23.7</v>
      </c>
      <c r="E268" s="1121">
        <v>29.9</v>
      </c>
      <c r="F268" s="918"/>
      <c r="G268" s="918"/>
      <c r="H268" s="918"/>
      <c r="I268" s="1121">
        <v>24.4</v>
      </c>
      <c r="J268" s="1121">
        <v>50.8</v>
      </c>
      <c r="K268" s="1121">
        <v>70.599999999999994</v>
      </c>
      <c r="L268" s="1121">
        <v>68.900000000000006</v>
      </c>
      <c r="M268" s="1121">
        <v>82.1</v>
      </c>
      <c r="N268" s="1121">
        <v>102.9</v>
      </c>
      <c r="O268" s="1122">
        <v>56.6</v>
      </c>
      <c r="P268" s="1239">
        <v>79.5</v>
      </c>
      <c r="Q268" s="1122">
        <v>84.6</v>
      </c>
      <c r="R268" s="1122">
        <v>89.2</v>
      </c>
      <c r="S268" s="1122">
        <v>94.4</v>
      </c>
      <c r="T268" s="1122">
        <v>100.4</v>
      </c>
    </row>
    <row r="269" spans="1:20">
      <c r="A269" s="1119"/>
      <c r="B269" s="1120" t="s">
        <v>574</v>
      </c>
      <c r="C269" s="1121">
        <v>77.7</v>
      </c>
      <c r="D269" s="1121">
        <v>203.7</v>
      </c>
      <c r="E269" s="1121">
        <v>295.10000000000002</v>
      </c>
      <c r="F269" s="918">
        <v>185.5</v>
      </c>
      <c r="G269" s="918">
        <v>185</v>
      </c>
      <c r="H269" s="918">
        <v>137.30000000000001</v>
      </c>
      <c r="I269" s="1121">
        <v>324.10000000000002</v>
      </c>
      <c r="J269" s="1121">
        <v>300.7</v>
      </c>
      <c r="K269" s="1121">
        <v>398.2</v>
      </c>
      <c r="L269" s="1121">
        <v>438.8</v>
      </c>
      <c r="M269" s="1121">
        <v>609</v>
      </c>
      <c r="N269" s="1121">
        <v>1004.2</v>
      </c>
      <c r="O269" s="1122">
        <v>1256.5</v>
      </c>
      <c r="P269" s="1239">
        <v>1411.5</v>
      </c>
      <c r="Q269" s="1122">
        <v>1326.1</v>
      </c>
      <c r="R269" s="1122">
        <v>1392.9</v>
      </c>
      <c r="S269" s="1122">
        <v>1448.4</v>
      </c>
      <c r="T269" s="1122">
        <v>1448.4</v>
      </c>
    </row>
    <row r="270" spans="1:20">
      <c r="A270" s="1119"/>
      <c r="B270" s="1120" t="s">
        <v>575</v>
      </c>
      <c r="C270" s="1121">
        <v>479.5</v>
      </c>
      <c r="D270" s="1121">
        <v>122.4</v>
      </c>
      <c r="E270" s="1121">
        <v>28.6</v>
      </c>
      <c r="F270" s="918">
        <v>23.5</v>
      </c>
      <c r="G270" s="918">
        <v>18.2</v>
      </c>
      <c r="H270" s="918">
        <v>38.9</v>
      </c>
      <c r="I270" s="1121">
        <v>46.6</v>
      </c>
      <c r="J270" s="1121">
        <v>7.8</v>
      </c>
      <c r="K270" s="1121">
        <v>8</v>
      </c>
      <c r="L270" s="1121">
        <v>46.3</v>
      </c>
      <c r="M270" s="1121">
        <v>156.69999999999999</v>
      </c>
      <c r="N270" s="1121">
        <v>130.69999999999999</v>
      </c>
      <c r="O270" s="1122">
        <v>174.9</v>
      </c>
      <c r="P270" s="1239">
        <v>176.5</v>
      </c>
      <c r="Q270" s="1122">
        <v>184.6</v>
      </c>
      <c r="R270" s="1122">
        <v>193.9</v>
      </c>
      <c r="S270" s="1122">
        <v>201.6</v>
      </c>
      <c r="T270" s="1122">
        <v>201.6</v>
      </c>
    </row>
    <row r="271" spans="1:20" s="6" customFormat="1">
      <c r="A271" s="1119"/>
      <c r="B271" s="1120" t="s">
        <v>576</v>
      </c>
      <c r="C271" s="1121">
        <v>13.5</v>
      </c>
      <c r="D271" s="1121">
        <v>3.4</v>
      </c>
      <c r="E271" s="1121">
        <v>67.8</v>
      </c>
      <c r="F271" s="918">
        <v>6.7</v>
      </c>
      <c r="G271" s="918">
        <v>8</v>
      </c>
      <c r="H271" s="918">
        <v>13.6</v>
      </c>
      <c r="I271" s="1121">
        <v>17.2</v>
      </c>
      <c r="J271" s="1121">
        <v>1.3</v>
      </c>
      <c r="K271" s="1121">
        <v>1.8</v>
      </c>
      <c r="L271" s="1121">
        <v>2.1</v>
      </c>
      <c r="M271" s="1121">
        <v>3.8</v>
      </c>
      <c r="N271" s="1121">
        <v>5.0999999999999996</v>
      </c>
      <c r="O271" s="1122">
        <v>7.5</v>
      </c>
      <c r="P271" s="1239">
        <v>12.7</v>
      </c>
      <c r="Q271" s="1122">
        <v>7.9</v>
      </c>
      <c r="R271" s="1122">
        <v>8.3000000000000007</v>
      </c>
      <c r="S271" s="1122">
        <v>8.6</v>
      </c>
      <c r="T271" s="1122">
        <v>8.6</v>
      </c>
    </row>
    <row r="272" spans="1:20" ht="12.75" customHeight="1">
      <c r="A272" s="1119"/>
      <c r="B272" s="1120" t="s">
        <v>577</v>
      </c>
      <c r="C272" s="1121">
        <v>795.5</v>
      </c>
      <c r="D272" s="1121">
        <v>777</v>
      </c>
      <c r="E272" s="1121">
        <v>875.8</v>
      </c>
      <c r="F272" s="918">
        <v>153.80000000000001</v>
      </c>
      <c r="G272" s="922">
        <v>100.2</v>
      </c>
      <c r="H272" s="922">
        <v>115.8</v>
      </c>
      <c r="I272" s="1121">
        <v>212.7</v>
      </c>
      <c r="J272" s="1121">
        <v>197.8</v>
      </c>
      <c r="K272" s="1121">
        <v>226.3</v>
      </c>
      <c r="L272" s="1121">
        <v>422.2</v>
      </c>
      <c r="M272" s="1121">
        <v>287</v>
      </c>
      <c r="N272" s="1121">
        <v>601.6</v>
      </c>
      <c r="O272" s="1122">
        <v>728.6</v>
      </c>
      <c r="P272" s="1239">
        <v>964.2</v>
      </c>
      <c r="Q272" s="1122">
        <v>765.8</v>
      </c>
      <c r="R272" s="1122">
        <v>904.2</v>
      </c>
      <c r="S272" s="1122">
        <v>993</v>
      </c>
      <c r="T272" s="1122">
        <v>993</v>
      </c>
    </row>
    <row r="273" spans="1:20">
      <c r="A273" s="1119">
        <v>311</v>
      </c>
      <c r="B273" s="1123" t="s">
        <v>596</v>
      </c>
      <c r="C273" s="1121"/>
      <c r="D273" s="1121"/>
      <c r="E273" s="1121"/>
      <c r="F273" s="922"/>
      <c r="G273" s="922"/>
      <c r="H273" s="922"/>
      <c r="I273" s="1121"/>
      <c r="J273" s="1121">
        <v>197.8</v>
      </c>
      <c r="K273" s="1121">
        <v>226.3</v>
      </c>
      <c r="L273" s="1121">
        <v>422.2</v>
      </c>
      <c r="M273" s="1121">
        <v>287</v>
      </c>
      <c r="N273" s="1121">
        <v>601.6</v>
      </c>
      <c r="O273" s="1127">
        <v>728.6</v>
      </c>
      <c r="P273" s="1241">
        <v>964.2</v>
      </c>
      <c r="Q273" s="1127">
        <v>765.8</v>
      </c>
      <c r="R273" s="1127">
        <v>904.2</v>
      </c>
      <c r="S273" s="1127">
        <v>993</v>
      </c>
      <c r="T273" s="1127">
        <v>993</v>
      </c>
    </row>
    <row r="274" spans="1:20">
      <c r="A274" s="1119"/>
      <c r="B274" s="1123" t="s">
        <v>580</v>
      </c>
      <c r="C274" s="1121"/>
      <c r="D274" s="1121"/>
      <c r="E274" s="1121"/>
      <c r="F274" s="922"/>
      <c r="G274" s="922"/>
      <c r="H274" s="922"/>
      <c r="I274" s="1121"/>
      <c r="J274" s="1121">
        <v>0</v>
      </c>
      <c r="K274" s="1121">
        <v>0</v>
      </c>
      <c r="L274" s="1121">
        <v>0</v>
      </c>
      <c r="M274" s="1121"/>
      <c r="N274" s="1121">
        <v>0</v>
      </c>
      <c r="O274" s="1122">
        <v>3</v>
      </c>
      <c r="P274" s="1239">
        <v>0</v>
      </c>
      <c r="Q274" s="1122">
        <v>0</v>
      </c>
      <c r="R274" s="1122">
        <v>0</v>
      </c>
      <c r="S274" s="1122">
        <v>0</v>
      </c>
      <c r="T274" s="1122">
        <v>0</v>
      </c>
    </row>
    <row r="275" spans="1:20">
      <c r="A275" s="1119"/>
      <c r="B275" s="1123" t="s">
        <v>581</v>
      </c>
      <c r="C275" s="1121"/>
      <c r="D275" s="1121"/>
      <c r="E275" s="1121"/>
      <c r="F275" s="922"/>
      <c r="G275" s="922"/>
      <c r="H275" s="922"/>
      <c r="I275" s="1121"/>
      <c r="J275" s="1121">
        <v>0</v>
      </c>
      <c r="K275" s="1121">
        <v>0</v>
      </c>
      <c r="L275" s="1121">
        <v>0</v>
      </c>
      <c r="M275" s="1121"/>
      <c r="N275" s="1121">
        <v>0</v>
      </c>
      <c r="O275" s="1122">
        <v>67.400000000000006</v>
      </c>
      <c r="P275" s="1239">
        <v>2.1</v>
      </c>
      <c r="Q275" s="1122">
        <v>0.3</v>
      </c>
      <c r="R275" s="1122">
        <v>0.3</v>
      </c>
      <c r="S275" s="1122">
        <v>0.4</v>
      </c>
      <c r="T275" s="1122">
        <v>0.4</v>
      </c>
    </row>
    <row r="276" spans="1:20">
      <c r="A276" s="1119"/>
      <c r="B276" s="1123" t="s">
        <v>597</v>
      </c>
      <c r="C276" s="1121"/>
      <c r="D276" s="1121"/>
      <c r="E276" s="1121"/>
      <c r="F276" s="922"/>
      <c r="G276" s="922"/>
      <c r="H276" s="922"/>
      <c r="I276" s="1121"/>
      <c r="J276" s="1121">
        <v>0</v>
      </c>
      <c r="K276" s="1121">
        <v>0</v>
      </c>
      <c r="L276" s="1121">
        <v>0</v>
      </c>
      <c r="M276" s="1121"/>
      <c r="N276" s="1121">
        <v>0</v>
      </c>
      <c r="O276" s="1122">
        <v>0.3</v>
      </c>
      <c r="P276" s="1239">
        <v>0</v>
      </c>
      <c r="Q276" s="1122">
        <v>71.099999999999994</v>
      </c>
      <c r="R276" s="1122">
        <v>74.7</v>
      </c>
      <c r="S276" s="1122">
        <v>77.7</v>
      </c>
      <c r="T276" s="1122">
        <v>77.7</v>
      </c>
    </row>
    <row r="277" spans="1:20">
      <c r="A277" s="1119"/>
      <c r="B277" s="1123" t="s">
        <v>582</v>
      </c>
      <c r="C277" s="1121"/>
      <c r="D277" s="1121"/>
      <c r="E277" s="1121"/>
      <c r="F277" s="918"/>
      <c r="G277" s="922"/>
      <c r="H277" s="922"/>
      <c r="I277" s="1121"/>
      <c r="J277" s="1121">
        <v>183.8</v>
      </c>
      <c r="K277" s="1121">
        <v>211.3</v>
      </c>
      <c r="L277" s="1121">
        <v>405.1</v>
      </c>
      <c r="M277" s="1121">
        <v>267.8</v>
      </c>
      <c r="N277" s="1121">
        <v>580</v>
      </c>
      <c r="O277" s="1122">
        <v>585.9</v>
      </c>
      <c r="P277" s="1239">
        <v>885.3</v>
      </c>
      <c r="Q277" s="1122">
        <v>618.4</v>
      </c>
      <c r="R277" s="1122">
        <v>749.3</v>
      </c>
      <c r="S277" s="1122">
        <v>832</v>
      </c>
      <c r="T277" s="1122">
        <v>832</v>
      </c>
    </row>
    <row r="278" spans="1:20">
      <c r="A278" s="1119"/>
      <c r="B278" s="1123" t="s">
        <v>584</v>
      </c>
      <c r="C278" s="1121"/>
      <c r="D278" s="1121"/>
      <c r="E278" s="1121"/>
      <c r="F278" s="918"/>
      <c r="G278" s="922"/>
      <c r="H278" s="922"/>
      <c r="I278" s="1121"/>
      <c r="J278" s="1121">
        <v>12.4</v>
      </c>
      <c r="K278" s="1121">
        <v>12.9</v>
      </c>
      <c r="L278" s="1121">
        <v>16.399999999999999</v>
      </c>
      <c r="M278" s="1121">
        <v>15.6</v>
      </c>
      <c r="N278" s="1121">
        <v>15.5</v>
      </c>
      <c r="O278" s="1122">
        <v>39.1</v>
      </c>
      <c r="P278" s="1239">
        <v>15.8</v>
      </c>
      <c r="Q278" s="1122">
        <v>41.3</v>
      </c>
      <c r="R278" s="1122">
        <v>43.3</v>
      </c>
      <c r="S278" s="1122">
        <v>45.1</v>
      </c>
      <c r="T278" s="1122">
        <v>45.1</v>
      </c>
    </row>
    <row r="279" spans="1:20">
      <c r="A279" s="1119"/>
      <c r="B279" s="1123" t="s">
        <v>585</v>
      </c>
      <c r="C279" s="1121"/>
      <c r="D279" s="1121"/>
      <c r="E279" s="1121"/>
      <c r="F279" s="922"/>
      <c r="G279" s="922"/>
      <c r="H279" s="922"/>
      <c r="I279" s="1121"/>
      <c r="J279" s="1121">
        <v>0</v>
      </c>
      <c r="K279" s="1121">
        <v>0</v>
      </c>
      <c r="L279" s="1121">
        <v>0</v>
      </c>
      <c r="M279" s="1121">
        <v>0</v>
      </c>
      <c r="N279" s="1121">
        <v>0</v>
      </c>
      <c r="O279" s="1122">
        <v>18</v>
      </c>
      <c r="P279" s="1239">
        <v>7.9</v>
      </c>
      <c r="Q279" s="1122">
        <v>19</v>
      </c>
      <c r="R279" s="1122">
        <v>19.899999999999999</v>
      </c>
      <c r="S279" s="1122">
        <v>20.7</v>
      </c>
      <c r="T279" s="1122">
        <v>20.7</v>
      </c>
    </row>
    <row r="280" spans="1:20">
      <c r="A280" s="1119"/>
      <c r="B280" s="1123" t="s">
        <v>586</v>
      </c>
      <c r="C280" s="1121"/>
      <c r="D280" s="1121"/>
      <c r="E280" s="1121"/>
      <c r="F280" s="922"/>
      <c r="G280" s="922"/>
      <c r="H280" s="922"/>
      <c r="I280" s="1121"/>
      <c r="J280" s="1121">
        <v>1.5</v>
      </c>
      <c r="K280" s="1121">
        <v>1.8</v>
      </c>
      <c r="L280" s="1121">
        <v>0.6</v>
      </c>
      <c r="M280" s="1121">
        <v>3.5</v>
      </c>
      <c r="N280" s="1121">
        <v>2.7</v>
      </c>
      <c r="O280" s="1122">
        <v>7.8</v>
      </c>
      <c r="P280" s="1239">
        <v>13.9</v>
      </c>
      <c r="Q280" s="1122">
        <v>8.1999999999999993</v>
      </c>
      <c r="R280" s="1122">
        <v>8.6999999999999993</v>
      </c>
      <c r="S280" s="1122">
        <v>9</v>
      </c>
      <c r="T280" s="1122">
        <v>9</v>
      </c>
    </row>
    <row r="281" spans="1:20">
      <c r="A281" s="1119"/>
      <c r="B281" s="1123" t="s">
        <v>583</v>
      </c>
      <c r="C281" s="1121"/>
      <c r="D281" s="1121"/>
      <c r="E281" s="1121"/>
      <c r="F281" s="918"/>
      <c r="G281" s="922"/>
      <c r="H281" s="922"/>
      <c r="I281" s="1124"/>
      <c r="J281" s="1124">
        <v>0.1</v>
      </c>
      <c r="K281" s="1124">
        <v>0.3</v>
      </c>
      <c r="L281" s="1124">
        <v>0.2</v>
      </c>
      <c r="M281" s="1121">
        <v>0.1</v>
      </c>
      <c r="N281" s="1124">
        <v>3.4</v>
      </c>
      <c r="O281" s="1126">
        <v>7.1</v>
      </c>
      <c r="P281" s="1242">
        <v>39.299999999999997</v>
      </c>
      <c r="Q281" s="1126">
        <v>7.5</v>
      </c>
      <c r="R281" s="1126">
        <v>7.9</v>
      </c>
      <c r="S281" s="1126">
        <v>8.1999999999999993</v>
      </c>
      <c r="T281" s="1126">
        <v>8.1999999999999993</v>
      </c>
    </row>
    <row r="282" spans="1:20">
      <c r="A282" s="1119"/>
      <c r="B282" s="1120" t="s">
        <v>888</v>
      </c>
      <c r="C282" s="1121"/>
      <c r="D282" s="1121"/>
      <c r="E282" s="1121"/>
      <c r="F282" s="922"/>
      <c r="G282" s="922"/>
      <c r="H282" s="922"/>
      <c r="I282" s="1121"/>
      <c r="J282" s="1121"/>
      <c r="K282" s="1121"/>
      <c r="L282" s="1121">
        <v>0</v>
      </c>
      <c r="M282" s="1121">
        <v>0</v>
      </c>
      <c r="N282" s="1121">
        <v>0</v>
      </c>
      <c r="O282" s="1122">
        <v>60.3</v>
      </c>
      <c r="P282" s="1239">
        <v>64.8</v>
      </c>
      <c r="Q282" s="1122">
        <v>57.5</v>
      </c>
      <c r="R282" s="1122">
        <v>41.5</v>
      </c>
      <c r="S282" s="1122">
        <v>47.1</v>
      </c>
      <c r="T282" s="1122">
        <v>47.1</v>
      </c>
    </row>
    <row r="283" spans="1:20" ht="12.75" customHeight="1">
      <c r="A283" s="1119"/>
      <c r="B283" s="1120"/>
      <c r="C283" s="1121"/>
      <c r="D283" s="1121"/>
      <c r="E283" s="1121"/>
      <c r="F283" s="918"/>
      <c r="G283" s="922"/>
      <c r="H283" s="922"/>
      <c r="I283" s="1121"/>
      <c r="J283" s="1121"/>
      <c r="K283" s="1121"/>
      <c r="L283" s="1121"/>
      <c r="M283" s="1121"/>
      <c r="N283" s="1121"/>
      <c r="O283" s="1122"/>
      <c r="P283" s="1239"/>
      <c r="Q283" s="1122"/>
      <c r="R283" s="1122"/>
      <c r="S283" s="1122"/>
      <c r="T283" s="1122"/>
    </row>
    <row r="284" spans="1:20" ht="13.5" customHeight="1">
      <c r="A284" s="1116"/>
      <c r="B284" s="1117" t="s">
        <v>598</v>
      </c>
      <c r="C284" s="1128">
        <v>452.3</v>
      </c>
      <c r="D284" s="1128">
        <v>521.1</v>
      </c>
      <c r="E284" s="1128">
        <v>933.1</v>
      </c>
      <c r="F284" s="909">
        <f>SUM(F285:F286)</f>
        <v>1074.7</v>
      </c>
      <c r="G284" s="909">
        <f t="shared" ref="G284" si="2">SUM(G285:G286)</f>
        <v>1264.3</v>
      </c>
      <c r="H284" s="909">
        <v>1633.9</v>
      </c>
      <c r="I284" s="909">
        <v>1934.7</v>
      </c>
      <c r="J284" s="909">
        <v>2147.1999999999998</v>
      </c>
      <c r="K284" s="909">
        <v>2165.1</v>
      </c>
      <c r="L284" s="909">
        <v>2254.6999999999998</v>
      </c>
      <c r="M284" s="909">
        <v>2578.6999999999998</v>
      </c>
      <c r="N284" s="909">
        <v>2769.7</v>
      </c>
      <c r="O284" s="910">
        <v>3050.8</v>
      </c>
      <c r="P284" s="1190">
        <v>3522.5</v>
      </c>
      <c r="Q284" s="910">
        <v>3523.6</v>
      </c>
      <c r="R284" s="910">
        <v>3612.3</v>
      </c>
      <c r="S284" s="910">
        <v>3465.5</v>
      </c>
      <c r="T284" s="910">
        <v>3206.4</v>
      </c>
    </row>
    <row r="285" spans="1:20">
      <c r="A285" s="1119"/>
      <c r="B285" s="1120" t="s">
        <v>574</v>
      </c>
      <c r="C285" s="1121"/>
      <c r="D285" s="1121"/>
      <c r="E285" s="1121"/>
      <c r="F285" s="918">
        <v>4.8</v>
      </c>
      <c r="G285" s="918">
        <v>16.2</v>
      </c>
      <c r="H285" s="918">
        <v>109</v>
      </c>
      <c r="I285" s="1121">
        <v>81.400000000000006</v>
      </c>
      <c r="J285" s="1121">
        <v>18.100000000000001</v>
      </c>
      <c r="K285" s="1121">
        <v>5.0999999999999996</v>
      </c>
      <c r="L285" s="1121">
        <v>5.6</v>
      </c>
      <c r="M285" s="1121">
        <v>6.2</v>
      </c>
      <c r="N285" s="1121">
        <v>8.4</v>
      </c>
      <c r="O285" s="1122">
        <v>82</v>
      </c>
      <c r="P285" s="1239">
        <v>61.9</v>
      </c>
      <c r="Q285" s="1122">
        <v>61.9</v>
      </c>
      <c r="R285" s="1122">
        <v>63.4</v>
      </c>
      <c r="S285" s="1122">
        <v>60.9</v>
      </c>
      <c r="T285" s="1122">
        <v>56.3</v>
      </c>
    </row>
    <row r="286" spans="1:20">
      <c r="A286" s="1119"/>
      <c r="B286" s="1120" t="s">
        <v>599</v>
      </c>
      <c r="C286" s="1121">
        <v>452.3</v>
      </c>
      <c r="D286" s="1121">
        <v>521.1</v>
      </c>
      <c r="E286" s="1121">
        <v>933.1</v>
      </c>
      <c r="F286" s="918">
        <v>1069.9000000000001</v>
      </c>
      <c r="G286" s="918">
        <v>1248.0999999999999</v>
      </c>
      <c r="H286" s="918">
        <v>1524.9</v>
      </c>
      <c r="I286" s="1121">
        <v>1853.3</v>
      </c>
      <c r="J286" s="1121">
        <v>2129.1</v>
      </c>
      <c r="K286" s="1121">
        <v>2160</v>
      </c>
      <c r="L286" s="1121">
        <v>2249.1</v>
      </c>
      <c r="M286" s="1121">
        <v>2572.5</v>
      </c>
      <c r="N286" s="1121">
        <v>2761.3</v>
      </c>
      <c r="O286" s="1122">
        <v>2968.8</v>
      </c>
      <c r="P286" s="1239">
        <v>3460.6</v>
      </c>
      <c r="Q286" s="1122">
        <v>3461.7</v>
      </c>
      <c r="R286" s="1122">
        <v>3548.9</v>
      </c>
      <c r="S286" s="1122">
        <v>3404.7</v>
      </c>
      <c r="T286" s="1122">
        <v>3150.1</v>
      </c>
    </row>
    <row r="287" spans="1:20">
      <c r="A287" s="1119"/>
      <c r="B287" s="1120" t="s">
        <v>957</v>
      </c>
      <c r="C287" s="1121">
        <v>38.1</v>
      </c>
      <c r="D287" s="1121">
        <v>42.3</v>
      </c>
      <c r="E287" s="1121">
        <v>92.7</v>
      </c>
      <c r="F287" s="918">
        <v>83.8</v>
      </c>
      <c r="G287" s="918">
        <v>1171.0999999999999</v>
      </c>
      <c r="H287" s="918">
        <v>168.9</v>
      </c>
      <c r="I287" s="1121">
        <v>210.5</v>
      </c>
      <c r="J287" s="1121">
        <v>449</v>
      </c>
      <c r="K287" s="1121">
        <v>468.1</v>
      </c>
      <c r="L287" s="1121">
        <v>328.2</v>
      </c>
      <c r="M287" s="1121">
        <v>427.6</v>
      </c>
      <c r="N287" s="1121">
        <v>792.7</v>
      </c>
      <c r="O287" s="1122">
        <v>998.4</v>
      </c>
      <c r="P287" s="1239">
        <v>1228.5</v>
      </c>
      <c r="Q287" s="1122">
        <v>1228.8</v>
      </c>
      <c r="R287" s="1122">
        <v>1259.8</v>
      </c>
      <c r="S287" s="1122">
        <v>1208.5999999999999</v>
      </c>
      <c r="T287" s="1122">
        <v>1118.2</v>
      </c>
    </row>
    <row r="288" spans="1:20">
      <c r="A288" s="1119"/>
      <c r="B288" s="1123" t="s">
        <v>601</v>
      </c>
      <c r="C288" s="1121">
        <v>414.2</v>
      </c>
      <c r="D288" s="1121">
        <v>478.9</v>
      </c>
      <c r="E288" s="1121">
        <v>840.4</v>
      </c>
      <c r="F288" s="918">
        <v>986.1</v>
      </c>
      <c r="G288" s="918">
        <v>77</v>
      </c>
      <c r="H288" s="918">
        <v>1356</v>
      </c>
      <c r="I288" s="1121">
        <v>1642.8</v>
      </c>
      <c r="J288" s="1121">
        <v>1680.1</v>
      </c>
      <c r="K288" s="1121">
        <v>1691.9</v>
      </c>
      <c r="L288" s="1121">
        <v>1920.9</v>
      </c>
      <c r="M288" s="1121">
        <v>2144.9</v>
      </c>
      <c r="N288" s="1121">
        <v>1968.6</v>
      </c>
      <c r="O288" s="1122">
        <v>1970.4</v>
      </c>
      <c r="P288" s="1239">
        <v>2232.1</v>
      </c>
      <c r="Q288" s="1122">
        <v>2232.9</v>
      </c>
      <c r="R288" s="1122">
        <v>2289.1</v>
      </c>
      <c r="S288" s="1122">
        <v>2196.1</v>
      </c>
      <c r="T288" s="1122">
        <v>2031.8</v>
      </c>
    </row>
    <row r="289" spans="1:20">
      <c r="A289" s="1119"/>
      <c r="B289" s="1120"/>
      <c r="C289" s="1121"/>
      <c r="D289" s="1121"/>
      <c r="E289" s="1121"/>
      <c r="F289" s="918"/>
      <c r="G289" s="918"/>
      <c r="H289" s="918"/>
      <c r="I289" s="1121"/>
      <c r="J289" s="1121"/>
      <c r="K289" s="1121"/>
      <c r="L289" s="1121"/>
      <c r="M289" s="1121"/>
      <c r="N289" s="1121"/>
      <c r="O289" s="1122"/>
      <c r="P289" s="1239"/>
      <c r="Q289" s="1122"/>
      <c r="R289" s="1122"/>
      <c r="S289" s="1122"/>
      <c r="T289" s="1122"/>
    </row>
    <row r="290" spans="1:20">
      <c r="A290" s="1116"/>
      <c r="B290" s="1117" t="s">
        <v>602</v>
      </c>
      <c r="C290" s="1118"/>
      <c r="D290" s="1118"/>
      <c r="E290" s="1118"/>
      <c r="F290" s="909">
        <f>SUM(F291:F293)</f>
        <v>799.40000000000009</v>
      </c>
      <c r="G290" s="909">
        <f>SUM(G291:G293)</f>
        <v>1357.9</v>
      </c>
      <c r="H290" s="909">
        <v>1439.9</v>
      </c>
      <c r="I290" s="909">
        <v>1835.7</v>
      </c>
      <c r="J290" s="909">
        <v>1775.7</v>
      </c>
      <c r="K290" s="909">
        <v>1424.9</v>
      </c>
      <c r="L290" s="909">
        <v>1862.4</v>
      </c>
      <c r="M290" s="909">
        <v>1472.1</v>
      </c>
      <c r="N290" s="909">
        <v>1158.5999999999999</v>
      </c>
      <c r="O290" s="910">
        <v>2205</v>
      </c>
      <c r="P290" s="1190">
        <v>1500</v>
      </c>
      <c r="Q290" s="910">
        <v>1550</v>
      </c>
      <c r="R290" s="910">
        <v>1600</v>
      </c>
      <c r="S290" s="910">
        <v>1650</v>
      </c>
      <c r="T290" s="910">
        <v>1700</v>
      </c>
    </row>
    <row r="291" spans="1:20">
      <c r="A291" s="1119"/>
      <c r="B291" s="1120" t="s">
        <v>523</v>
      </c>
      <c r="C291" s="1129"/>
      <c r="D291" s="1129"/>
      <c r="E291" s="1129"/>
      <c r="F291" s="918">
        <v>574.6</v>
      </c>
      <c r="G291" s="918">
        <v>1125.7</v>
      </c>
      <c r="H291" s="918">
        <v>882.6</v>
      </c>
      <c r="I291" s="1121">
        <v>1030</v>
      </c>
      <c r="J291" s="1121">
        <v>696.9</v>
      </c>
      <c r="K291" s="1121">
        <v>482.5</v>
      </c>
      <c r="L291" s="1121">
        <v>630.6</v>
      </c>
      <c r="M291" s="1121">
        <v>498.4</v>
      </c>
      <c r="N291" s="1121">
        <v>392.3</v>
      </c>
      <c r="O291" s="1122">
        <v>754.4</v>
      </c>
      <c r="P291" s="1239">
        <v>438</v>
      </c>
      <c r="Q291" s="1122">
        <v>452.6</v>
      </c>
      <c r="R291" s="1122">
        <v>467.2</v>
      </c>
      <c r="S291" s="1122">
        <v>481.8</v>
      </c>
      <c r="T291" s="1122">
        <v>496.4</v>
      </c>
    </row>
    <row r="292" spans="1:20">
      <c r="A292" s="1119"/>
      <c r="B292" s="1120" t="s">
        <v>527</v>
      </c>
      <c r="C292" s="1129"/>
      <c r="D292" s="1129"/>
      <c r="E292" s="1129"/>
      <c r="F292" s="918">
        <v>21.6</v>
      </c>
      <c r="G292" s="918">
        <v>11.8</v>
      </c>
      <c r="H292" s="918">
        <v>40.299999999999997</v>
      </c>
      <c r="I292" s="1121">
        <v>93.2</v>
      </c>
      <c r="J292" s="1121"/>
      <c r="K292" s="1121"/>
      <c r="L292" s="1121"/>
      <c r="M292" s="1121"/>
      <c r="N292" s="1121"/>
      <c r="O292" s="1122"/>
      <c r="P292" s="1239"/>
      <c r="Q292" s="1122"/>
      <c r="R292" s="1122"/>
      <c r="S292" s="1122"/>
      <c r="T292" s="1122"/>
    </row>
    <row r="293" spans="1:20">
      <c r="A293" s="1119"/>
      <c r="B293" s="1120" t="s">
        <v>603</v>
      </c>
      <c r="C293" s="1129"/>
      <c r="D293" s="1129"/>
      <c r="E293" s="1129"/>
      <c r="F293" s="918">
        <v>203.2</v>
      </c>
      <c r="G293" s="918">
        <v>220.4</v>
      </c>
      <c r="H293" s="918">
        <v>517</v>
      </c>
      <c r="I293" s="1121">
        <v>712.5</v>
      </c>
      <c r="J293" s="1121">
        <v>1078.8</v>
      </c>
      <c r="K293" s="1121">
        <v>942.4</v>
      </c>
      <c r="L293" s="1121">
        <v>1231.8</v>
      </c>
      <c r="M293" s="1121">
        <v>973.7</v>
      </c>
      <c r="N293" s="1121">
        <v>766.3</v>
      </c>
      <c r="O293" s="1122">
        <v>1450.6</v>
      </c>
      <c r="P293" s="1239">
        <v>1062</v>
      </c>
      <c r="Q293" s="1122">
        <v>1097.4000000000001</v>
      </c>
      <c r="R293" s="1122">
        <v>1132.8</v>
      </c>
      <c r="S293" s="1122">
        <v>1168.2</v>
      </c>
      <c r="T293" s="1122">
        <v>1203.5999999999999</v>
      </c>
    </row>
    <row r="294" spans="1:20">
      <c r="A294" s="1119"/>
      <c r="B294" s="1123" t="s">
        <v>582</v>
      </c>
      <c r="C294" s="1129"/>
      <c r="D294" s="1129"/>
      <c r="E294" s="1129"/>
      <c r="F294" s="918"/>
      <c r="G294" s="918"/>
      <c r="H294" s="918"/>
      <c r="I294" s="1121"/>
      <c r="J294" s="1121"/>
      <c r="K294" s="1121"/>
      <c r="L294" s="1121">
        <v>426</v>
      </c>
      <c r="M294" s="1121">
        <v>336.7</v>
      </c>
      <c r="N294" s="1121">
        <v>265</v>
      </c>
      <c r="O294" s="1122">
        <v>501.6</v>
      </c>
      <c r="P294" s="1239">
        <v>373.1</v>
      </c>
      <c r="Q294" s="1122">
        <v>385.5</v>
      </c>
      <c r="R294" s="1122">
        <v>398</v>
      </c>
      <c r="S294" s="1122">
        <v>410.4</v>
      </c>
      <c r="T294" s="1122">
        <v>422.8</v>
      </c>
    </row>
    <row r="295" spans="1:20">
      <c r="A295" s="1119"/>
      <c r="B295" s="1123" t="s">
        <v>889</v>
      </c>
      <c r="C295" s="1129"/>
      <c r="D295" s="1129"/>
      <c r="E295" s="1129"/>
      <c r="F295" s="918"/>
      <c r="G295" s="918"/>
      <c r="H295" s="918"/>
      <c r="I295" s="1121"/>
      <c r="J295" s="1121"/>
      <c r="K295" s="1121"/>
      <c r="L295" s="1121">
        <v>805.8</v>
      </c>
      <c r="M295" s="1121">
        <v>636.9</v>
      </c>
      <c r="N295" s="1121">
        <v>501.3</v>
      </c>
      <c r="O295" s="1122">
        <v>949</v>
      </c>
      <c r="P295" s="1239">
        <v>688.9</v>
      </c>
      <c r="Q295" s="1122">
        <v>711.9</v>
      </c>
      <c r="R295" s="1122">
        <v>734.9</v>
      </c>
      <c r="S295" s="1122">
        <v>757.8</v>
      </c>
      <c r="T295" s="1122">
        <v>780.8</v>
      </c>
    </row>
    <row r="296" spans="1:20">
      <c r="A296" s="1119"/>
      <c r="B296" s="1120"/>
      <c r="C296" s="1121"/>
      <c r="D296" s="1121"/>
      <c r="E296" s="1121"/>
      <c r="F296" s="918"/>
      <c r="G296" s="918"/>
      <c r="H296" s="918"/>
      <c r="I296" s="1121"/>
      <c r="J296" s="1121"/>
      <c r="K296" s="1121"/>
      <c r="L296" s="1121"/>
      <c r="M296" s="1121"/>
      <c r="N296" s="1121"/>
      <c r="O296" s="1122"/>
      <c r="P296" s="1239"/>
      <c r="Q296" s="1122"/>
      <c r="R296" s="1122"/>
      <c r="S296" s="1122"/>
      <c r="T296" s="1122"/>
    </row>
    <row r="297" spans="1:20" s="6" customFormat="1">
      <c r="A297" s="1116"/>
      <c r="B297" s="1117" t="s">
        <v>604</v>
      </c>
      <c r="C297" s="1118"/>
      <c r="D297" s="1118"/>
      <c r="E297" s="1118"/>
      <c r="F297" s="909">
        <f>SUM(F298:F299)</f>
        <v>707.3</v>
      </c>
      <c r="G297" s="909">
        <f>SUM(G298:G299)</f>
        <v>712</v>
      </c>
      <c r="H297" s="909">
        <v>576.1</v>
      </c>
      <c r="I297" s="909">
        <v>791.6</v>
      </c>
      <c r="J297" s="909">
        <v>1311.7</v>
      </c>
      <c r="K297" s="909">
        <v>1567.8</v>
      </c>
      <c r="L297" s="909">
        <v>1493.5</v>
      </c>
      <c r="M297" s="909">
        <v>1447.5</v>
      </c>
      <c r="N297" s="909">
        <v>1033</v>
      </c>
      <c r="O297" s="910">
        <v>1213.3</v>
      </c>
      <c r="P297" s="1190">
        <v>1225.9000000000001</v>
      </c>
      <c r="Q297" s="910">
        <v>1238.2</v>
      </c>
      <c r="R297" s="910">
        <v>1250.5</v>
      </c>
      <c r="S297" s="910">
        <v>1325.6</v>
      </c>
      <c r="T297" s="910">
        <v>1405.1</v>
      </c>
    </row>
    <row r="298" spans="1:20" s="6" customFormat="1">
      <c r="A298" s="1119"/>
      <c r="B298" s="1120" t="s">
        <v>523</v>
      </c>
      <c r="C298" s="1129"/>
      <c r="D298" s="1129"/>
      <c r="E298" s="1129"/>
      <c r="F298" s="918">
        <v>71.3</v>
      </c>
      <c r="G298" s="1130">
        <v>195</v>
      </c>
      <c r="H298" s="1130">
        <v>48.6</v>
      </c>
      <c r="I298" s="1121">
        <v>107.6</v>
      </c>
      <c r="J298" s="1121">
        <v>123.2</v>
      </c>
      <c r="K298" s="1121">
        <v>102.8</v>
      </c>
      <c r="L298" s="1121">
        <v>114.1</v>
      </c>
      <c r="M298" s="1121">
        <v>110.6</v>
      </c>
      <c r="N298" s="1121">
        <v>78.900000000000006</v>
      </c>
      <c r="O298" s="1122">
        <v>92.7</v>
      </c>
      <c r="P298" s="1239">
        <v>70.099999999999994</v>
      </c>
      <c r="Q298" s="1122">
        <v>70.8</v>
      </c>
      <c r="R298" s="1122">
        <v>71.5</v>
      </c>
      <c r="S298" s="1122">
        <v>75.8</v>
      </c>
      <c r="T298" s="1122">
        <v>80.3</v>
      </c>
    </row>
    <row r="299" spans="1:20" s="6" customFormat="1">
      <c r="A299" s="1119"/>
      <c r="B299" s="1120" t="s">
        <v>603</v>
      </c>
      <c r="C299" s="1129"/>
      <c r="D299" s="1129"/>
      <c r="E299" s="1129"/>
      <c r="F299" s="918">
        <v>636</v>
      </c>
      <c r="G299" s="918">
        <v>517</v>
      </c>
      <c r="H299" s="918">
        <v>489.3</v>
      </c>
      <c r="I299" s="1121">
        <v>684</v>
      </c>
      <c r="J299" s="1121">
        <v>1188.5999999999999</v>
      </c>
      <c r="K299" s="1121">
        <v>1465</v>
      </c>
      <c r="L299" s="1121">
        <v>1379.4</v>
      </c>
      <c r="M299" s="1121">
        <v>1336.9</v>
      </c>
      <c r="N299" s="1121">
        <v>954</v>
      </c>
      <c r="O299" s="1122">
        <v>1120.5999999999999</v>
      </c>
      <c r="P299" s="1239">
        <v>1155.8</v>
      </c>
      <c r="Q299" s="1122">
        <v>1167.4000000000001</v>
      </c>
      <c r="R299" s="1122">
        <v>1179</v>
      </c>
      <c r="S299" s="1122">
        <v>1249.8</v>
      </c>
      <c r="T299" s="1122">
        <v>1324.8</v>
      </c>
    </row>
    <row r="300" spans="1:20" s="6" customFormat="1">
      <c r="A300" s="1119"/>
      <c r="B300" s="1120" t="s">
        <v>890</v>
      </c>
      <c r="C300" s="1129"/>
      <c r="D300" s="1129"/>
      <c r="E300" s="1129"/>
      <c r="F300" s="918"/>
      <c r="G300" s="918"/>
      <c r="H300" s="918"/>
      <c r="I300" s="1121"/>
      <c r="J300" s="1121"/>
      <c r="K300" s="1121"/>
      <c r="L300" s="1121">
        <v>1379.4</v>
      </c>
      <c r="M300" s="1121">
        <v>1336.9</v>
      </c>
      <c r="N300" s="1121">
        <v>954</v>
      </c>
      <c r="O300" s="1122">
        <v>1120.5999999999999</v>
      </c>
      <c r="P300" s="1239">
        <v>1155.8</v>
      </c>
      <c r="Q300" s="1122">
        <v>1167.4000000000001</v>
      </c>
      <c r="R300" s="1122">
        <v>1179</v>
      </c>
      <c r="S300" s="1122">
        <v>1249.8</v>
      </c>
      <c r="T300" s="1122">
        <v>1324.8</v>
      </c>
    </row>
    <row r="301" spans="1:20" s="6" customFormat="1">
      <c r="A301" s="1119"/>
      <c r="B301" s="1123" t="s">
        <v>580</v>
      </c>
      <c r="C301" s="1129"/>
      <c r="D301" s="1129"/>
      <c r="E301" s="1129"/>
      <c r="F301" s="918"/>
      <c r="G301" s="918"/>
      <c r="H301" s="918"/>
      <c r="I301" s="1121"/>
      <c r="J301" s="1121"/>
      <c r="K301" s="1121"/>
      <c r="L301" s="1121">
        <v>989.1</v>
      </c>
      <c r="M301" s="1121">
        <v>958.6</v>
      </c>
      <c r="N301" s="1121">
        <v>659.9</v>
      </c>
      <c r="O301" s="1122">
        <v>803.9</v>
      </c>
      <c r="P301" s="1239">
        <v>826.4</v>
      </c>
      <c r="Q301" s="1122">
        <v>834.6</v>
      </c>
      <c r="R301" s="1122">
        <v>842.9</v>
      </c>
      <c r="S301" s="1122">
        <v>893.6</v>
      </c>
      <c r="T301" s="1122">
        <v>947.2</v>
      </c>
    </row>
    <row r="302" spans="1:20" s="6" customFormat="1">
      <c r="A302" s="1119"/>
      <c r="B302" s="1123" t="s">
        <v>582</v>
      </c>
      <c r="C302" s="1129"/>
      <c r="D302" s="1129"/>
      <c r="E302" s="1129"/>
      <c r="F302" s="918"/>
      <c r="G302" s="918"/>
      <c r="H302" s="918"/>
      <c r="I302" s="1121"/>
      <c r="J302" s="1121"/>
      <c r="K302" s="1121"/>
      <c r="L302" s="1121">
        <v>298.2</v>
      </c>
      <c r="M302" s="1121">
        <v>289</v>
      </c>
      <c r="N302" s="1121">
        <v>240.8</v>
      </c>
      <c r="O302" s="1122">
        <v>242.3</v>
      </c>
      <c r="P302" s="1239">
        <v>249.1</v>
      </c>
      <c r="Q302" s="1122">
        <v>251.6</v>
      </c>
      <c r="R302" s="1122">
        <v>254.1</v>
      </c>
      <c r="S302" s="1122">
        <v>269.39999999999998</v>
      </c>
      <c r="T302" s="1122">
        <v>285.5</v>
      </c>
    </row>
    <row r="303" spans="1:20" s="6" customFormat="1">
      <c r="A303" s="1119"/>
      <c r="B303" s="1123" t="s">
        <v>891</v>
      </c>
      <c r="C303" s="1129"/>
      <c r="D303" s="1129"/>
      <c r="E303" s="1129"/>
      <c r="F303" s="918"/>
      <c r="G303" s="918"/>
      <c r="H303" s="918"/>
      <c r="I303" s="1121"/>
      <c r="J303" s="1121"/>
      <c r="K303" s="1121"/>
      <c r="L303" s="1121">
        <v>49.5</v>
      </c>
      <c r="M303" s="1121">
        <v>48</v>
      </c>
      <c r="N303" s="1121">
        <v>33</v>
      </c>
      <c r="O303" s="1122">
        <v>40.299999999999997</v>
      </c>
      <c r="P303" s="1239">
        <v>41.4</v>
      </c>
      <c r="Q303" s="1122">
        <v>41.8</v>
      </c>
      <c r="R303" s="1122">
        <v>42.2</v>
      </c>
      <c r="S303" s="1122">
        <v>44.7</v>
      </c>
      <c r="T303" s="1122">
        <v>47.4</v>
      </c>
    </row>
    <row r="304" spans="1:20" s="6" customFormat="1">
      <c r="A304" s="1119"/>
      <c r="B304" s="1123" t="s">
        <v>584</v>
      </c>
      <c r="C304" s="1129"/>
      <c r="D304" s="1129"/>
      <c r="E304" s="1129"/>
      <c r="F304" s="918"/>
      <c r="G304" s="918"/>
      <c r="H304" s="918"/>
      <c r="I304" s="1121"/>
      <c r="J304" s="1121"/>
      <c r="K304" s="1121"/>
      <c r="L304" s="1121">
        <v>0</v>
      </c>
      <c r="M304" s="1121">
        <v>0</v>
      </c>
      <c r="N304" s="1121">
        <v>0</v>
      </c>
      <c r="O304" s="1122">
        <v>0</v>
      </c>
      <c r="P304" s="1239"/>
      <c r="Q304" s="1122">
        <v>0</v>
      </c>
      <c r="R304" s="1122">
        <v>0</v>
      </c>
      <c r="S304" s="1122">
        <v>0</v>
      </c>
      <c r="T304" s="1122">
        <v>0</v>
      </c>
    </row>
    <row r="305" spans="1:20" s="6" customFormat="1">
      <c r="A305" s="1119"/>
      <c r="B305" s="1123" t="s">
        <v>889</v>
      </c>
      <c r="C305" s="1129"/>
      <c r="D305" s="1129"/>
      <c r="E305" s="1129"/>
      <c r="F305" s="918"/>
      <c r="G305" s="918"/>
      <c r="H305" s="918"/>
      <c r="I305" s="1121"/>
      <c r="J305" s="1121"/>
      <c r="K305" s="1121"/>
      <c r="L305" s="1121">
        <v>42.6</v>
      </c>
      <c r="M305" s="1121">
        <v>41.3</v>
      </c>
      <c r="N305" s="1121">
        <v>20.399999999999999</v>
      </c>
      <c r="O305" s="1122">
        <v>34.1</v>
      </c>
      <c r="P305" s="1239">
        <v>38.9</v>
      </c>
      <c r="Q305" s="1122">
        <v>39.299999999999997</v>
      </c>
      <c r="R305" s="1122">
        <v>39.700000000000003</v>
      </c>
      <c r="S305" s="1122">
        <v>42.1</v>
      </c>
      <c r="T305" s="1122">
        <v>44.6</v>
      </c>
    </row>
    <row r="306" spans="1:20">
      <c r="A306" s="1111"/>
      <c r="B306" s="1120"/>
      <c r="C306" s="1121"/>
      <c r="D306" s="1121"/>
      <c r="E306" s="1121"/>
      <c r="F306" s="918"/>
      <c r="G306" s="918"/>
      <c r="H306" s="918"/>
      <c r="I306" s="1121"/>
      <c r="J306" s="1121"/>
      <c r="K306" s="1121"/>
      <c r="L306" s="1121"/>
      <c r="M306" s="1121"/>
      <c r="N306" s="1121"/>
      <c r="O306" s="1122"/>
      <c r="P306" s="1239"/>
      <c r="Q306" s="1122"/>
      <c r="R306" s="1122"/>
      <c r="S306" s="1122"/>
      <c r="T306" s="1122"/>
    </row>
    <row r="307" spans="1:20" s="6" customFormat="1">
      <c r="A307" s="1131"/>
      <c r="B307" s="1117" t="s">
        <v>605</v>
      </c>
      <c r="C307" s="1118">
        <v>9943.2999999999993</v>
      </c>
      <c r="D307" s="1118">
        <v>13175.8</v>
      </c>
      <c r="E307" s="1118">
        <v>15454.1</v>
      </c>
      <c r="F307" s="909">
        <f>F214+F237+F250+F263+F284+F290+F297</f>
        <v>13768.800000000001</v>
      </c>
      <c r="G307" s="909">
        <f>G214+G237+G250+G263+G284+G290+G297</f>
        <v>13218.5</v>
      </c>
      <c r="H307" s="909">
        <f>H214+H237+H250+H263+H284+H290+H297</f>
        <v>13319.8</v>
      </c>
      <c r="I307" s="909">
        <v>16134.2</v>
      </c>
      <c r="J307" s="909">
        <v>17852.5</v>
      </c>
      <c r="K307" s="909">
        <v>19397.8</v>
      </c>
      <c r="L307" s="909">
        <v>20130.7</v>
      </c>
      <c r="M307" s="909">
        <v>24390</v>
      </c>
      <c r="N307" s="909">
        <v>24614.6</v>
      </c>
      <c r="O307" s="910">
        <v>26914.400000000001</v>
      </c>
      <c r="P307" s="1190">
        <v>28357.1</v>
      </c>
      <c r="Q307" s="910">
        <v>29505.4</v>
      </c>
      <c r="R307" s="910">
        <v>31134.7</v>
      </c>
      <c r="S307" s="910">
        <v>32138.5</v>
      </c>
      <c r="T307" s="910">
        <v>33630.9</v>
      </c>
    </row>
    <row r="308" spans="1:20">
      <c r="A308" s="1111"/>
      <c r="B308" s="1132"/>
      <c r="C308" s="1114"/>
      <c r="D308" s="1114"/>
      <c r="E308" s="1114"/>
      <c r="F308" s="1121"/>
      <c r="G308" s="1114"/>
      <c r="H308" s="1114"/>
      <c r="I308" s="1114"/>
      <c r="J308" s="1114"/>
      <c r="K308" s="1114"/>
      <c r="L308" s="1114"/>
      <c r="M308" s="1114"/>
      <c r="N308" s="1114"/>
      <c r="O308" s="1114"/>
      <c r="P308" s="1238"/>
      <c r="Q308" s="1114"/>
      <c r="R308" s="1114"/>
      <c r="S308" s="1133"/>
      <c r="T308" s="1133"/>
    </row>
    <row r="309" spans="1:20" ht="15">
      <c r="A309" s="1111"/>
      <c r="B309" s="1134" t="s">
        <v>267</v>
      </c>
      <c r="C309" s="1114"/>
      <c r="D309" s="1114"/>
      <c r="E309" s="1114"/>
      <c r="F309" s="1121"/>
      <c r="G309" s="1114"/>
      <c r="H309" s="1114"/>
      <c r="I309" s="1114"/>
      <c r="J309" s="1114"/>
      <c r="K309" s="1114"/>
      <c r="L309" s="1114"/>
      <c r="M309" s="1114"/>
      <c r="N309" s="1114"/>
      <c r="O309" s="1114"/>
      <c r="P309" s="1238"/>
      <c r="Q309" s="1114"/>
      <c r="R309" s="1114"/>
      <c r="S309" s="1133"/>
      <c r="T309" s="1133"/>
    </row>
    <row r="310" spans="1:20">
      <c r="A310" s="1111"/>
      <c r="B310" s="1135" t="s">
        <v>606</v>
      </c>
      <c r="C310" s="1114"/>
      <c r="D310" s="1114"/>
      <c r="E310" s="1114"/>
      <c r="F310" s="1121"/>
      <c r="G310" s="1114"/>
      <c r="H310" s="1114"/>
      <c r="I310" s="1114"/>
      <c r="J310" s="1114"/>
      <c r="K310" s="1114"/>
      <c r="L310" s="1114"/>
      <c r="M310" s="1114"/>
      <c r="N310" s="1114"/>
      <c r="O310" s="1114"/>
      <c r="P310" s="1238"/>
      <c r="Q310" s="1114"/>
      <c r="R310" s="1114"/>
      <c r="S310" s="1133"/>
      <c r="T310" s="1133"/>
    </row>
    <row r="311" spans="1:20">
      <c r="A311" s="1111"/>
      <c r="B311" s="1135" t="s">
        <v>546</v>
      </c>
      <c r="C311" s="1114"/>
      <c r="D311" s="1114"/>
      <c r="E311" s="1114"/>
      <c r="F311" s="1121"/>
      <c r="G311" s="1114"/>
      <c r="H311" s="1114"/>
      <c r="I311" s="1114"/>
      <c r="J311" s="1114"/>
      <c r="K311" s="1114"/>
      <c r="L311" s="1114"/>
      <c r="M311" s="1114"/>
      <c r="N311" s="1114"/>
      <c r="O311" s="1114"/>
      <c r="P311" s="1238"/>
      <c r="Q311" s="1114"/>
      <c r="R311" s="1114"/>
      <c r="S311" s="1133"/>
      <c r="T311" s="1133"/>
    </row>
    <row r="312" spans="1:20" s="736" customFormat="1">
      <c r="A312" s="1111"/>
      <c r="B312" s="1135" t="s">
        <v>606</v>
      </c>
      <c r="C312" s="1114"/>
      <c r="D312" s="1114"/>
      <c r="E312" s="1114"/>
      <c r="F312" s="1121"/>
      <c r="G312" s="1114"/>
      <c r="H312" s="1114"/>
      <c r="I312" s="1114"/>
      <c r="J312" s="1114"/>
      <c r="K312" s="1114"/>
      <c r="L312" s="1114"/>
      <c r="M312" s="1114"/>
      <c r="N312" s="1114"/>
      <c r="O312" s="1114"/>
      <c r="P312" s="1238"/>
      <c r="Q312" s="1114"/>
      <c r="R312" s="1114"/>
      <c r="S312" s="1133"/>
      <c r="T312" s="1133"/>
    </row>
    <row r="313" spans="1:20" s="736" customFormat="1">
      <c r="A313" s="1111"/>
      <c r="B313" s="1135" t="s">
        <v>546</v>
      </c>
      <c r="C313" s="1114"/>
      <c r="D313" s="1114"/>
      <c r="E313" s="1114"/>
      <c r="F313" s="1121"/>
      <c r="G313" s="1114"/>
      <c r="H313" s="1114"/>
      <c r="I313" s="1114"/>
      <c r="J313" s="1114"/>
      <c r="K313" s="1114"/>
      <c r="L313" s="1114"/>
      <c r="M313" s="1114"/>
      <c r="N313" s="1114"/>
      <c r="O313" s="1114"/>
      <c r="P313" s="1238"/>
      <c r="Q313" s="1114"/>
      <c r="R313" s="1114"/>
      <c r="S313" s="1133"/>
      <c r="T313" s="1133"/>
    </row>
    <row r="314" spans="1:20" s="736" customFormat="1">
      <c r="A314" s="732"/>
      <c r="B314" s="766"/>
      <c r="C314" s="742"/>
      <c r="D314" s="742"/>
      <c r="E314" s="742"/>
      <c r="F314" s="751"/>
      <c r="G314" s="742"/>
      <c r="H314" s="742"/>
      <c r="I314" s="742"/>
      <c r="J314" s="742"/>
      <c r="K314" s="742"/>
      <c r="L314" s="742"/>
      <c r="M314" s="742"/>
      <c r="N314" s="742"/>
      <c r="O314" s="742"/>
      <c r="P314" s="1243"/>
      <c r="Q314" s="742"/>
      <c r="R314" s="742"/>
    </row>
    <row r="315" spans="1:20" ht="20.25">
      <c r="A315" s="159"/>
      <c r="B315" s="347" t="s">
        <v>883</v>
      </c>
      <c r="C315" s="30"/>
      <c r="D315" s="30"/>
      <c r="E315" s="30"/>
      <c r="F315" s="73"/>
      <c r="I315" s="30"/>
      <c r="J315" s="30"/>
      <c r="K315" s="30"/>
      <c r="M315" s="30"/>
      <c r="N315" s="30"/>
      <c r="O315" s="30"/>
      <c r="Q315" s="30"/>
      <c r="R315" s="30"/>
    </row>
    <row r="316" spans="1:20" s="736" customFormat="1" ht="15.75">
      <c r="A316" s="732"/>
      <c r="B316" s="733" t="s">
        <v>567</v>
      </c>
      <c r="C316" s="734">
        <v>2012</v>
      </c>
      <c r="D316" s="734">
        <v>2013</v>
      </c>
      <c r="E316" s="734">
        <v>2014</v>
      </c>
      <c r="F316" s="734">
        <v>2015</v>
      </c>
      <c r="G316" s="734">
        <v>2016</v>
      </c>
      <c r="H316" s="734">
        <v>2017</v>
      </c>
      <c r="I316" s="734">
        <v>2018</v>
      </c>
      <c r="J316" s="734">
        <v>2019</v>
      </c>
      <c r="K316" s="734">
        <v>2020</v>
      </c>
      <c r="L316" s="734">
        <v>2021</v>
      </c>
      <c r="M316" s="734">
        <v>2022</v>
      </c>
      <c r="N316" s="735">
        <v>2023</v>
      </c>
      <c r="O316" s="735">
        <v>2024</v>
      </c>
      <c r="P316" s="1191">
        <v>2025</v>
      </c>
      <c r="Q316" s="735">
        <v>2026</v>
      </c>
      <c r="R316" s="735">
        <v>2027</v>
      </c>
    </row>
    <row r="317" spans="1:20" s="736" customFormat="1" ht="13.5" customHeight="1">
      <c r="A317" s="732"/>
      <c r="B317" s="733" t="s">
        <v>450</v>
      </c>
      <c r="C317" s="737" t="s">
        <v>231</v>
      </c>
      <c r="D317" s="737" t="s">
        <v>231</v>
      </c>
      <c r="E317" s="737" t="s">
        <v>231</v>
      </c>
      <c r="F317" s="737" t="s">
        <v>231</v>
      </c>
      <c r="G317" s="737" t="s">
        <v>231</v>
      </c>
      <c r="H317" s="737" t="s">
        <v>231</v>
      </c>
      <c r="I317" s="737" t="s">
        <v>231</v>
      </c>
      <c r="J317" s="737" t="s">
        <v>231</v>
      </c>
      <c r="K317" s="737" t="s">
        <v>231</v>
      </c>
      <c r="L317" s="737" t="s">
        <v>231</v>
      </c>
      <c r="M317" s="737" t="s">
        <v>231</v>
      </c>
      <c r="N317" s="738" t="s">
        <v>515</v>
      </c>
      <c r="O317" s="738" t="s">
        <v>233</v>
      </c>
      <c r="P317" s="1192" t="s">
        <v>233</v>
      </c>
      <c r="Q317" s="738" t="s">
        <v>233</v>
      </c>
      <c r="R317" s="738" t="s">
        <v>233</v>
      </c>
    </row>
    <row r="318" spans="1:20" s="736" customFormat="1" ht="14.25" customHeight="1">
      <c r="A318" s="732"/>
      <c r="B318" s="739" t="s">
        <v>452</v>
      </c>
      <c r="C318" s="740" t="s">
        <v>288</v>
      </c>
      <c r="D318" s="740" t="s">
        <v>288</v>
      </c>
      <c r="E318" s="740" t="s">
        <v>288</v>
      </c>
      <c r="F318" s="737" t="s">
        <v>170</v>
      </c>
      <c r="G318" s="737" t="s">
        <v>170</v>
      </c>
      <c r="H318" s="737" t="s">
        <v>160</v>
      </c>
      <c r="I318" s="740" t="s">
        <v>152</v>
      </c>
      <c r="J318" s="740" t="s">
        <v>149</v>
      </c>
      <c r="K318" s="740" t="s">
        <v>142</v>
      </c>
      <c r="L318" s="740" t="s">
        <v>133</v>
      </c>
      <c r="M318" s="740" t="s">
        <v>3</v>
      </c>
      <c r="N318" s="741" t="s">
        <v>235</v>
      </c>
      <c r="O318" s="741" t="s">
        <v>235</v>
      </c>
      <c r="P318" s="826" t="s">
        <v>235</v>
      </c>
      <c r="Q318" s="741" t="s">
        <v>235</v>
      </c>
      <c r="R318" s="741" t="s">
        <v>235</v>
      </c>
    </row>
    <row r="319" spans="1:20" s="736" customFormat="1">
      <c r="A319" s="732"/>
      <c r="B319" s="732"/>
      <c r="C319" s="742"/>
      <c r="D319" s="742"/>
      <c r="E319" s="742"/>
      <c r="F319" s="737"/>
      <c r="G319" s="742"/>
      <c r="H319" s="742"/>
      <c r="I319" s="742"/>
      <c r="J319" s="742"/>
      <c r="K319" s="742"/>
      <c r="L319" s="742"/>
      <c r="M319" s="742"/>
      <c r="N319" s="743"/>
      <c r="O319" s="743"/>
      <c r="P319" s="1243"/>
      <c r="Q319" s="743"/>
      <c r="R319" s="743"/>
    </row>
    <row r="320" spans="1:20" s="1080" customFormat="1">
      <c r="A320" s="744"/>
      <c r="B320" s="745" t="s">
        <v>568</v>
      </c>
      <c r="C320" s="746">
        <f>6643.9</f>
        <v>6643.9</v>
      </c>
      <c r="D320" s="746">
        <f>8778.2</f>
        <v>8778.2000000000007</v>
      </c>
      <c r="E320" s="746">
        <f>9947.9</f>
        <v>9947.9</v>
      </c>
      <c r="F320" s="747">
        <f>F321+F326+F327+F340+F328+F329+F339+F341</f>
        <v>6337.6</v>
      </c>
      <c r="G320" s="747">
        <f>G321+G326+G327+G340+G328+G329+G339+G341</f>
        <v>5390.3</v>
      </c>
      <c r="H320" s="747">
        <v>5728.3</v>
      </c>
      <c r="I320" s="747">
        <v>6746.2</v>
      </c>
      <c r="J320" s="747">
        <v>8120.4</v>
      </c>
      <c r="K320" s="747">
        <v>7855.1</v>
      </c>
      <c r="L320" s="747">
        <v>7860.3</v>
      </c>
      <c r="M320" s="747">
        <v>11462.7</v>
      </c>
      <c r="N320" s="748">
        <v>9815.4</v>
      </c>
      <c r="O320" s="748">
        <v>11066.3</v>
      </c>
      <c r="P320" s="1193">
        <v>11604.3</v>
      </c>
      <c r="Q320" s="748">
        <v>12376.1</v>
      </c>
      <c r="R320" s="748">
        <v>13244.3</v>
      </c>
    </row>
    <row r="321" spans="1:20" s="1080" customFormat="1">
      <c r="A321" s="749"/>
      <c r="B321" s="750" t="s">
        <v>569</v>
      </c>
      <c r="C321" s="751">
        <v>1396.8</v>
      </c>
      <c r="D321" s="751">
        <v>1448</v>
      </c>
      <c r="E321" s="751">
        <v>2025.5</v>
      </c>
      <c r="F321" s="752">
        <v>2133.8000000000002</v>
      </c>
      <c r="G321" s="751">
        <v>2394.5</v>
      </c>
      <c r="H321" s="751">
        <v>2286.1999999999998</v>
      </c>
      <c r="I321" s="751">
        <v>2817</v>
      </c>
      <c r="J321" s="751">
        <v>2632.8</v>
      </c>
      <c r="K321" s="751">
        <v>2671.5</v>
      </c>
      <c r="L321" s="751">
        <v>2987</v>
      </c>
      <c r="M321" s="751">
        <v>3133.9</v>
      </c>
      <c r="N321" s="753">
        <v>2838.1</v>
      </c>
      <c r="O321" s="753">
        <v>3544.7</v>
      </c>
      <c r="P321" s="1244">
        <v>3761.2</v>
      </c>
      <c r="Q321" s="753">
        <v>3910.9</v>
      </c>
      <c r="R321" s="753">
        <v>4062.1</v>
      </c>
    </row>
    <row r="322" spans="1:20" s="1080" customFormat="1">
      <c r="A322" s="749">
        <v>211</v>
      </c>
      <c r="B322" s="754" t="s">
        <v>570</v>
      </c>
      <c r="C322" s="751">
        <v>1184.5999999999999</v>
      </c>
      <c r="D322" s="751">
        <v>1294</v>
      </c>
      <c r="E322" s="751">
        <v>1604.9</v>
      </c>
      <c r="F322" s="752"/>
      <c r="G322" s="752"/>
      <c r="H322" s="752"/>
      <c r="I322" s="751">
        <v>2129.5</v>
      </c>
      <c r="J322" s="751">
        <v>2087.4</v>
      </c>
      <c r="K322" s="751">
        <v>2131.6999999999998</v>
      </c>
      <c r="L322" s="751">
        <v>2337.4</v>
      </c>
      <c r="M322" s="751">
        <v>2555.3000000000002</v>
      </c>
      <c r="N322" s="753">
        <v>1913.4</v>
      </c>
      <c r="O322" s="753">
        <v>2658.2</v>
      </c>
      <c r="P322" s="1244">
        <v>2820.5</v>
      </c>
      <c r="Q322" s="753">
        <v>2932.8</v>
      </c>
      <c r="R322" s="753">
        <v>3046.2</v>
      </c>
    </row>
    <row r="323" spans="1:20" s="1080" customFormat="1">
      <c r="A323" s="749"/>
      <c r="B323" s="754" t="s">
        <v>571</v>
      </c>
      <c r="C323" s="755" t="s">
        <v>302</v>
      </c>
      <c r="D323" s="755" t="s">
        <v>302</v>
      </c>
      <c r="E323" s="755" t="s">
        <v>302</v>
      </c>
      <c r="F323" s="752"/>
      <c r="G323" s="752"/>
      <c r="H323" s="752"/>
      <c r="I323" s="751">
        <v>2057.9</v>
      </c>
      <c r="J323" s="751">
        <v>2009.2</v>
      </c>
      <c r="K323" s="751">
        <v>2044.9</v>
      </c>
      <c r="L323" s="751">
        <v>2987</v>
      </c>
      <c r="M323" s="751"/>
      <c r="N323" s="753">
        <v>1815.8</v>
      </c>
      <c r="O323" s="753">
        <v>2538.1999999999998</v>
      </c>
      <c r="P323" s="1244">
        <v>2693.2</v>
      </c>
      <c r="Q323" s="753">
        <v>2800.4</v>
      </c>
      <c r="R323" s="753">
        <v>2908.7</v>
      </c>
    </row>
    <row r="324" spans="1:20" s="1080" customFormat="1">
      <c r="A324" s="749"/>
      <c r="B324" s="754" t="s">
        <v>572</v>
      </c>
      <c r="C324" s="755" t="s">
        <v>302</v>
      </c>
      <c r="D324" s="755" t="s">
        <v>302</v>
      </c>
      <c r="E324" s="755" t="s">
        <v>302</v>
      </c>
      <c r="F324" s="752"/>
      <c r="G324" s="752"/>
      <c r="H324" s="752"/>
      <c r="I324" s="751">
        <v>71.599999999999994</v>
      </c>
      <c r="J324" s="751">
        <v>78.3</v>
      </c>
      <c r="K324" s="751">
        <v>86.8</v>
      </c>
      <c r="L324" s="751">
        <v>2337.4</v>
      </c>
      <c r="M324" s="751"/>
      <c r="N324" s="753">
        <v>97.6</v>
      </c>
      <c r="O324" s="753">
        <v>120</v>
      </c>
      <c r="P324" s="1244">
        <v>127.3</v>
      </c>
      <c r="Q324" s="753">
        <v>132.4</v>
      </c>
      <c r="R324" s="753">
        <v>137.5</v>
      </c>
    </row>
    <row r="325" spans="1:20" s="1080" customFormat="1">
      <c r="A325" s="749">
        <v>212</v>
      </c>
      <c r="B325" s="754" t="s">
        <v>573</v>
      </c>
      <c r="C325" s="751">
        <v>212.3</v>
      </c>
      <c r="D325" s="751">
        <v>154</v>
      </c>
      <c r="E325" s="751">
        <v>420.6</v>
      </c>
      <c r="F325" s="752"/>
      <c r="G325" s="752"/>
      <c r="H325" s="752"/>
      <c r="I325" s="751">
        <v>687.5</v>
      </c>
      <c r="J325" s="751">
        <v>545.4</v>
      </c>
      <c r="K325" s="751">
        <v>539.79999999999995</v>
      </c>
      <c r="L325" s="751">
        <v>2987</v>
      </c>
      <c r="M325" s="751">
        <v>578.6</v>
      </c>
      <c r="N325" s="753">
        <v>924.7</v>
      </c>
      <c r="O325" s="753">
        <v>886.5</v>
      </c>
      <c r="P325" s="1244">
        <v>940.7</v>
      </c>
      <c r="Q325" s="753">
        <v>978.1</v>
      </c>
      <c r="R325" s="753">
        <v>1015.9</v>
      </c>
    </row>
    <row r="326" spans="1:20" s="736" customFormat="1">
      <c r="A326" s="749"/>
      <c r="B326" s="750" t="s">
        <v>574</v>
      </c>
      <c r="C326" s="751">
        <v>1945</v>
      </c>
      <c r="D326" s="751">
        <v>2509.8000000000002</v>
      </c>
      <c r="E326" s="751">
        <v>1991.3</v>
      </c>
      <c r="F326" s="752">
        <v>2174</v>
      </c>
      <c r="G326" s="751">
        <v>1746.2</v>
      </c>
      <c r="H326" s="751">
        <v>2306.6</v>
      </c>
      <c r="I326" s="751">
        <v>2594.3000000000002</v>
      </c>
      <c r="J326" s="751">
        <v>4107.7</v>
      </c>
      <c r="K326" s="751">
        <v>3489.4</v>
      </c>
      <c r="L326" s="751">
        <v>3802.2</v>
      </c>
      <c r="M326" s="751">
        <v>5248.9</v>
      </c>
      <c r="N326" s="753">
        <v>4407.5</v>
      </c>
      <c r="O326" s="753">
        <v>3395.8</v>
      </c>
      <c r="P326" s="1244">
        <v>3650.6</v>
      </c>
      <c r="Q326" s="753">
        <v>3934.1</v>
      </c>
      <c r="R326" s="753">
        <v>4411.8</v>
      </c>
      <c r="T326" s="1081"/>
    </row>
    <row r="327" spans="1:20" s="736" customFormat="1">
      <c r="A327" s="749"/>
      <c r="B327" s="750" t="s">
        <v>575</v>
      </c>
      <c r="C327" s="751">
        <v>1366.5</v>
      </c>
      <c r="D327" s="751">
        <v>710</v>
      </c>
      <c r="E327" s="751">
        <v>1609.4</v>
      </c>
      <c r="F327" s="752">
        <v>893</v>
      </c>
      <c r="G327" s="751">
        <v>610.70000000000005</v>
      </c>
      <c r="H327" s="751">
        <v>613.20000000000005</v>
      </c>
      <c r="I327" s="751">
        <v>779.2</v>
      </c>
      <c r="J327" s="751">
        <v>727.5</v>
      </c>
      <c r="K327" s="751">
        <v>607.20000000000005</v>
      </c>
      <c r="L327" s="751">
        <v>523</v>
      </c>
      <c r="M327" s="751">
        <v>1292.9000000000001</v>
      </c>
      <c r="N327" s="753">
        <v>1035.5999999999999</v>
      </c>
      <c r="O327" s="753">
        <v>859</v>
      </c>
      <c r="P327" s="1244">
        <v>995.9</v>
      </c>
      <c r="Q327" s="753">
        <v>1016.3</v>
      </c>
      <c r="R327" s="753">
        <v>1073.9000000000001</v>
      </c>
      <c r="T327" s="1081"/>
    </row>
    <row r="328" spans="1:20" s="1080" customFormat="1">
      <c r="A328" s="749"/>
      <c r="B328" s="750" t="s">
        <v>576</v>
      </c>
      <c r="C328" s="751">
        <v>59</v>
      </c>
      <c r="D328" s="751">
        <v>855.3</v>
      </c>
      <c r="E328" s="751">
        <v>136.69999999999999</v>
      </c>
      <c r="F328" s="752">
        <v>121</v>
      </c>
      <c r="G328" s="751">
        <v>84.1</v>
      </c>
      <c r="H328" s="751">
        <v>79.8</v>
      </c>
      <c r="I328" s="751">
        <v>72.7</v>
      </c>
      <c r="J328" s="751">
        <v>84.8</v>
      </c>
      <c r="K328" s="751">
        <v>97.7</v>
      </c>
      <c r="L328" s="751">
        <v>59.2</v>
      </c>
      <c r="M328" s="751">
        <v>357.9</v>
      </c>
      <c r="N328" s="753">
        <v>64.400000000000006</v>
      </c>
      <c r="O328" s="753">
        <v>78.3</v>
      </c>
      <c r="P328" s="1244">
        <v>90.8</v>
      </c>
      <c r="Q328" s="753">
        <v>104.4</v>
      </c>
      <c r="R328" s="753">
        <v>120.1</v>
      </c>
    </row>
    <row r="329" spans="1:20" s="736" customFormat="1">
      <c r="A329" s="749"/>
      <c r="B329" s="750" t="s">
        <v>577</v>
      </c>
      <c r="C329" s="751">
        <v>1423.7</v>
      </c>
      <c r="D329" s="751">
        <v>1722.1</v>
      </c>
      <c r="E329" s="751">
        <v>3251.8</v>
      </c>
      <c r="F329" s="752">
        <v>1015.8</v>
      </c>
      <c r="G329" s="751">
        <v>554.79999999999995</v>
      </c>
      <c r="H329" s="751">
        <v>442.5</v>
      </c>
      <c r="I329" s="751">
        <v>482.1</v>
      </c>
      <c r="J329" s="751">
        <v>567.6</v>
      </c>
      <c r="K329" s="751">
        <v>819.5</v>
      </c>
      <c r="L329" s="751">
        <v>488.9</v>
      </c>
      <c r="M329" s="751">
        <v>1429.9</v>
      </c>
      <c r="N329" s="753">
        <v>1423.8</v>
      </c>
      <c r="O329" s="753">
        <v>3159.1</v>
      </c>
      <c r="P329" s="1244">
        <v>3074</v>
      </c>
      <c r="Q329" s="753">
        <v>3375.4</v>
      </c>
      <c r="R329" s="753">
        <v>3537.9</v>
      </c>
    </row>
    <row r="330" spans="1:20" s="736" customFormat="1">
      <c r="A330" s="749"/>
      <c r="B330" s="754" t="s">
        <v>578</v>
      </c>
      <c r="C330" s="751"/>
      <c r="D330" s="751"/>
      <c r="E330" s="751"/>
      <c r="F330" s="756"/>
      <c r="G330" s="756"/>
      <c r="H330" s="756"/>
      <c r="I330" s="751">
        <v>0</v>
      </c>
      <c r="J330" s="751">
        <v>0</v>
      </c>
      <c r="K330" s="751">
        <v>0</v>
      </c>
      <c r="L330" s="751">
        <v>0</v>
      </c>
      <c r="M330" s="751"/>
      <c r="N330" s="753">
        <v>7.8</v>
      </c>
      <c r="O330" s="753">
        <v>12</v>
      </c>
      <c r="P330" s="1244">
        <v>11.7</v>
      </c>
      <c r="Q330" s="753">
        <v>12.8</v>
      </c>
      <c r="R330" s="753">
        <v>13.5</v>
      </c>
    </row>
    <row r="331" spans="1:20" s="736" customFormat="1">
      <c r="A331" s="749"/>
      <c r="B331" s="754" t="s">
        <v>579</v>
      </c>
      <c r="C331" s="751"/>
      <c r="D331" s="751"/>
      <c r="E331" s="751"/>
      <c r="F331" s="756"/>
      <c r="G331" s="756"/>
      <c r="H331" s="756"/>
      <c r="I331" s="751">
        <v>0</v>
      </c>
      <c r="J331" s="751">
        <v>0</v>
      </c>
      <c r="K331" s="751">
        <v>0</v>
      </c>
      <c r="L331" s="751">
        <v>0</v>
      </c>
      <c r="M331" s="751"/>
      <c r="N331" s="753">
        <v>0</v>
      </c>
      <c r="O331" s="753">
        <v>0</v>
      </c>
      <c r="P331" s="1244">
        <v>0</v>
      </c>
      <c r="Q331" s="753">
        <v>0</v>
      </c>
      <c r="R331" s="753">
        <v>0</v>
      </c>
      <c r="T331" s="1081"/>
    </row>
    <row r="332" spans="1:20" s="736" customFormat="1">
      <c r="A332" s="749"/>
      <c r="B332" s="754" t="s">
        <v>580</v>
      </c>
      <c r="C332" s="751"/>
      <c r="D332" s="751"/>
      <c r="E332" s="751"/>
      <c r="F332" s="756"/>
      <c r="G332" s="755"/>
      <c r="H332" s="755"/>
      <c r="I332" s="751">
        <v>0</v>
      </c>
      <c r="J332" s="751">
        <v>0</v>
      </c>
      <c r="K332" s="751">
        <v>0</v>
      </c>
      <c r="L332" s="751">
        <v>590.70000000000005</v>
      </c>
      <c r="M332" s="751"/>
      <c r="N332" s="753">
        <v>2.6</v>
      </c>
      <c r="O332" s="753">
        <v>20</v>
      </c>
      <c r="P332" s="1244">
        <v>19.5</v>
      </c>
      <c r="Q332" s="753">
        <v>21.4</v>
      </c>
      <c r="R332" s="753">
        <v>22.5</v>
      </c>
    </row>
    <row r="333" spans="1:20" s="736" customFormat="1">
      <c r="A333" s="749"/>
      <c r="B333" s="754" t="s">
        <v>581</v>
      </c>
      <c r="C333" s="751"/>
      <c r="D333" s="751"/>
      <c r="E333" s="751"/>
      <c r="F333" s="756"/>
      <c r="G333" s="755"/>
      <c r="H333" s="755"/>
      <c r="I333" s="751">
        <v>0</v>
      </c>
      <c r="J333" s="751">
        <v>0</v>
      </c>
      <c r="K333" s="751">
        <v>0</v>
      </c>
      <c r="L333" s="751">
        <v>4</v>
      </c>
      <c r="M333" s="751"/>
      <c r="N333" s="753">
        <v>1.1000000000000001</v>
      </c>
      <c r="O333" s="753">
        <v>2.6</v>
      </c>
      <c r="P333" s="1244">
        <v>2.5</v>
      </c>
      <c r="Q333" s="753">
        <v>2.7</v>
      </c>
      <c r="R333" s="753">
        <v>2.9</v>
      </c>
    </row>
    <row r="334" spans="1:20" s="736" customFormat="1">
      <c r="A334" s="749"/>
      <c r="B334" s="754" t="s">
        <v>582</v>
      </c>
      <c r="C334" s="751"/>
      <c r="D334" s="751"/>
      <c r="E334" s="751"/>
      <c r="F334" s="752"/>
      <c r="G334" s="751"/>
      <c r="H334" s="751"/>
      <c r="I334" s="751">
        <v>446.7</v>
      </c>
      <c r="J334" s="751">
        <v>533.9</v>
      </c>
      <c r="K334" s="751">
        <v>800.5</v>
      </c>
      <c r="L334" s="751">
        <v>467.5</v>
      </c>
      <c r="M334" s="751">
        <v>1405</v>
      </c>
      <c r="N334" s="753">
        <v>1376.7</v>
      </c>
      <c r="O334" s="753">
        <v>3051.1</v>
      </c>
      <c r="P334" s="1244">
        <v>2968.9</v>
      </c>
      <c r="Q334" s="753">
        <v>3260.1</v>
      </c>
      <c r="R334" s="753">
        <v>3037.4</v>
      </c>
    </row>
    <row r="335" spans="1:20" s="736" customFormat="1">
      <c r="A335" s="749"/>
      <c r="B335" s="754" t="s">
        <v>583</v>
      </c>
      <c r="C335" s="751"/>
      <c r="D335" s="751"/>
      <c r="E335" s="751"/>
      <c r="F335" s="752"/>
      <c r="G335" s="756"/>
      <c r="H335" s="756"/>
      <c r="I335" s="751">
        <v>17.7</v>
      </c>
      <c r="J335" s="751">
        <v>10.199999999999999</v>
      </c>
      <c r="K335" s="751">
        <v>7.7</v>
      </c>
      <c r="L335" s="751">
        <v>9.5</v>
      </c>
      <c r="M335" s="751">
        <v>4.9000000000000004</v>
      </c>
      <c r="N335" s="753">
        <v>14.1</v>
      </c>
      <c r="O335" s="753">
        <v>26.6</v>
      </c>
      <c r="P335" s="1244">
        <v>25.9</v>
      </c>
      <c r="Q335" s="753">
        <v>28.4</v>
      </c>
      <c r="R335" s="753">
        <v>29.8</v>
      </c>
    </row>
    <row r="336" spans="1:20" s="736" customFormat="1">
      <c r="A336" s="749"/>
      <c r="B336" s="754" t="s">
        <v>584</v>
      </c>
      <c r="C336" s="751"/>
      <c r="D336" s="751"/>
      <c r="E336" s="751"/>
      <c r="F336" s="752"/>
      <c r="G336" s="756"/>
      <c r="H336" s="756"/>
      <c r="I336" s="751">
        <v>11.4</v>
      </c>
      <c r="J336" s="751">
        <v>7.5</v>
      </c>
      <c r="K336" s="751">
        <v>6.4</v>
      </c>
      <c r="L336" s="751">
        <v>11</v>
      </c>
      <c r="M336" s="751">
        <v>12.8</v>
      </c>
      <c r="N336" s="753">
        <v>10.8</v>
      </c>
      <c r="O336" s="753">
        <v>22.3</v>
      </c>
      <c r="P336" s="1244">
        <v>21.7</v>
      </c>
      <c r="Q336" s="753">
        <v>23.9</v>
      </c>
      <c r="R336" s="753">
        <v>25</v>
      </c>
    </row>
    <row r="337" spans="1:18" s="736" customFormat="1">
      <c r="A337" s="749"/>
      <c r="B337" s="754" t="s">
        <v>585</v>
      </c>
      <c r="C337" s="751"/>
      <c r="D337" s="751"/>
      <c r="E337" s="751"/>
      <c r="F337" s="756"/>
      <c r="G337" s="756"/>
      <c r="H337" s="756"/>
      <c r="I337" s="751">
        <v>1.6</v>
      </c>
      <c r="J337" s="751">
        <v>11.8</v>
      </c>
      <c r="K337" s="751">
        <v>0.2</v>
      </c>
      <c r="L337" s="751">
        <v>0</v>
      </c>
      <c r="M337" s="751"/>
      <c r="N337" s="753">
        <v>5.6</v>
      </c>
      <c r="O337" s="753">
        <v>18.899999999999999</v>
      </c>
      <c r="P337" s="1244">
        <v>18.399999999999999</v>
      </c>
      <c r="Q337" s="753">
        <v>20.2</v>
      </c>
      <c r="R337" s="753">
        <v>21.1</v>
      </c>
    </row>
    <row r="338" spans="1:18" s="736" customFormat="1">
      <c r="A338" s="749"/>
      <c r="B338" s="754" t="s">
        <v>586</v>
      </c>
      <c r="C338" s="751"/>
      <c r="D338" s="751"/>
      <c r="E338" s="751"/>
      <c r="F338" s="752"/>
      <c r="G338" s="756"/>
      <c r="H338" s="756"/>
      <c r="I338" s="751">
        <v>4.7</v>
      </c>
      <c r="J338" s="751">
        <v>4.2</v>
      </c>
      <c r="K338" s="751">
        <v>4.8</v>
      </c>
      <c r="L338" s="751">
        <v>1</v>
      </c>
      <c r="M338" s="751">
        <v>7.2</v>
      </c>
      <c r="N338" s="753">
        <v>5</v>
      </c>
      <c r="O338" s="753">
        <v>5.5</v>
      </c>
      <c r="P338" s="1244">
        <v>5.3</v>
      </c>
      <c r="Q338" s="753">
        <v>5.9</v>
      </c>
      <c r="R338" s="753">
        <v>6.1</v>
      </c>
    </row>
    <row r="339" spans="1:18" s="736" customFormat="1">
      <c r="A339" s="749"/>
      <c r="B339" s="750" t="s">
        <v>587</v>
      </c>
      <c r="C339" s="751">
        <v>0.5</v>
      </c>
      <c r="D339" s="755"/>
      <c r="E339" s="755"/>
      <c r="F339" s="756"/>
      <c r="G339" s="756"/>
      <c r="H339" s="756"/>
      <c r="I339" s="755"/>
      <c r="J339" s="755">
        <v>15.2</v>
      </c>
      <c r="K339" s="755">
        <v>3.6</v>
      </c>
      <c r="L339" s="755">
        <v>0</v>
      </c>
      <c r="M339" s="755"/>
      <c r="N339" s="757">
        <v>4.4000000000000004</v>
      </c>
      <c r="O339" s="757">
        <v>4.5999999999999996</v>
      </c>
      <c r="P339" s="1245">
        <v>5</v>
      </c>
      <c r="Q339" s="758"/>
      <c r="R339" s="758"/>
    </row>
    <row r="340" spans="1:18" s="736" customFormat="1">
      <c r="A340" s="749"/>
      <c r="B340" s="750" t="s">
        <v>588</v>
      </c>
      <c r="C340" s="755"/>
      <c r="D340" s="755"/>
      <c r="E340" s="755"/>
      <c r="F340" s="752"/>
      <c r="G340" s="756"/>
      <c r="H340" s="756"/>
      <c r="I340" s="751">
        <v>0.9</v>
      </c>
      <c r="J340" s="751">
        <v>0</v>
      </c>
      <c r="K340" s="751">
        <v>169.8</v>
      </c>
      <c r="L340" s="751">
        <v>0</v>
      </c>
      <c r="M340" s="751"/>
      <c r="N340" s="753">
        <v>45.6</v>
      </c>
      <c r="O340" s="753">
        <v>28.9</v>
      </c>
      <c r="P340" s="1244">
        <v>31.8</v>
      </c>
      <c r="Q340" s="753">
        <v>35</v>
      </c>
      <c r="R340" s="753">
        <v>38.5</v>
      </c>
    </row>
    <row r="341" spans="1:18" s="736" customFormat="1">
      <c r="A341" s="749"/>
      <c r="B341" s="750" t="s">
        <v>589</v>
      </c>
      <c r="C341" s="755"/>
      <c r="D341" s="751">
        <v>1011.8</v>
      </c>
      <c r="E341" s="755"/>
      <c r="F341" s="752"/>
      <c r="G341" s="756"/>
      <c r="H341" s="756"/>
      <c r="I341" s="751">
        <v>0</v>
      </c>
      <c r="J341" s="751">
        <v>0</v>
      </c>
      <c r="K341" s="751">
        <v>0</v>
      </c>
      <c r="L341" s="751">
        <v>0</v>
      </c>
      <c r="M341" s="751"/>
      <c r="N341" s="759">
        <v>0</v>
      </c>
      <c r="O341" s="759">
        <v>0</v>
      </c>
      <c r="P341" s="1246">
        <v>0</v>
      </c>
      <c r="Q341" s="759">
        <v>0</v>
      </c>
      <c r="R341" s="759">
        <v>0</v>
      </c>
    </row>
    <row r="342" spans="1:18" s="736" customFormat="1">
      <c r="A342" s="749"/>
      <c r="B342" s="750"/>
      <c r="C342" s="751"/>
      <c r="D342" s="751"/>
      <c r="E342" s="751"/>
      <c r="F342" s="752"/>
      <c r="G342" s="752"/>
      <c r="H342" s="752"/>
      <c r="I342" s="751"/>
      <c r="J342" s="751"/>
      <c r="K342" s="751"/>
      <c r="L342" s="751"/>
      <c r="M342" s="751"/>
      <c r="N342" s="753"/>
      <c r="O342" s="753"/>
      <c r="P342" s="1244"/>
      <c r="Q342" s="753"/>
      <c r="R342" s="753"/>
    </row>
    <row r="343" spans="1:18" s="1080" customFormat="1">
      <c r="A343" s="744"/>
      <c r="B343" s="745" t="s">
        <v>590</v>
      </c>
      <c r="C343" s="746">
        <v>1753.1</v>
      </c>
      <c r="D343" s="746">
        <v>2794.3</v>
      </c>
      <c r="E343" s="746">
        <v>3686.3</v>
      </c>
      <c r="F343" s="747">
        <f>SUM(F344:F354)</f>
        <v>3949.8</v>
      </c>
      <c r="G343" s="747">
        <f>SUM(G344:G354)</f>
        <v>3658.4</v>
      </c>
      <c r="H343" s="747">
        <v>3178.5</v>
      </c>
      <c r="I343" s="747">
        <v>3560.9</v>
      </c>
      <c r="J343" s="747">
        <v>3123.9</v>
      </c>
      <c r="K343" s="747">
        <v>4579.8</v>
      </c>
      <c r="L343" s="747">
        <v>4880.6000000000004</v>
      </c>
      <c r="M343" s="747">
        <v>5178.1000000000004</v>
      </c>
      <c r="N343" s="748">
        <v>5386</v>
      </c>
      <c r="O343" s="748">
        <v>5058.1000000000004</v>
      </c>
      <c r="P343" s="1193">
        <v>5513.4</v>
      </c>
      <c r="Q343" s="748">
        <v>5738.2</v>
      </c>
      <c r="R343" s="748">
        <v>6056.7</v>
      </c>
    </row>
    <row r="344" spans="1:18" s="736" customFormat="1">
      <c r="A344" s="749"/>
      <c r="B344" s="750" t="s">
        <v>569</v>
      </c>
      <c r="C344" s="751">
        <v>1037.5</v>
      </c>
      <c r="D344" s="751">
        <v>1006.3</v>
      </c>
      <c r="E344" s="751">
        <v>1301</v>
      </c>
      <c r="F344" s="752">
        <v>1457.8</v>
      </c>
      <c r="G344" s="752">
        <v>1641.7</v>
      </c>
      <c r="H344" s="752">
        <v>1686.4</v>
      </c>
      <c r="I344" s="751">
        <v>1823</v>
      </c>
      <c r="J344" s="751">
        <v>1960.3</v>
      </c>
      <c r="K344" s="751">
        <v>2135.1</v>
      </c>
      <c r="L344" s="751">
        <v>2043.7</v>
      </c>
      <c r="M344" s="751">
        <v>2120.8000000000002</v>
      </c>
      <c r="N344" s="753">
        <v>2114.1999999999998</v>
      </c>
      <c r="O344" s="753">
        <v>2398.8000000000002</v>
      </c>
      <c r="P344" s="1244">
        <v>2545.3000000000002</v>
      </c>
      <c r="Q344" s="753">
        <v>2646.6</v>
      </c>
      <c r="R344" s="753">
        <v>2749</v>
      </c>
    </row>
    <row r="345" spans="1:18" s="736" customFormat="1">
      <c r="A345" s="749">
        <v>211</v>
      </c>
      <c r="B345" s="754" t="s">
        <v>570</v>
      </c>
      <c r="C345" s="751">
        <v>1035.7</v>
      </c>
      <c r="D345" s="751">
        <v>1004.2</v>
      </c>
      <c r="E345" s="751">
        <v>1297.3</v>
      </c>
      <c r="F345" s="752"/>
      <c r="G345" s="756"/>
      <c r="H345" s="756"/>
      <c r="I345" s="755">
        <v>1823</v>
      </c>
      <c r="J345" s="755">
        <v>1960.2</v>
      </c>
      <c r="K345" s="755">
        <v>2135.1</v>
      </c>
      <c r="L345" s="755">
        <v>2042.8</v>
      </c>
      <c r="M345" s="755">
        <v>2118.1999999999998</v>
      </c>
      <c r="N345" s="758">
        <v>2144.1999999999998</v>
      </c>
      <c r="O345" s="758">
        <v>2398.8000000000002</v>
      </c>
      <c r="P345" s="1247">
        <v>2545.3000000000002</v>
      </c>
      <c r="Q345" s="758">
        <v>2646.6</v>
      </c>
      <c r="R345" s="758">
        <v>2749</v>
      </c>
    </row>
    <row r="346" spans="1:18" s="736" customFormat="1">
      <c r="A346" s="749"/>
      <c r="B346" s="754" t="s">
        <v>571</v>
      </c>
      <c r="C346" s="751"/>
      <c r="D346" s="751"/>
      <c r="E346" s="751"/>
      <c r="F346" s="752"/>
      <c r="G346" s="752"/>
      <c r="H346" s="752"/>
      <c r="I346" s="751">
        <v>1782.7</v>
      </c>
      <c r="J346" s="751">
        <v>1916.3</v>
      </c>
      <c r="K346" s="751">
        <v>2089.6</v>
      </c>
      <c r="L346" s="751">
        <v>1993.7</v>
      </c>
      <c r="M346" s="751"/>
      <c r="N346" s="753">
        <v>2089.6</v>
      </c>
      <c r="O346" s="753">
        <v>2337.3000000000002</v>
      </c>
      <c r="P346" s="1244">
        <v>2480</v>
      </c>
      <c r="Q346" s="753">
        <v>2578.6999999999998</v>
      </c>
      <c r="R346" s="753">
        <v>2678.4</v>
      </c>
    </row>
    <row r="347" spans="1:18" s="736" customFormat="1">
      <c r="A347" s="749"/>
      <c r="B347" s="754" t="s">
        <v>572</v>
      </c>
      <c r="C347" s="751"/>
      <c r="D347" s="751"/>
      <c r="E347" s="751"/>
      <c r="F347" s="752"/>
      <c r="G347" s="756"/>
      <c r="H347" s="756"/>
      <c r="I347" s="751">
        <v>40.299999999999997</v>
      </c>
      <c r="J347" s="751">
        <v>43.9</v>
      </c>
      <c r="K347" s="751">
        <v>45.5</v>
      </c>
      <c r="L347" s="751">
        <v>49.1</v>
      </c>
      <c r="M347" s="751"/>
      <c r="N347" s="753">
        <v>54.6</v>
      </c>
      <c r="O347" s="753">
        <v>61.5</v>
      </c>
      <c r="P347" s="1244">
        <v>65.290000000000006</v>
      </c>
      <c r="Q347" s="753">
        <v>67.88</v>
      </c>
      <c r="R347" s="753">
        <v>70.510000000000005</v>
      </c>
    </row>
    <row r="348" spans="1:18" s="736" customFormat="1">
      <c r="A348" s="749">
        <v>212</v>
      </c>
      <c r="B348" s="754" t="s">
        <v>573</v>
      </c>
      <c r="C348" s="751">
        <v>1.8</v>
      </c>
      <c r="D348" s="751">
        <v>2.1</v>
      </c>
      <c r="E348" s="751">
        <v>3.7</v>
      </c>
      <c r="F348" s="752"/>
      <c r="G348" s="756"/>
      <c r="H348" s="756"/>
      <c r="I348" s="755">
        <v>0</v>
      </c>
      <c r="J348" s="755">
        <v>0.1</v>
      </c>
      <c r="K348" s="755">
        <v>0</v>
      </c>
      <c r="L348" s="755">
        <v>0.8</v>
      </c>
      <c r="M348" s="755">
        <v>2.6</v>
      </c>
      <c r="N348" s="758">
        <v>0</v>
      </c>
      <c r="O348" s="758">
        <v>0</v>
      </c>
      <c r="P348" s="1247">
        <v>0</v>
      </c>
      <c r="Q348" s="758">
        <v>0</v>
      </c>
      <c r="R348" s="758">
        <v>0</v>
      </c>
    </row>
    <row r="349" spans="1:18" s="1080" customFormat="1">
      <c r="A349" s="749"/>
      <c r="B349" s="750" t="s">
        <v>574</v>
      </c>
      <c r="C349" s="751">
        <v>332.6</v>
      </c>
      <c r="D349" s="751">
        <v>1593.1</v>
      </c>
      <c r="E349" s="751">
        <v>1382.5</v>
      </c>
      <c r="F349" s="752">
        <v>568.6</v>
      </c>
      <c r="G349" s="752">
        <v>809.7</v>
      </c>
      <c r="H349" s="752">
        <v>631.70000000000005</v>
      </c>
      <c r="I349" s="751">
        <v>713.6</v>
      </c>
      <c r="J349" s="751">
        <v>2129.1</v>
      </c>
      <c r="K349" s="751">
        <v>840.6</v>
      </c>
      <c r="L349" s="751">
        <v>1132.4000000000001</v>
      </c>
      <c r="M349" s="751">
        <v>995.5</v>
      </c>
      <c r="N349" s="753">
        <v>914.4</v>
      </c>
      <c r="O349" s="753">
        <v>589.1</v>
      </c>
      <c r="P349" s="1244">
        <v>633.29999999999995</v>
      </c>
      <c r="Q349" s="753">
        <v>682.5</v>
      </c>
      <c r="R349" s="753">
        <v>765.3</v>
      </c>
    </row>
    <row r="350" spans="1:18" s="736" customFormat="1">
      <c r="A350" s="749"/>
      <c r="B350" s="750" t="s">
        <v>527</v>
      </c>
      <c r="C350" s="751">
        <v>127.5</v>
      </c>
      <c r="D350" s="751">
        <v>433.1</v>
      </c>
      <c r="E350" s="751">
        <v>716.8</v>
      </c>
      <c r="F350" s="752">
        <v>1883.9</v>
      </c>
      <c r="G350" s="752">
        <v>1184</v>
      </c>
      <c r="H350" s="752">
        <v>659.3</v>
      </c>
      <c r="I350" s="751">
        <v>1002.8</v>
      </c>
      <c r="J350" s="751">
        <v>636.4</v>
      </c>
      <c r="K350" s="751">
        <v>1546.7</v>
      </c>
      <c r="L350" s="751">
        <v>1378.6</v>
      </c>
      <c r="M350" s="751">
        <v>1642.4</v>
      </c>
      <c r="N350" s="753">
        <v>2300.5</v>
      </c>
      <c r="O350" s="753">
        <v>1719</v>
      </c>
      <c r="P350" s="1244">
        <v>1993</v>
      </c>
      <c r="Q350" s="753">
        <v>2033.8</v>
      </c>
      <c r="R350" s="753">
        <v>2149</v>
      </c>
    </row>
    <row r="351" spans="1:18" s="736" customFormat="1">
      <c r="A351" s="749"/>
      <c r="B351" s="754" t="s">
        <v>591</v>
      </c>
      <c r="C351" s="751"/>
      <c r="D351" s="751"/>
      <c r="E351" s="751"/>
      <c r="F351" s="752"/>
      <c r="G351" s="752"/>
      <c r="H351" s="752"/>
      <c r="I351" s="751">
        <v>626.9</v>
      </c>
      <c r="J351" s="751">
        <v>634.9</v>
      </c>
      <c r="K351" s="751">
        <v>1110.8</v>
      </c>
      <c r="L351" s="751">
        <v>956.8</v>
      </c>
      <c r="M351" s="751">
        <v>1027.4000000000001</v>
      </c>
      <c r="N351" s="753">
        <v>1868.5</v>
      </c>
      <c r="O351" s="753">
        <v>809.6</v>
      </c>
      <c r="P351" s="1244">
        <v>938.7</v>
      </c>
      <c r="Q351" s="753">
        <v>957.9</v>
      </c>
      <c r="R351" s="753">
        <v>1012.2</v>
      </c>
    </row>
    <row r="352" spans="1:18" s="736" customFormat="1">
      <c r="A352" s="749"/>
      <c r="B352" s="754" t="s">
        <v>592</v>
      </c>
      <c r="C352" s="751"/>
      <c r="D352" s="751"/>
      <c r="E352" s="751"/>
      <c r="F352" s="752"/>
      <c r="G352" s="752"/>
      <c r="H352" s="752"/>
      <c r="I352" s="751">
        <v>375.9</v>
      </c>
      <c r="J352" s="751">
        <v>1.5</v>
      </c>
      <c r="K352" s="751">
        <v>435.9</v>
      </c>
      <c r="L352" s="751">
        <v>421.8</v>
      </c>
      <c r="M352" s="751">
        <v>615</v>
      </c>
      <c r="N352" s="753">
        <v>432</v>
      </c>
      <c r="O352" s="753">
        <v>909.5</v>
      </c>
      <c r="P352" s="1244">
        <v>1054.3</v>
      </c>
      <c r="Q352" s="753">
        <v>1075.9000000000001</v>
      </c>
      <c r="R352" s="753">
        <v>1136.9000000000001</v>
      </c>
    </row>
    <row r="353" spans="1:20" s="1080" customFormat="1">
      <c r="A353" s="749"/>
      <c r="B353" s="750" t="s">
        <v>577</v>
      </c>
      <c r="C353" s="751">
        <v>255.5</v>
      </c>
      <c r="D353" s="751">
        <v>307.3</v>
      </c>
      <c r="E353" s="751">
        <v>286</v>
      </c>
      <c r="F353" s="752">
        <v>39.5</v>
      </c>
      <c r="G353" s="752">
        <v>23</v>
      </c>
      <c r="H353" s="752">
        <v>201</v>
      </c>
      <c r="I353" s="751">
        <v>21.5</v>
      </c>
      <c r="J353" s="751">
        <v>6.5</v>
      </c>
      <c r="K353" s="751">
        <v>57.4</v>
      </c>
      <c r="L353" s="751">
        <v>325.89999999999998</v>
      </c>
      <c r="M353" s="751">
        <v>419.3</v>
      </c>
      <c r="N353" s="753">
        <v>26.8</v>
      </c>
      <c r="O353" s="753">
        <v>351.3</v>
      </c>
      <c r="P353" s="1244">
        <v>341.8</v>
      </c>
      <c r="Q353" s="753">
        <v>375.3</v>
      </c>
      <c r="R353" s="753">
        <v>393.4</v>
      </c>
    </row>
    <row r="354" spans="1:20" s="736" customFormat="1">
      <c r="A354" s="749"/>
      <c r="B354" s="750" t="s">
        <v>589</v>
      </c>
      <c r="C354" s="755"/>
      <c r="D354" s="751">
        <v>545.5</v>
      </c>
      <c r="E354" s="755"/>
      <c r="F354" s="756"/>
      <c r="G354" s="756"/>
      <c r="H354" s="756"/>
      <c r="I354" s="755"/>
      <c r="J354" s="755"/>
      <c r="K354" s="755"/>
      <c r="L354" s="755"/>
      <c r="M354" s="755"/>
      <c r="N354" s="758"/>
      <c r="O354" s="758"/>
      <c r="P354" s="1247"/>
      <c r="Q354" s="758"/>
      <c r="R354" s="758"/>
    </row>
    <row r="355" spans="1:20" s="736" customFormat="1">
      <c r="A355" s="749"/>
      <c r="B355" s="750"/>
      <c r="C355" s="751"/>
      <c r="D355" s="751"/>
      <c r="E355" s="751"/>
      <c r="F355" s="752"/>
      <c r="G355" s="752"/>
      <c r="H355" s="752"/>
      <c r="I355" s="751"/>
      <c r="J355" s="751"/>
      <c r="K355" s="751"/>
      <c r="L355" s="751"/>
      <c r="M355" s="751"/>
      <c r="N355" s="753"/>
      <c r="O355" s="753"/>
      <c r="P355" s="1244"/>
      <c r="Q355" s="753"/>
      <c r="R355" s="753"/>
    </row>
    <row r="356" spans="1:20" s="736" customFormat="1">
      <c r="A356" s="744"/>
      <c r="B356" s="745" t="s">
        <v>593</v>
      </c>
      <c r="C356" s="746">
        <v>176.2</v>
      </c>
      <c r="D356" s="746">
        <v>221.3</v>
      </c>
      <c r="E356" s="746">
        <v>245.8</v>
      </c>
      <c r="F356" s="747">
        <f>SUM(F357:F367)</f>
        <v>232.3</v>
      </c>
      <c r="G356" s="747">
        <f>SUM(G357:G367)</f>
        <v>211</v>
      </c>
      <c r="H356" s="747">
        <v>165.2</v>
      </c>
      <c r="I356" s="747">
        <v>225.9</v>
      </c>
      <c r="J356" s="747">
        <v>159.4</v>
      </c>
      <c r="K356" s="747">
        <v>240.4</v>
      </c>
      <c r="L356" s="747">
        <v>328.9</v>
      </c>
      <c r="M356" s="747">
        <v>420.3</v>
      </c>
      <c r="N356" s="748">
        <v>440.1</v>
      </c>
      <c r="O356" s="748">
        <v>460.7</v>
      </c>
      <c r="P356" s="1193">
        <v>477.6</v>
      </c>
      <c r="Q356" s="748">
        <v>510.3</v>
      </c>
      <c r="R356" s="748">
        <v>542.70000000000005</v>
      </c>
    </row>
    <row r="357" spans="1:20" s="736" customFormat="1">
      <c r="A357" s="749"/>
      <c r="B357" s="750" t="s">
        <v>569</v>
      </c>
      <c r="C357" s="751">
        <v>58.2</v>
      </c>
      <c r="D357" s="751">
        <v>56.1</v>
      </c>
      <c r="E357" s="751">
        <v>63.5</v>
      </c>
      <c r="F357" s="752">
        <v>103.5</v>
      </c>
      <c r="G357" s="752">
        <v>113.9</v>
      </c>
      <c r="H357" s="752">
        <v>111.3</v>
      </c>
      <c r="I357" s="751">
        <v>119.8</v>
      </c>
      <c r="J357" s="751">
        <v>123.9</v>
      </c>
      <c r="K357" s="751">
        <v>142.4</v>
      </c>
      <c r="L357" s="751">
        <v>141.5</v>
      </c>
      <c r="M357" s="751">
        <v>134.4</v>
      </c>
      <c r="N357" s="753">
        <v>140.69999999999999</v>
      </c>
      <c r="O357" s="753">
        <v>148.80000000000001</v>
      </c>
      <c r="P357" s="1244">
        <v>157.80000000000001</v>
      </c>
      <c r="Q357" s="753">
        <v>164.1</v>
      </c>
      <c r="R357" s="753">
        <v>170.5</v>
      </c>
      <c r="T357" s="1081"/>
    </row>
    <row r="358" spans="1:20" s="1080" customFormat="1">
      <c r="A358" s="749">
        <v>211</v>
      </c>
      <c r="B358" s="754" t="s">
        <v>570</v>
      </c>
      <c r="C358" s="751">
        <v>58.2</v>
      </c>
      <c r="D358" s="751">
        <v>55.800000000000004</v>
      </c>
      <c r="E358" s="751">
        <v>63.3</v>
      </c>
      <c r="F358" s="756"/>
      <c r="G358" s="756"/>
      <c r="H358" s="756"/>
      <c r="I358" s="755">
        <v>119.8</v>
      </c>
      <c r="J358" s="755">
        <v>123.9</v>
      </c>
      <c r="K358" s="755">
        <v>142.4</v>
      </c>
      <c r="L358" s="755">
        <v>127.1</v>
      </c>
      <c r="M358" s="755">
        <v>134.4</v>
      </c>
      <c r="N358" s="753">
        <v>140.69999999999999</v>
      </c>
      <c r="O358" s="753">
        <v>148.80000000000001</v>
      </c>
      <c r="P358" s="1244">
        <v>157.80000000000001</v>
      </c>
      <c r="Q358" s="753">
        <v>164.1</v>
      </c>
      <c r="R358" s="753">
        <v>170.5</v>
      </c>
    </row>
    <row r="359" spans="1:20" s="1080" customFormat="1">
      <c r="A359" s="749"/>
      <c r="B359" s="754" t="s">
        <v>571</v>
      </c>
      <c r="C359" s="751"/>
      <c r="D359" s="751"/>
      <c r="E359" s="751"/>
      <c r="F359" s="752"/>
      <c r="G359" s="752"/>
      <c r="H359" s="752"/>
      <c r="I359" s="751">
        <v>116.9</v>
      </c>
      <c r="J359" s="751">
        <v>120.5</v>
      </c>
      <c r="K359" s="751">
        <v>133.4</v>
      </c>
      <c r="L359" s="751">
        <v>132.5</v>
      </c>
      <c r="M359" s="751"/>
      <c r="N359" s="753">
        <v>131</v>
      </c>
      <c r="O359" s="753">
        <v>137.80000000000001</v>
      </c>
      <c r="P359" s="1244">
        <v>146.19999999999999</v>
      </c>
      <c r="Q359" s="753">
        <v>152</v>
      </c>
      <c r="R359" s="753">
        <v>157.9</v>
      </c>
      <c r="T359" s="736"/>
    </row>
    <row r="360" spans="1:20" s="1080" customFormat="1">
      <c r="A360" s="749"/>
      <c r="B360" s="754" t="s">
        <v>572</v>
      </c>
      <c r="C360" s="751"/>
      <c r="D360" s="751"/>
      <c r="E360" s="751"/>
      <c r="F360" s="752"/>
      <c r="G360" s="752"/>
      <c r="H360" s="752"/>
      <c r="I360" s="751">
        <v>2.9</v>
      </c>
      <c r="J360" s="751">
        <v>3.4</v>
      </c>
      <c r="K360" s="751">
        <v>9</v>
      </c>
      <c r="L360" s="751">
        <v>9</v>
      </c>
      <c r="M360" s="751"/>
      <c r="N360" s="753">
        <v>9.8000000000000007</v>
      </c>
      <c r="O360" s="753">
        <v>11</v>
      </c>
      <c r="P360" s="1244">
        <v>11.7</v>
      </c>
      <c r="Q360" s="753">
        <v>12.1</v>
      </c>
      <c r="R360" s="753">
        <v>12.6</v>
      </c>
      <c r="T360" s="736"/>
    </row>
    <row r="361" spans="1:20" s="736" customFormat="1">
      <c r="A361" s="749">
        <v>212</v>
      </c>
      <c r="B361" s="754" t="s">
        <v>573</v>
      </c>
      <c r="C361" s="751"/>
      <c r="D361" s="751">
        <v>0.3</v>
      </c>
      <c r="E361" s="751">
        <v>0.2</v>
      </c>
      <c r="F361" s="752"/>
      <c r="G361" s="756"/>
      <c r="H361" s="756"/>
      <c r="I361" s="755">
        <v>0</v>
      </c>
      <c r="J361" s="755">
        <v>0</v>
      </c>
      <c r="K361" s="755">
        <v>0</v>
      </c>
      <c r="L361" s="755">
        <v>0</v>
      </c>
      <c r="M361" s="755">
        <v>0</v>
      </c>
      <c r="N361" s="758">
        <v>0</v>
      </c>
      <c r="O361" s="758">
        <v>0</v>
      </c>
      <c r="P361" s="1247">
        <v>0</v>
      </c>
      <c r="Q361" s="758">
        <v>0</v>
      </c>
      <c r="R361" s="758">
        <v>0</v>
      </c>
    </row>
    <row r="362" spans="1:20" s="736" customFormat="1">
      <c r="A362" s="749"/>
      <c r="B362" s="750" t="s">
        <v>574</v>
      </c>
      <c r="C362" s="751">
        <v>17</v>
      </c>
      <c r="D362" s="751">
        <v>28.3</v>
      </c>
      <c r="E362" s="751">
        <v>22.3</v>
      </c>
      <c r="F362" s="752">
        <v>26.8</v>
      </c>
      <c r="G362" s="752">
        <v>24.8</v>
      </c>
      <c r="H362" s="752">
        <v>22.4</v>
      </c>
      <c r="I362" s="751">
        <v>28.1</v>
      </c>
      <c r="J362" s="751">
        <v>33.5</v>
      </c>
      <c r="K362" s="751">
        <v>69.900000000000006</v>
      </c>
      <c r="L362" s="751">
        <v>163.80000000000001</v>
      </c>
      <c r="M362" s="751">
        <v>137.19999999999999</v>
      </c>
      <c r="N362" s="753">
        <v>134.4</v>
      </c>
      <c r="O362" s="753">
        <v>107.2</v>
      </c>
      <c r="P362" s="1244">
        <v>115.3</v>
      </c>
      <c r="Q362" s="753">
        <v>124.2</v>
      </c>
      <c r="R362" s="753">
        <v>139.30000000000001</v>
      </c>
    </row>
    <row r="363" spans="1:20" s="736" customFormat="1">
      <c r="A363" s="749"/>
      <c r="B363" s="750" t="s">
        <v>575</v>
      </c>
      <c r="C363" s="751">
        <v>101</v>
      </c>
      <c r="D363" s="751">
        <v>58.1</v>
      </c>
      <c r="E363" s="751">
        <v>160</v>
      </c>
      <c r="F363" s="752">
        <v>102</v>
      </c>
      <c r="G363" s="752">
        <v>72.3</v>
      </c>
      <c r="H363" s="752">
        <v>31.5</v>
      </c>
      <c r="I363" s="751">
        <v>78</v>
      </c>
      <c r="J363" s="751">
        <v>0</v>
      </c>
      <c r="K363" s="751">
        <v>28.1</v>
      </c>
      <c r="L363" s="751">
        <v>10</v>
      </c>
      <c r="M363" s="751">
        <v>37</v>
      </c>
      <c r="N363" s="753">
        <v>65</v>
      </c>
      <c r="O363" s="753">
        <v>28.3</v>
      </c>
      <c r="P363" s="1244">
        <v>32.799999999999997</v>
      </c>
      <c r="Q363" s="753">
        <v>33.4</v>
      </c>
      <c r="R363" s="753">
        <v>35.299999999999997</v>
      </c>
    </row>
    <row r="364" spans="1:20" s="1080" customFormat="1">
      <c r="A364" s="749">
        <v>263</v>
      </c>
      <c r="B364" s="754" t="s">
        <v>594</v>
      </c>
      <c r="C364" s="751"/>
      <c r="D364" s="751"/>
      <c r="E364" s="751"/>
      <c r="F364" s="752"/>
      <c r="G364" s="752"/>
      <c r="H364" s="752"/>
      <c r="I364" s="751">
        <v>78</v>
      </c>
      <c r="J364" s="751">
        <v>0</v>
      </c>
      <c r="K364" s="751">
        <v>6.1</v>
      </c>
      <c r="L364" s="751">
        <v>10</v>
      </c>
      <c r="M364" s="751">
        <v>0</v>
      </c>
      <c r="N364" s="753">
        <v>25</v>
      </c>
      <c r="O364" s="753">
        <v>0</v>
      </c>
      <c r="P364" s="1244">
        <v>0</v>
      </c>
      <c r="Q364" s="753">
        <v>0</v>
      </c>
      <c r="R364" s="753">
        <v>0</v>
      </c>
    </row>
    <row r="365" spans="1:20" s="1080" customFormat="1">
      <c r="A365" s="749"/>
      <c r="B365" s="754" t="s">
        <v>592</v>
      </c>
      <c r="C365" s="751"/>
      <c r="D365" s="751"/>
      <c r="E365" s="751"/>
      <c r="F365" s="752"/>
      <c r="G365" s="752"/>
      <c r="H365" s="752"/>
      <c r="I365" s="751">
        <v>4.5</v>
      </c>
      <c r="J365" s="751">
        <v>0</v>
      </c>
      <c r="K365" s="751">
        <v>22</v>
      </c>
      <c r="L365" s="751">
        <v>10</v>
      </c>
      <c r="M365" s="751">
        <v>37</v>
      </c>
      <c r="N365" s="753">
        <v>40</v>
      </c>
      <c r="O365" s="753">
        <v>28.3</v>
      </c>
      <c r="P365" s="1244">
        <v>32.799999999999997</v>
      </c>
      <c r="Q365" s="753">
        <v>33.4</v>
      </c>
      <c r="R365" s="753">
        <v>35.299999999999997</v>
      </c>
    </row>
    <row r="366" spans="1:20" s="1080" customFormat="1">
      <c r="A366" s="749"/>
      <c r="B366" s="750" t="s">
        <v>577</v>
      </c>
      <c r="C366" s="751"/>
      <c r="D366" s="751">
        <v>98</v>
      </c>
      <c r="E366" s="755"/>
      <c r="F366" s="756"/>
      <c r="G366" s="756"/>
      <c r="H366" s="756"/>
      <c r="I366" s="755">
        <v>73.5</v>
      </c>
      <c r="J366" s="755">
        <v>2</v>
      </c>
      <c r="K366" s="755">
        <v>0</v>
      </c>
      <c r="L366" s="755">
        <v>13.5</v>
      </c>
      <c r="M366" s="755">
        <v>111.7</v>
      </c>
      <c r="N366" s="758">
        <v>100</v>
      </c>
      <c r="O366" s="758">
        <v>176.5</v>
      </c>
      <c r="P366" s="1247">
        <v>171.7</v>
      </c>
      <c r="Q366" s="758">
        <v>188.6</v>
      </c>
      <c r="R366" s="758">
        <v>197.6</v>
      </c>
    </row>
    <row r="367" spans="1:20" s="1080" customFormat="1">
      <c r="A367" s="749"/>
      <c r="B367" s="750" t="s">
        <v>589</v>
      </c>
      <c r="C367" s="751"/>
      <c r="D367" s="751">
        <v>19.2</v>
      </c>
      <c r="E367" s="755"/>
      <c r="F367" s="756"/>
      <c r="G367" s="756"/>
      <c r="H367" s="756"/>
      <c r="I367" s="755">
        <v>0</v>
      </c>
      <c r="J367" s="755"/>
      <c r="K367" s="755"/>
      <c r="L367" s="755"/>
      <c r="M367" s="755"/>
      <c r="N367" s="758"/>
      <c r="O367" s="758"/>
      <c r="P367" s="1247"/>
      <c r="Q367" s="758"/>
      <c r="R367" s="758"/>
      <c r="T367" s="736"/>
    </row>
    <row r="368" spans="1:20" s="1080" customFormat="1">
      <c r="A368" s="749"/>
      <c r="B368" s="750"/>
      <c r="C368" s="751"/>
      <c r="D368" s="751"/>
      <c r="E368" s="751"/>
      <c r="F368" s="752"/>
      <c r="G368" s="752"/>
      <c r="H368" s="752"/>
      <c r="I368" s="751"/>
      <c r="J368" s="751"/>
      <c r="K368" s="751"/>
      <c r="L368" s="751"/>
      <c r="M368" s="751"/>
      <c r="N368" s="753"/>
      <c r="O368" s="753"/>
      <c r="P368" s="1244"/>
      <c r="Q368" s="753"/>
      <c r="R368" s="753"/>
    </row>
    <row r="369" spans="1:18" s="1080" customFormat="1">
      <c r="A369" s="744"/>
      <c r="B369" s="745" t="s">
        <v>595</v>
      </c>
      <c r="C369" s="746">
        <v>1370.2</v>
      </c>
      <c r="D369" s="746">
        <v>1382</v>
      </c>
      <c r="E369" s="746">
        <v>1574.2</v>
      </c>
      <c r="F369" s="747">
        <f>SUM(F370:F378)</f>
        <v>667.7</v>
      </c>
      <c r="G369" s="747">
        <f>SUM(G370:G378)</f>
        <v>624.6</v>
      </c>
      <c r="H369" s="747">
        <v>597.9</v>
      </c>
      <c r="I369" s="747">
        <v>1039.2</v>
      </c>
      <c r="J369" s="747">
        <v>1214.3</v>
      </c>
      <c r="K369" s="747">
        <v>1564.7</v>
      </c>
      <c r="L369" s="747">
        <v>1450.4</v>
      </c>
      <c r="M369" s="747">
        <v>1830.5</v>
      </c>
      <c r="N369" s="748">
        <v>3233.4</v>
      </c>
      <c r="O369" s="748">
        <v>1787.3</v>
      </c>
      <c r="P369" s="1193">
        <v>1872</v>
      </c>
      <c r="Q369" s="748">
        <v>1982.1</v>
      </c>
      <c r="R369" s="748">
        <v>2096.8000000000002</v>
      </c>
    </row>
    <row r="370" spans="1:18" s="736" customFormat="1">
      <c r="A370" s="749"/>
      <c r="B370" s="750" t="s">
        <v>569</v>
      </c>
      <c r="C370" s="751">
        <v>4</v>
      </c>
      <c r="D370" s="751">
        <v>275.60000000000002</v>
      </c>
      <c r="E370" s="751">
        <v>306.89999999999998</v>
      </c>
      <c r="F370" s="752">
        <v>298.2</v>
      </c>
      <c r="G370" s="752">
        <v>313.2</v>
      </c>
      <c r="H370" s="752">
        <v>292.39999999999998</v>
      </c>
      <c r="I370" s="751">
        <v>438.6</v>
      </c>
      <c r="J370" s="751">
        <v>706.7</v>
      </c>
      <c r="K370" s="751">
        <v>882.4</v>
      </c>
      <c r="L370" s="751">
        <v>921.5</v>
      </c>
      <c r="M370" s="751">
        <v>1101.0999999999999</v>
      </c>
      <c r="N370" s="753">
        <v>1710.6</v>
      </c>
      <c r="O370" s="753">
        <v>1068.4000000000001</v>
      </c>
      <c r="P370" s="1244">
        <v>1133.7</v>
      </c>
      <c r="Q370" s="753">
        <v>1178.8</v>
      </c>
      <c r="R370" s="753">
        <v>1224.4000000000001</v>
      </c>
    </row>
    <row r="371" spans="1:18" s="736" customFormat="1">
      <c r="A371" s="749">
        <v>211</v>
      </c>
      <c r="B371" s="754" t="s">
        <v>570</v>
      </c>
      <c r="C371" s="751">
        <v>3.9</v>
      </c>
      <c r="D371" s="751">
        <v>251.90000000000003</v>
      </c>
      <c r="E371" s="751">
        <v>277</v>
      </c>
      <c r="F371" s="752"/>
      <c r="G371" s="752"/>
      <c r="H371" s="752"/>
      <c r="I371" s="755">
        <v>414.1</v>
      </c>
      <c r="J371" s="755">
        <v>656</v>
      </c>
      <c r="K371" s="755">
        <v>811.8</v>
      </c>
      <c r="L371" s="755">
        <v>852.7</v>
      </c>
      <c r="M371" s="755">
        <v>1019</v>
      </c>
      <c r="N371" s="758">
        <v>1682.2</v>
      </c>
      <c r="O371" s="758">
        <v>1007.9</v>
      </c>
      <c r="P371" s="1247">
        <v>1069.4000000000001</v>
      </c>
      <c r="Q371" s="758">
        <v>1112</v>
      </c>
      <c r="R371" s="758">
        <v>1155</v>
      </c>
    </row>
    <row r="372" spans="1:18" s="736" customFormat="1">
      <c r="A372" s="749"/>
      <c r="B372" s="754" t="s">
        <v>571</v>
      </c>
      <c r="C372" s="751"/>
      <c r="D372" s="751"/>
      <c r="E372" s="751"/>
      <c r="F372" s="752"/>
      <c r="G372" s="752"/>
      <c r="H372" s="752"/>
      <c r="I372" s="751">
        <v>405.2</v>
      </c>
      <c r="J372" s="751">
        <v>639.29999999999995</v>
      </c>
      <c r="K372" s="751">
        <v>790.9</v>
      </c>
      <c r="L372" s="751">
        <v>826.8</v>
      </c>
      <c r="M372" s="751"/>
      <c r="N372" s="753">
        <v>1624.9</v>
      </c>
      <c r="O372" s="753">
        <v>974.3</v>
      </c>
      <c r="P372" s="1244">
        <v>1033.8</v>
      </c>
      <c r="Q372" s="753">
        <v>1075</v>
      </c>
      <c r="R372" s="753">
        <v>1116</v>
      </c>
    </row>
    <row r="373" spans="1:18" s="736" customFormat="1">
      <c r="A373" s="749"/>
      <c r="B373" s="754" t="s">
        <v>572</v>
      </c>
      <c r="C373" s="751"/>
      <c r="D373" s="751"/>
      <c r="E373" s="751"/>
      <c r="F373" s="752"/>
      <c r="G373" s="752"/>
      <c r="H373" s="752"/>
      <c r="I373" s="751">
        <v>8.9</v>
      </c>
      <c r="J373" s="751">
        <v>16.600000000000001</v>
      </c>
      <c r="K373" s="751">
        <v>20.9</v>
      </c>
      <c r="L373" s="751">
        <v>25.9</v>
      </c>
      <c r="M373" s="751"/>
      <c r="N373" s="753">
        <v>57.4</v>
      </c>
      <c r="O373" s="753">
        <v>33.5</v>
      </c>
      <c r="P373" s="1244">
        <v>35.6</v>
      </c>
      <c r="Q373" s="753">
        <v>37</v>
      </c>
      <c r="R373" s="753">
        <v>38.4</v>
      </c>
    </row>
    <row r="374" spans="1:18" s="736" customFormat="1">
      <c r="A374" s="749">
        <v>212</v>
      </c>
      <c r="B374" s="754" t="s">
        <v>573</v>
      </c>
      <c r="C374" s="751">
        <v>0.1</v>
      </c>
      <c r="D374" s="751">
        <v>23.7</v>
      </c>
      <c r="E374" s="751">
        <v>29.9</v>
      </c>
      <c r="F374" s="752"/>
      <c r="G374" s="752"/>
      <c r="H374" s="752"/>
      <c r="I374" s="751">
        <v>24.4</v>
      </c>
      <c r="J374" s="751">
        <v>50.8</v>
      </c>
      <c r="K374" s="751">
        <v>70.599999999999994</v>
      </c>
      <c r="L374" s="751">
        <v>68.900000000000006</v>
      </c>
      <c r="M374" s="751">
        <v>82.1</v>
      </c>
      <c r="N374" s="753">
        <v>28.4</v>
      </c>
      <c r="O374" s="753">
        <v>60.6</v>
      </c>
      <c r="P374" s="1244">
        <v>64.3</v>
      </c>
      <c r="Q374" s="753">
        <v>66.8</v>
      </c>
      <c r="R374" s="753">
        <v>69.400000000000006</v>
      </c>
    </row>
    <row r="375" spans="1:18" s="736" customFormat="1">
      <c r="A375" s="749"/>
      <c r="B375" s="750" t="s">
        <v>574</v>
      </c>
      <c r="C375" s="751">
        <v>77.7</v>
      </c>
      <c r="D375" s="751">
        <v>203.7</v>
      </c>
      <c r="E375" s="751">
        <v>295.10000000000002</v>
      </c>
      <c r="F375" s="752">
        <v>185.5</v>
      </c>
      <c r="G375" s="752">
        <v>185</v>
      </c>
      <c r="H375" s="752">
        <v>137.30000000000001</v>
      </c>
      <c r="I375" s="751">
        <v>324.10000000000002</v>
      </c>
      <c r="J375" s="751">
        <v>300.7</v>
      </c>
      <c r="K375" s="751">
        <v>398.2</v>
      </c>
      <c r="L375" s="751">
        <v>312.60000000000002</v>
      </c>
      <c r="M375" s="751">
        <v>470.5</v>
      </c>
      <c r="N375" s="753">
        <v>684.5</v>
      </c>
      <c r="O375" s="753">
        <v>331.6</v>
      </c>
      <c r="P375" s="1244">
        <v>356.5</v>
      </c>
      <c r="Q375" s="753">
        <v>384.2</v>
      </c>
      <c r="R375" s="753">
        <v>430.8</v>
      </c>
    </row>
    <row r="376" spans="1:18" s="736" customFormat="1">
      <c r="A376" s="749"/>
      <c r="B376" s="750" t="s">
        <v>575</v>
      </c>
      <c r="C376" s="751">
        <v>479.5</v>
      </c>
      <c r="D376" s="751">
        <v>122.4</v>
      </c>
      <c r="E376" s="751">
        <v>28.6</v>
      </c>
      <c r="F376" s="752">
        <v>23.5</v>
      </c>
      <c r="G376" s="752">
        <v>18.2</v>
      </c>
      <c r="H376" s="752">
        <v>38.9</v>
      </c>
      <c r="I376" s="751">
        <v>46.6</v>
      </c>
      <c r="J376" s="751">
        <v>7.8</v>
      </c>
      <c r="K376" s="751">
        <v>8</v>
      </c>
      <c r="L376" s="751">
        <v>3.4</v>
      </c>
      <c r="M376" s="751">
        <v>45.3</v>
      </c>
      <c r="N376" s="753">
        <v>112.7</v>
      </c>
      <c r="O376" s="753">
        <v>5.7</v>
      </c>
      <c r="P376" s="1244">
        <v>6.6</v>
      </c>
      <c r="Q376" s="753">
        <v>6.7</v>
      </c>
      <c r="R376" s="753">
        <v>7.1</v>
      </c>
    </row>
    <row r="377" spans="1:18" s="1080" customFormat="1">
      <c r="A377" s="749"/>
      <c r="B377" s="750" t="s">
        <v>576</v>
      </c>
      <c r="C377" s="751">
        <v>13.5</v>
      </c>
      <c r="D377" s="751">
        <v>3.4</v>
      </c>
      <c r="E377" s="751">
        <v>67.8</v>
      </c>
      <c r="F377" s="752">
        <v>6.7</v>
      </c>
      <c r="G377" s="752">
        <v>8</v>
      </c>
      <c r="H377" s="752">
        <v>13.6</v>
      </c>
      <c r="I377" s="751">
        <v>17.2</v>
      </c>
      <c r="J377" s="751">
        <v>1.3</v>
      </c>
      <c r="K377" s="751">
        <v>1.8</v>
      </c>
      <c r="L377" s="751">
        <v>2.1</v>
      </c>
      <c r="M377" s="751">
        <v>35.4</v>
      </c>
      <c r="N377" s="753">
        <v>4.5</v>
      </c>
      <c r="O377" s="753">
        <v>6.3</v>
      </c>
      <c r="P377" s="1244">
        <v>7.2</v>
      </c>
      <c r="Q377" s="753">
        <v>8.3000000000000007</v>
      </c>
      <c r="R377" s="753">
        <v>9.6</v>
      </c>
    </row>
    <row r="378" spans="1:18" s="736" customFormat="1" ht="12.75" customHeight="1">
      <c r="A378" s="749"/>
      <c r="B378" s="750" t="s">
        <v>577</v>
      </c>
      <c r="C378" s="751">
        <v>795.5</v>
      </c>
      <c r="D378" s="751">
        <v>777</v>
      </c>
      <c r="E378" s="751">
        <v>875.8</v>
      </c>
      <c r="F378" s="752">
        <v>153.80000000000001</v>
      </c>
      <c r="G378" s="756">
        <v>100.2</v>
      </c>
      <c r="H378" s="756">
        <v>115.8</v>
      </c>
      <c r="I378" s="751">
        <v>212.7</v>
      </c>
      <c r="J378" s="751">
        <v>197.8</v>
      </c>
      <c r="K378" s="751">
        <v>226.3</v>
      </c>
      <c r="L378" s="751">
        <v>210.78</v>
      </c>
      <c r="M378" s="751">
        <v>178.15</v>
      </c>
      <c r="N378" s="753">
        <v>652.5</v>
      </c>
      <c r="O378" s="753">
        <v>352.7</v>
      </c>
      <c r="P378" s="1244">
        <v>343.2</v>
      </c>
      <c r="Q378" s="753">
        <v>376.9</v>
      </c>
      <c r="R378" s="753">
        <v>395</v>
      </c>
    </row>
    <row r="379" spans="1:18" s="736" customFormat="1">
      <c r="A379" s="749">
        <v>311</v>
      </c>
      <c r="B379" s="754" t="s">
        <v>596</v>
      </c>
      <c r="C379" s="751"/>
      <c r="D379" s="751"/>
      <c r="E379" s="751"/>
      <c r="F379" s="756"/>
      <c r="G379" s="756"/>
      <c r="H379" s="756"/>
      <c r="I379" s="751"/>
      <c r="J379" s="751">
        <v>197.8</v>
      </c>
      <c r="K379" s="751">
        <v>226.3</v>
      </c>
      <c r="L379" s="751">
        <v>210.8</v>
      </c>
      <c r="M379" s="751">
        <v>178.2</v>
      </c>
      <c r="N379" s="759">
        <v>652.5</v>
      </c>
      <c r="O379" s="759">
        <v>352.7</v>
      </c>
      <c r="P379" s="1246">
        <v>343.2</v>
      </c>
      <c r="Q379" s="759">
        <v>376.9</v>
      </c>
      <c r="R379" s="759">
        <v>395</v>
      </c>
    </row>
    <row r="380" spans="1:18" s="736" customFormat="1">
      <c r="A380" s="749"/>
      <c r="B380" s="754" t="s">
        <v>580</v>
      </c>
      <c r="C380" s="751"/>
      <c r="D380" s="751"/>
      <c r="E380" s="751"/>
      <c r="F380" s="756"/>
      <c r="G380" s="756"/>
      <c r="H380" s="756"/>
      <c r="I380" s="751"/>
      <c r="J380" s="751">
        <v>0</v>
      </c>
      <c r="K380" s="751">
        <v>0</v>
      </c>
      <c r="L380" s="751">
        <v>0</v>
      </c>
      <c r="M380" s="751"/>
      <c r="N380" s="753">
        <v>2.8</v>
      </c>
      <c r="O380" s="753">
        <v>26</v>
      </c>
      <c r="P380" s="1244">
        <v>25.3</v>
      </c>
      <c r="Q380" s="753">
        <v>27.7</v>
      </c>
      <c r="R380" s="753">
        <v>29.1</v>
      </c>
    </row>
    <row r="381" spans="1:18" s="736" customFormat="1">
      <c r="A381" s="749"/>
      <c r="B381" s="754" t="s">
        <v>581</v>
      </c>
      <c r="C381" s="751"/>
      <c r="D381" s="751"/>
      <c r="E381" s="751"/>
      <c r="F381" s="756"/>
      <c r="G381" s="756"/>
      <c r="H381" s="756"/>
      <c r="I381" s="751"/>
      <c r="J381" s="751">
        <v>0</v>
      </c>
      <c r="K381" s="751">
        <v>0</v>
      </c>
      <c r="L381" s="751">
        <v>0</v>
      </c>
      <c r="M381" s="751"/>
      <c r="N381" s="753">
        <v>45.1</v>
      </c>
      <c r="O381" s="753">
        <v>36.1</v>
      </c>
      <c r="P381" s="1244">
        <v>35.1</v>
      </c>
      <c r="Q381" s="753">
        <v>38.6</v>
      </c>
      <c r="R381" s="753">
        <v>40.5</v>
      </c>
    </row>
    <row r="382" spans="1:18" s="736" customFormat="1">
      <c r="A382" s="749"/>
      <c r="B382" s="754" t="s">
        <v>597</v>
      </c>
      <c r="C382" s="751"/>
      <c r="D382" s="751"/>
      <c r="E382" s="751"/>
      <c r="F382" s="756"/>
      <c r="G382" s="756"/>
      <c r="H382" s="756"/>
      <c r="I382" s="751"/>
      <c r="J382" s="751">
        <v>0</v>
      </c>
      <c r="K382" s="751">
        <v>0</v>
      </c>
      <c r="L382" s="751">
        <v>0</v>
      </c>
      <c r="M382" s="751"/>
      <c r="N382" s="753">
        <v>0.3</v>
      </c>
      <c r="O382" s="753">
        <v>0</v>
      </c>
      <c r="P382" s="1244">
        <v>0</v>
      </c>
      <c r="Q382" s="753">
        <v>0</v>
      </c>
      <c r="R382" s="753">
        <v>0</v>
      </c>
    </row>
    <row r="383" spans="1:18" s="736" customFormat="1">
      <c r="A383" s="749"/>
      <c r="B383" s="754" t="s">
        <v>582</v>
      </c>
      <c r="C383" s="751"/>
      <c r="D383" s="751"/>
      <c r="E383" s="751"/>
      <c r="F383" s="752"/>
      <c r="G383" s="756"/>
      <c r="H383" s="756"/>
      <c r="I383" s="751"/>
      <c r="J383" s="751">
        <v>183.8</v>
      </c>
      <c r="K383" s="751">
        <v>211.3</v>
      </c>
      <c r="L383" s="751">
        <v>195.7</v>
      </c>
      <c r="M383" s="751">
        <v>160.80000000000001</v>
      </c>
      <c r="N383" s="753">
        <v>576.4</v>
      </c>
      <c r="O383" s="753">
        <v>261.5</v>
      </c>
      <c r="P383" s="1244">
        <v>254.5</v>
      </c>
      <c r="Q383" s="753">
        <v>279.39999999999998</v>
      </c>
      <c r="R383" s="753">
        <v>292.89999999999998</v>
      </c>
    </row>
    <row r="384" spans="1:18" s="736" customFormat="1">
      <c r="A384" s="749"/>
      <c r="B384" s="754" t="s">
        <v>584</v>
      </c>
      <c r="C384" s="751"/>
      <c r="D384" s="751"/>
      <c r="E384" s="751"/>
      <c r="F384" s="752"/>
      <c r="G384" s="756"/>
      <c r="H384" s="756"/>
      <c r="I384" s="751"/>
      <c r="J384" s="751">
        <v>12.4</v>
      </c>
      <c r="K384" s="751">
        <v>12.9</v>
      </c>
      <c r="L384" s="751">
        <v>14.6</v>
      </c>
      <c r="M384" s="751">
        <v>14</v>
      </c>
      <c r="N384" s="753">
        <v>15.2</v>
      </c>
      <c r="O384" s="753">
        <v>22.3</v>
      </c>
      <c r="P384" s="1244">
        <v>21.7</v>
      </c>
      <c r="Q384" s="753">
        <v>23.9</v>
      </c>
      <c r="R384" s="753">
        <v>25</v>
      </c>
    </row>
    <row r="385" spans="1:20" s="736" customFormat="1">
      <c r="A385" s="749"/>
      <c r="B385" s="754" t="s">
        <v>585</v>
      </c>
      <c r="C385" s="751"/>
      <c r="D385" s="751"/>
      <c r="E385" s="751"/>
      <c r="F385" s="756"/>
      <c r="G385" s="756"/>
      <c r="H385" s="756"/>
      <c r="I385" s="751"/>
      <c r="J385" s="751">
        <v>0</v>
      </c>
      <c r="K385" s="751">
        <v>0</v>
      </c>
      <c r="L385" s="751">
        <v>0</v>
      </c>
      <c r="M385" s="751"/>
      <c r="N385" s="753">
        <v>6.2</v>
      </c>
      <c r="O385" s="753">
        <v>3.2</v>
      </c>
      <c r="P385" s="1244">
        <v>3.1</v>
      </c>
      <c r="Q385" s="753">
        <v>3.4</v>
      </c>
      <c r="R385" s="753">
        <v>3.5</v>
      </c>
    </row>
    <row r="386" spans="1:20" s="736" customFormat="1">
      <c r="A386" s="749"/>
      <c r="B386" s="754" t="s">
        <v>586</v>
      </c>
      <c r="C386" s="751"/>
      <c r="D386" s="751"/>
      <c r="E386" s="751"/>
      <c r="F386" s="756"/>
      <c r="G386" s="756"/>
      <c r="H386" s="756"/>
      <c r="I386" s="751"/>
      <c r="J386" s="751">
        <v>1.5</v>
      </c>
      <c r="K386" s="751">
        <v>1.8</v>
      </c>
      <c r="L386" s="751">
        <v>0.3</v>
      </c>
      <c r="M386" s="751">
        <v>3.4</v>
      </c>
      <c r="N386" s="753">
        <v>2.7</v>
      </c>
      <c r="O386" s="753">
        <v>3.6</v>
      </c>
      <c r="P386" s="1244">
        <v>3.5</v>
      </c>
      <c r="Q386" s="753">
        <v>3.9</v>
      </c>
      <c r="R386" s="753">
        <v>4</v>
      </c>
    </row>
    <row r="387" spans="1:20" s="736" customFormat="1">
      <c r="A387" s="749"/>
      <c r="B387" s="754" t="s">
        <v>583</v>
      </c>
      <c r="C387" s="751"/>
      <c r="D387" s="751"/>
      <c r="E387" s="751"/>
      <c r="F387" s="752"/>
      <c r="G387" s="756"/>
      <c r="H387" s="756"/>
      <c r="I387" s="755"/>
      <c r="J387" s="755">
        <v>0.1</v>
      </c>
      <c r="K387" s="755">
        <v>0.3</v>
      </c>
      <c r="L387" s="755">
        <v>0.2</v>
      </c>
      <c r="M387" s="755"/>
      <c r="N387" s="758">
        <v>3.7</v>
      </c>
      <c r="O387" s="758">
        <v>0</v>
      </c>
      <c r="P387" s="1247">
        <v>0</v>
      </c>
      <c r="Q387" s="758">
        <v>0</v>
      </c>
      <c r="R387" s="758">
        <v>0</v>
      </c>
    </row>
    <row r="388" spans="1:20" s="736" customFormat="1">
      <c r="A388" s="749"/>
      <c r="B388" s="750" t="s">
        <v>589</v>
      </c>
      <c r="C388" s="751"/>
      <c r="D388" s="751"/>
      <c r="E388" s="751"/>
      <c r="F388" s="756"/>
      <c r="G388" s="756"/>
      <c r="H388" s="756"/>
      <c r="I388" s="751"/>
      <c r="J388" s="751"/>
      <c r="K388" s="751"/>
      <c r="L388" s="751"/>
      <c r="M388" s="751"/>
      <c r="N388" s="753"/>
      <c r="O388" s="753"/>
      <c r="P388" s="1244"/>
      <c r="Q388" s="753"/>
      <c r="R388" s="753"/>
    </row>
    <row r="389" spans="1:20" s="736" customFormat="1" ht="12.75" customHeight="1">
      <c r="A389" s="749"/>
      <c r="B389" s="750"/>
      <c r="C389" s="751"/>
      <c r="D389" s="751"/>
      <c r="E389" s="751"/>
      <c r="F389" s="752"/>
      <c r="G389" s="756"/>
      <c r="H389" s="756"/>
      <c r="I389" s="751"/>
      <c r="J389" s="751"/>
      <c r="K389" s="751"/>
      <c r="L389" s="751"/>
      <c r="M389" s="751"/>
      <c r="N389" s="753"/>
      <c r="O389" s="753"/>
      <c r="P389" s="1244"/>
      <c r="Q389" s="753"/>
      <c r="R389" s="753"/>
    </row>
    <row r="390" spans="1:20" s="736" customFormat="1" ht="13.5" customHeight="1">
      <c r="A390" s="744"/>
      <c r="B390" s="745" t="s">
        <v>598</v>
      </c>
      <c r="C390" s="760">
        <v>452.3</v>
      </c>
      <c r="D390" s="760">
        <v>521.1</v>
      </c>
      <c r="E390" s="760">
        <v>933.1</v>
      </c>
      <c r="F390" s="747">
        <f>SUM(F391:F392)</f>
        <v>1074.7</v>
      </c>
      <c r="G390" s="747">
        <f t="shared" ref="G390" si="3">SUM(G391:G392)</f>
        <v>1264.3</v>
      </c>
      <c r="H390" s="747">
        <v>1633.9</v>
      </c>
      <c r="I390" s="747">
        <v>1934.7</v>
      </c>
      <c r="J390" s="747">
        <v>2147.1999999999998</v>
      </c>
      <c r="K390" s="747">
        <v>2165.1</v>
      </c>
      <c r="L390" s="747">
        <v>2254.6999999999998</v>
      </c>
      <c r="M390" s="747">
        <v>2578.6999999999998</v>
      </c>
      <c r="N390" s="748">
        <v>2511</v>
      </c>
      <c r="O390" s="748">
        <v>2615</v>
      </c>
      <c r="P390" s="1193">
        <v>2692</v>
      </c>
      <c r="Q390" s="748">
        <v>2711</v>
      </c>
      <c r="R390" s="748">
        <v>2691</v>
      </c>
    </row>
    <row r="391" spans="1:20" s="736" customFormat="1">
      <c r="A391" s="749"/>
      <c r="B391" s="750" t="s">
        <v>574</v>
      </c>
      <c r="C391" s="751"/>
      <c r="D391" s="751"/>
      <c r="E391" s="751"/>
      <c r="F391" s="752">
        <v>4.8</v>
      </c>
      <c r="G391" s="752">
        <v>16.2</v>
      </c>
      <c r="H391" s="752">
        <v>109</v>
      </c>
      <c r="I391" s="751">
        <v>81.400000000000006</v>
      </c>
      <c r="J391" s="751">
        <v>18.100000000000001</v>
      </c>
      <c r="K391" s="751">
        <v>5.0999999999999996</v>
      </c>
      <c r="L391" s="751">
        <v>5.6</v>
      </c>
      <c r="M391" s="751">
        <v>6.2</v>
      </c>
      <c r="N391" s="753">
        <v>14.9</v>
      </c>
      <c r="O391" s="753">
        <v>7.8</v>
      </c>
      <c r="P391" s="1244">
        <v>5.5</v>
      </c>
      <c r="Q391" s="753">
        <v>3.3</v>
      </c>
      <c r="R391" s="753">
        <v>1.7</v>
      </c>
    </row>
    <row r="392" spans="1:20" s="736" customFormat="1">
      <c r="A392" s="749"/>
      <c r="B392" s="750" t="s">
        <v>599</v>
      </c>
      <c r="C392" s="751">
        <v>452.3</v>
      </c>
      <c r="D392" s="751">
        <v>521.1</v>
      </c>
      <c r="E392" s="751">
        <v>933.1</v>
      </c>
      <c r="F392" s="752">
        <v>1069.9000000000001</v>
      </c>
      <c r="G392" s="752">
        <v>1248.0999999999999</v>
      </c>
      <c r="H392" s="752">
        <v>1524.9</v>
      </c>
      <c r="I392" s="751">
        <v>1853.3</v>
      </c>
      <c r="J392" s="751">
        <v>2129.1</v>
      </c>
      <c r="K392" s="751">
        <v>2160</v>
      </c>
      <c r="L392" s="751">
        <v>2249.1</v>
      </c>
      <c r="M392" s="751">
        <v>2572.5</v>
      </c>
      <c r="N392" s="753">
        <v>2496.1</v>
      </c>
      <c r="O392" s="753">
        <v>2607.1999999999998</v>
      </c>
      <c r="P392" s="1244">
        <v>2686.5</v>
      </c>
      <c r="Q392" s="753">
        <v>2707.7</v>
      </c>
      <c r="R392" s="753">
        <v>2689.3</v>
      </c>
    </row>
    <row r="393" spans="1:20" s="736" customFormat="1">
      <c r="A393" s="749"/>
      <c r="B393" s="750" t="s">
        <v>882</v>
      </c>
      <c r="C393" s="751">
        <v>38.1</v>
      </c>
      <c r="D393" s="751">
        <v>42.3</v>
      </c>
      <c r="E393" s="751">
        <v>92.7</v>
      </c>
      <c r="F393" s="752">
        <v>83.8</v>
      </c>
      <c r="G393" s="752">
        <v>1171.0999999999999</v>
      </c>
      <c r="H393" s="752">
        <v>168.9</v>
      </c>
      <c r="I393" s="751">
        <v>210.5</v>
      </c>
      <c r="J393" s="751">
        <v>449</v>
      </c>
      <c r="K393" s="751">
        <v>468.1</v>
      </c>
      <c r="L393" s="751">
        <v>328.2</v>
      </c>
      <c r="M393" s="751">
        <v>427.6</v>
      </c>
      <c r="N393" s="753">
        <v>707.6</v>
      </c>
      <c r="O393" s="753">
        <v>627.9</v>
      </c>
      <c r="P393" s="1244">
        <v>604</v>
      </c>
      <c r="Q393" s="753">
        <v>665.2</v>
      </c>
      <c r="R393" s="753">
        <v>654.6</v>
      </c>
    </row>
    <row r="394" spans="1:20" s="736" customFormat="1">
      <c r="A394" s="749"/>
      <c r="B394" s="754" t="s">
        <v>601</v>
      </c>
      <c r="C394" s="751">
        <v>414.2</v>
      </c>
      <c r="D394" s="751">
        <v>478.9</v>
      </c>
      <c r="E394" s="751">
        <v>840.4</v>
      </c>
      <c r="F394" s="752">
        <v>986.1</v>
      </c>
      <c r="G394" s="752">
        <v>77</v>
      </c>
      <c r="H394" s="752">
        <v>1356</v>
      </c>
      <c r="I394" s="751">
        <v>1642.8</v>
      </c>
      <c r="J394" s="751">
        <v>1680.1</v>
      </c>
      <c r="K394" s="751">
        <v>1691.9</v>
      </c>
      <c r="L394" s="751">
        <v>1920.9</v>
      </c>
      <c r="M394" s="751">
        <v>2144.9</v>
      </c>
      <c r="N394" s="753">
        <v>1788.5</v>
      </c>
      <c r="O394" s="753">
        <v>1979.4</v>
      </c>
      <c r="P394" s="1244">
        <v>2082.5</v>
      </c>
      <c r="Q394" s="753">
        <v>2042.5</v>
      </c>
      <c r="R394" s="753">
        <v>2034.7</v>
      </c>
    </row>
    <row r="395" spans="1:20" s="736" customFormat="1">
      <c r="A395" s="749"/>
      <c r="B395" s="750"/>
      <c r="C395" s="751"/>
      <c r="D395" s="751"/>
      <c r="E395" s="751"/>
      <c r="F395" s="752"/>
      <c r="G395" s="752"/>
      <c r="H395" s="752"/>
      <c r="I395" s="751"/>
      <c r="J395" s="751"/>
      <c r="K395" s="751"/>
      <c r="L395" s="751"/>
      <c r="M395" s="751"/>
      <c r="N395" s="753"/>
      <c r="O395" s="753"/>
      <c r="P395" s="1244"/>
      <c r="Q395" s="753"/>
      <c r="R395" s="753"/>
      <c r="T395" s="1081"/>
    </row>
    <row r="396" spans="1:20" s="736" customFormat="1">
      <c r="A396" s="744"/>
      <c r="B396" s="745" t="s">
        <v>602</v>
      </c>
      <c r="C396" s="746"/>
      <c r="D396" s="746"/>
      <c r="E396" s="746"/>
      <c r="F396" s="747">
        <f>SUM(F397:F399)</f>
        <v>799.40000000000009</v>
      </c>
      <c r="G396" s="747">
        <f>SUM(G397:G399)</f>
        <v>1357.9</v>
      </c>
      <c r="H396" s="747">
        <v>1439.9</v>
      </c>
      <c r="I396" s="747">
        <v>1835.7</v>
      </c>
      <c r="J396" s="747">
        <v>1775.7</v>
      </c>
      <c r="K396" s="747">
        <v>1424.9</v>
      </c>
      <c r="L396" s="747">
        <v>1862.4</v>
      </c>
      <c r="M396" s="747">
        <v>1472.1</v>
      </c>
      <c r="N396" s="748">
        <v>2024.9</v>
      </c>
      <c r="O396" s="748">
        <v>2074.9</v>
      </c>
      <c r="P396" s="1193">
        <v>2124.9</v>
      </c>
      <c r="Q396" s="748">
        <v>2174.9</v>
      </c>
      <c r="R396" s="748">
        <v>2224.9</v>
      </c>
    </row>
    <row r="397" spans="1:20" s="736" customFormat="1">
      <c r="A397" s="749"/>
      <c r="B397" s="750" t="s">
        <v>523</v>
      </c>
      <c r="C397" s="761"/>
      <c r="D397" s="761"/>
      <c r="E397" s="761"/>
      <c r="F397" s="752">
        <v>574.6</v>
      </c>
      <c r="G397" s="752">
        <v>1125.7</v>
      </c>
      <c r="H397" s="752">
        <v>882.6</v>
      </c>
      <c r="I397" s="751">
        <v>1030</v>
      </c>
      <c r="J397" s="751">
        <v>696.9</v>
      </c>
      <c r="K397" s="751">
        <v>482.5</v>
      </c>
      <c r="L397" s="751">
        <v>630.6</v>
      </c>
      <c r="M397" s="751">
        <v>498.4</v>
      </c>
      <c r="N397" s="753">
        <v>685.6</v>
      </c>
      <c r="O397" s="753">
        <v>702.6</v>
      </c>
      <c r="P397" s="1244">
        <v>719.5</v>
      </c>
      <c r="Q397" s="753">
        <v>736.4</v>
      </c>
      <c r="R397" s="753">
        <v>753.3</v>
      </c>
    </row>
    <row r="398" spans="1:20" s="736" customFormat="1">
      <c r="A398" s="749"/>
      <c r="B398" s="750" t="s">
        <v>527</v>
      </c>
      <c r="C398" s="761"/>
      <c r="D398" s="761"/>
      <c r="E398" s="761"/>
      <c r="F398" s="752">
        <v>21.6</v>
      </c>
      <c r="G398" s="752">
        <v>11.8</v>
      </c>
      <c r="H398" s="752">
        <v>40.299999999999997</v>
      </c>
      <c r="I398" s="751">
        <v>93.2</v>
      </c>
      <c r="J398" s="751"/>
      <c r="K398" s="751"/>
      <c r="L398" s="751"/>
      <c r="M398" s="751"/>
      <c r="N398" s="753"/>
      <c r="O398" s="753"/>
      <c r="P398" s="1244"/>
      <c r="Q398" s="753"/>
      <c r="R398" s="753"/>
    </row>
    <row r="399" spans="1:20" s="736" customFormat="1">
      <c r="A399" s="749"/>
      <c r="B399" s="750" t="s">
        <v>603</v>
      </c>
      <c r="C399" s="761"/>
      <c r="D399" s="761"/>
      <c r="E399" s="761"/>
      <c r="F399" s="752">
        <v>203.2</v>
      </c>
      <c r="G399" s="752">
        <v>220.4</v>
      </c>
      <c r="H399" s="752">
        <v>517</v>
      </c>
      <c r="I399" s="751">
        <v>712.5</v>
      </c>
      <c r="J399" s="751">
        <v>1078.8</v>
      </c>
      <c r="K399" s="751">
        <v>942.4</v>
      </c>
      <c r="L399" s="751">
        <v>1231.8</v>
      </c>
      <c r="M399" s="751">
        <v>973.7</v>
      </c>
      <c r="N399" s="753">
        <v>1339.3</v>
      </c>
      <c r="O399" s="753">
        <v>1372.4</v>
      </c>
      <c r="P399" s="1244">
        <v>1405.5</v>
      </c>
      <c r="Q399" s="753">
        <v>1438.5</v>
      </c>
      <c r="R399" s="753">
        <v>1471.6</v>
      </c>
    </row>
    <row r="400" spans="1:20" s="736" customFormat="1">
      <c r="A400" s="749"/>
      <c r="B400" s="750"/>
      <c r="C400" s="751"/>
      <c r="D400" s="751"/>
      <c r="E400" s="751"/>
      <c r="F400" s="752"/>
      <c r="G400" s="752"/>
      <c r="H400" s="752"/>
      <c r="I400" s="751"/>
      <c r="J400" s="751"/>
      <c r="K400" s="751"/>
      <c r="L400" s="751"/>
      <c r="M400" s="751"/>
      <c r="N400" s="753"/>
      <c r="O400" s="753"/>
      <c r="P400" s="1244"/>
      <c r="Q400" s="753"/>
      <c r="R400" s="753"/>
    </row>
    <row r="401" spans="1:18" s="1080" customFormat="1">
      <c r="A401" s="744"/>
      <c r="B401" s="745" t="s">
        <v>604</v>
      </c>
      <c r="C401" s="746"/>
      <c r="D401" s="746"/>
      <c r="E401" s="746"/>
      <c r="F401" s="747">
        <f>SUM(F402:F403)</f>
        <v>707.3</v>
      </c>
      <c r="G401" s="747">
        <f>SUM(G402:G403)</f>
        <v>712</v>
      </c>
      <c r="H401" s="747">
        <v>576.1</v>
      </c>
      <c r="I401" s="747">
        <v>791.6</v>
      </c>
      <c r="J401" s="747">
        <v>1311.7</v>
      </c>
      <c r="K401" s="747">
        <v>1567.8</v>
      </c>
      <c r="L401" s="747">
        <v>1493.5</v>
      </c>
      <c r="M401" s="747">
        <v>1447.5</v>
      </c>
      <c r="N401" s="748">
        <v>1156</v>
      </c>
      <c r="O401" s="748">
        <v>1405.1</v>
      </c>
      <c r="P401" s="1193">
        <v>1405.1</v>
      </c>
      <c r="Q401" s="748">
        <v>1405.1</v>
      </c>
      <c r="R401" s="748">
        <v>1405.1</v>
      </c>
    </row>
    <row r="402" spans="1:18" s="1080" customFormat="1">
      <c r="A402" s="749"/>
      <c r="B402" s="750" t="s">
        <v>523</v>
      </c>
      <c r="C402" s="761"/>
      <c r="D402" s="761"/>
      <c r="E402" s="761"/>
      <c r="F402" s="752">
        <v>71.3</v>
      </c>
      <c r="G402" s="762">
        <v>195</v>
      </c>
      <c r="H402" s="762">
        <v>48.6</v>
      </c>
      <c r="I402" s="751">
        <v>107.6</v>
      </c>
      <c r="J402" s="751">
        <v>123.2</v>
      </c>
      <c r="K402" s="751">
        <v>102.8</v>
      </c>
      <c r="L402" s="751">
        <v>114.1</v>
      </c>
      <c r="M402" s="751">
        <v>110.6</v>
      </c>
      <c r="N402" s="753">
        <v>88.3</v>
      </c>
      <c r="O402" s="753">
        <v>107.3</v>
      </c>
      <c r="P402" s="1244">
        <v>107.3</v>
      </c>
      <c r="Q402" s="753">
        <v>107.3</v>
      </c>
      <c r="R402" s="753">
        <v>107.3</v>
      </c>
    </row>
    <row r="403" spans="1:18" s="1080" customFormat="1">
      <c r="A403" s="749"/>
      <c r="B403" s="750" t="s">
        <v>603</v>
      </c>
      <c r="C403" s="761"/>
      <c r="D403" s="761"/>
      <c r="E403" s="761"/>
      <c r="F403" s="752">
        <v>636</v>
      </c>
      <c r="G403" s="752">
        <v>517</v>
      </c>
      <c r="H403" s="752">
        <v>489.3</v>
      </c>
      <c r="I403" s="751">
        <v>684</v>
      </c>
      <c r="J403" s="751">
        <v>1188.5999999999999</v>
      </c>
      <c r="K403" s="751">
        <v>1465</v>
      </c>
      <c r="L403" s="751">
        <v>1379.4</v>
      </c>
      <c r="M403" s="751">
        <v>1336.9</v>
      </c>
      <c r="N403" s="753">
        <v>1067.7</v>
      </c>
      <c r="O403" s="753">
        <v>1297.8</v>
      </c>
      <c r="P403" s="1244">
        <v>1297.8</v>
      </c>
      <c r="Q403" s="753">
        <v>1297.8</v>
      </c>
      <c r="R403" s="753">
        <v>1297.8</v>
      </c>
    </row>
    <row r="404" spans="1:18" s="736" customFormat="1">
      <c r="A404" s="732"/>
      <c r="B404" s="750"/>
      <c r="C404" s="751"/>
      <c r="D404" s="751"/>
      <c r="E404" s="751"/>
      <c r="F404" s="752"/>
      <c r="G404" s="752"/>
      <c r="H404" s="752"/>
      <c r="I404" s="751"/>
      <c r="J404" s="751"/>
      <c r="K404" s="751"/>
      <c r="L404" s="751"/>
      <c r="M404" s="751"/>
      <c r="N404" s="753"/>
      <c r="O404" s="753"/>
      <c r="P404" s="1244"/>
      <c r="Q404" s="753"/>
      <c r="R404" s="753"/>
    </row>
    <row r="405" spans="1:18" s="1080" customFormat="1">
      <c r="A405" s="763"/>
      <c r="B405" s="745" t="s">
        <v>605</v>
      </c>
      <c r="C405" s="746">
        <v>9943.2999999999993</v>
      </c>
      <c r="D405" s="746">
        <v>13175.8</v>
      </c>
      <c r="E405" s="746">
        <v>15454.1</v>
      </c>
      <c r="F405" s="747">
        <f>F320+F343+F356+F369+F390+F396+F401</f>
        <v>13768.800000000001</v>
      </c>
      <c r="G405" s="747">
        <f>G320+G343+G356+G369+G390+G396+G401</f>
        <v>13218.5</v>
      </c>
      <c r="H405" s="747">
        <f>H320+H343+H356+H369+H390+H396+H401</f>
        <v>13319.8</v>
      </c>
      <c r="I405" s="747">
        <v>16134.2</v>
      </c>
      <c r="J405" s="747">
        <v>17852.5</v>
      </c>
      <c r="K405" s="747">
        <v>19397.8</v>
      </c>
      <c r="L405" s="747">
        <v>20130.7</v>
      </c>
      <c r="M405" s="747">
        <v>24390</v>
      </c>
      <c r="N405" s="748">
        <v>24566.9</v>
      </c>
      <c r="O405" s="748">
        <v>24467.5</v>
      </c>
      <c r="P405" s="1193">
        <v>25689.200000000001</v>
      </c>
      <c r="Q405" s="748">
        <v>26897.8</v>
      </c>
      <c r="R405" s="748">
        <v>28261.7</v>
      </c>
    </row>
    <row r="406" spans="1:18" s="736" customFormat="1">
      <c r="A406" s="732"/>
      <c r="B406" s="764"/>
      <c r="C406" s="742"/>
      <c r="D406" s="742"/>
      <c r="E406" s="742"/>
      <c r="F406" s="751"/>
      <c r="G406" s="742"/>
      <c r="H406" s="742"/>
      <c r="I406" s="742"/>
      <c r="J406" s="742"/>
      <c r="K406" s="742"/>
      <c r="L406" s="742"/>
      <c r="M406" s="742"/>
      <c r="N406" s="742"/>
      <c r="O406" s="742"/>
      <c r="P406" s="1243"/>
      <c r="Q406" s="742"/>
      <c r="R406" s="742"/>
    </row>
    <row r="407" spans="1:18" s="736" customFormat="1" ht="15">
      <c r="A407" s="732"/>
      <c r="B407" s="765" t="s">
        <v>267</v>
      </c>
      <c r="C407" s="742"/>
      <c r="D407" s="742"/>
      <c r="E407" s="742"/>
      <c r="F407" s="751"/>
      <c r="G407" s="742"/>
      <c r="H407" s="742"/>
      <c r="I407" s="742"/>
      <c r="J407" s="742"/>
      <c r="K407" s="742"/>
      <c r="L407" s="742"/>
      <c r="M407" s="742"/>
      <c r="N407" s="742"/>
      <c r="O407" s="742"/>
      <c r="P407" s="1243"/>
      <c r="Q407" s="742"/>
      <c r="R407" s="742"/>
    </row>
    <row r="408" spans="1:18" s="736" customFormat="1">
      <c r="A408" s="732"/>
      <c r="B408" s="766" t="s">
        <v>606</v>
      </c>
      <c r="C408" s="742"/>
      <c r="D408" s="742"/>
      <c r="E408" s="742"/>
      <c r="F408" s="751"/>
      <c r="G408" s="742"/>
      <c r="H408" s="742"/>
      <c r="I408" s="742"/>
      <c r="J408" s="742"/>
      <c r="K408" s="742"/>
      <c r="L408" s="742"/>
      <c r="M408" s="742"/>
      <c r="N408" s="742"/>
      <c r="O408" s="742"/>
      <c r="P408" s="1243"/>
      <c r="Q408" s="742"/>
      <c r="R408" s="742"/>
    </row>
    <row r="409" spans="1:18" s="736" customFormat="1">
      <c r="A409" s="732"/>
      <c r="B409" s="766" t="s">
        <v>546</v>
      </c>
      <c r="C409" s="742"/>
      <c r="D409" s="742"/>
      <c r="E409" s="742"/>
      <c r="F409" s="751"/>
      <c r="G409" s="742"/>
      <c r="H409" s="742"/>
      <c r="I409" s="742"/>
      <c r="J409" s="742"/>
      <c r="K409" s="742"/>
      <c r="L409" s="742"/>
      <c r="M409" s="742"/>
      <c r="N409" s="742"/>
      <c r="O409" s="742"/>
      <c r="P409" s="1243"/>
      <c r="Q409" s="742"/>
      <c r="R409" s="742"/>
    </row>
    <row r="410" spans="1:18" s="736" customFormat="1">
      <c r="A410" s="732"/>
      <c r="B410" s="766"/>
      <c r="C410" s="742"/>
      <c r="D410" s="742"/>
      <c r="E410" s="742"/>
      <c r="F410" s="751"/>
      <c r="G410" s="742"/>
      <c r="H410" s="742"/>
      <c r="I410" s="742"/>
      <c r="J410" s="742"/>
      <c r="K410" s="742"/>
      <c r="L410" s="742"/>
      <c r="M410" s="742"/>
      <c r="N410" s="742"/>
      <c r="O410" s="742"/>
      <c r="P410" s="1243"/>
      <c r="Q410" s="742"/>
      <c r="R410" s="742"/>
    </row>
    <row r="411" spans="1:18" ht="20.25">
      <c r="A411" s="159"/>
      <c r="B411" s="347" t="s">
        <v>607</v>
      </c>
      <c r="C411" s="30"/>
      <c r="D411" s="30"/>
      <c r="E411" s="30"/>
      <c r="F411" s="73"/>
      <c r="I411" s="30"/>
      <c r="J411" s="30"/>
      <c r="K411" s="30"/>
      <c r="M411" s="30"/>
      <c r="N411" s="30"/>
      <c r="O411" s="30"/>
      <c r="Q411" s="30"/>
      <c r="R411" s="30"/>
    </row>
    <row r="412" spans="1:18" s="13" customFormat="1" ht="15.75">
      <c r="A412" s="332"/>
      <c r="B412" s="584" t="s">
        <v>567</v>
      </c>
      <c r="C412" s="431">
        <v>2012</v>
      </c>
      <c r="D412" s="431">
        <v>2013</v>
      </c>
      <c r="E412" s="431">
        <v>2014</v>
      </c>
      <c r="F412" s="431">
        <v>2015</v>
      </c>
      <c r="G412" s="431">
        <v>2016</v>
      </c>
      <c r="H412" s="431">
        <v>2017</v>
      </c>
      <c r="I412" s="431">
        <v>2018</v>
      </c>
      <c r="J412" s="431">
        <v>2019</v>
      </c>
      <c r="K412" s="431">
        <v>2020</v>
      </c>
      <c r="L412" s="31">
        <v>2021</v>
      </c>
      <c r="M412" s="431">
        <v>2022</v>
      </c>
      <c r="N412" s="431">
        <v>2023</v>
      </c>
      <c r="O412" s="431">
        <v>2024</v>
      </c>
      <c r="P412" s="1195">
        <v>2025</v>
      </c>
      <c r="Q412" s="431">
        <v>2026</v>
      </c>
      <c r="R412" s="431">
        <v>2027</v>
      </c>
    </row>
    <row r="413" spans="1:18" s="13" customFormat="1" ht="13.5" customHeight="1">
      <c r="A413" s="332"/>
      <c r="B413" s="584" t="s">
        <v>450</v>
      </c>
      <c r="C413" s="432" t="s">
        <v>231</v>
      </c>
      <c r="D413" s="432" t="s">
        <v>231</v>
      </c>
      <c r="E413" s="432" t="s">
        <v>231</v>
      </c>
      <c r="F413" s="432" t="s">
        <v>231</v>
      </c>
      <c r="G413" s="432" t="s">
        <v>231</v>
      </c>
      <c r="H413" s="432" t="s">
        <v>231</v>
      </c>
      <c r="I413" s="432" t="s">
        <v>231</v>
      </c>
      <c r="J413" s="432" t="s">
        <v>231</v>
      </c>
      <c r="K413" s="432" t="s">
        <v>231</v>
      </c>
      <c r="L413" s="33" t="s">
        <v>231</v>
      </c>
      <c r="M413" s="432" t="s">
        <v>233</v>
      </c>
      <c r="N413" s="432" t="s">
        <v>233</v>
      </c>
      <c r="O413" s="432" t="s">
        <v>233</v>
      </c>
      <c r="P413" s="1196" t="s">
        <v>233</v>
      </c>
      <c r="Q413" s="432" t="s">
        <v>233</v>
      </c>
      <c r="R413" s="432" t="s">
        <v>233</v>
      </c>
    </row>
    <row r="414" spans="1:18" s="13" customFormat="1" ht="14.25" customHeight="1">
      <c r="A414" s="332"/>
      <c r="B414" s="402" t="s">
        <v>452</v>
      </c>
      <c r="C414" s="127" t="s">
        <v>288</v>
      </c>
      <c r="D414" s="127" t="s">
        <v>288</v>
      </c>
      <c r="E414" s="127" t="s">
        <v>288</v>
      </c>
      <c r="F414" s="432" t="s">
        <v>170</v>
      </c>
      <c r="G414" s="432" t="s">
        <v>170</v>
      </c>
      <c r="H414" s="432" t="s">
        <v>160</v>
      </c>
      <c r="I414" s="127" t="s">
        <v>152</v>
      </c>
      <c r="J414" s="127" t="s">
        <v>149</v>
      </c>
      <c r="K414" s="127" t="s">
        <v>142</v>
      </c>
      <c r="L414" s="34" t="s">
        <v>133</v>
      </c>
      <c r="M414" s="127" t="s">
        <v>139</v>
      </c>
      <c r="N414" s="127" t="s">
        <v>139</v>
      </c>
      <c r="O414" s="127" t="s">
        <v>139</v>
      </c>
      <c r="P414" s="47" t="s">
        <v>139</v>
      </c>
      <c r="Q414" s="127" t="s">
        <v>139</v>
      </c>
      <c r="R414" s="127" t="s">
        <v>139</v>
      </c>
    </row>
    <row r="415" spans="1:18" s="13" customFormat="1">
      <c r="A415" s="332"/>
      <c r="B415" s="332"/>
      <c r="C415" s="173"/>
      <c r="D415" s="173"/>
      <c r="E415" s="173"/>
      <c r="F415" s="432"/>
      <c r="G415" s="173"/>
      <c r="H415" s="173"/>
      <c r="I415" s="173"/>
      <c r="J415" s="173"/>
      <c r="K415" s="173"/>
      <c r="L415" s="30"/>
      <c r="M415" s="173"/>
      <c r="N415" s="173"/>
      <c r="O415" s="173"/>
      <c r="P415" s="49"/>
      <c r="Q415" s="173"/>
      <c r="R415" s="173"/>
    </row>
    <row r="416" spans="1:18" s="417" customFormat="1">
      <c r="A416" s="407"/>
      <c r="B416" s="389" t="s">
        <v>568</v>
      </c>
      <c r="C416" s="586">
        <f>6643.9</f>
        <v>6643.9</v>
      </c>
      <c r="D416" s="586">
        <f>8778.2</f>
        <v>8778.2000000000007</v>
      </c>
      <c r="E416" s="586">
        <f>9947.9</f>
        <v>9947.9</v>
      </c>
      <c r="F416" s="150">
        <f>F417+F422+F423+F436+F424+F425+F435+F437</f>
        <v>6337.6</v>
      </c>
      <c r="G416" s="150">
        <f>G417+G422+G423+G436+G424+G425+G435+G437</f>
        <v>5390.3</v>
      </c>
      <c r="H416" s="150">
        <v>5728.3</v>
      </c>
      <c r="I416" s="150">
        <v>6746.2</v>
      </c>
      <c r="J416" s="150">
        <v>8120.4</v>
      </c>
      <c r="K416" s="150">
        <v>7855.1</v>
      </c>
      <c r="L416" s="39">
        <v>7860.3</v>
      </c>
      <c r="M416" s="150">
        <v>10340.200000000001</v>
      </c>
      <c r="N416" s="150">
        <v>10371.299999999999</v>
      </c>
      <c r="O416" s="150">
        <v>10744</v>
      </c>
      <c r="P416" s="1198">
        <v>11313.8</v>
      </c>
      <c r="Q416" s="150">
        <v>12005</v>
      </c>
      <c r="R416" s="150">
        <v>12879.3</v>
      </c>
    </row>
    <row r="417" spans="1:18" s="417" customFormat="1">
      <c r="A417" s="410"/>
      <c r="B417" s="387" t="s">
        <v>569</v>
      </c>
      <c r="C417" s="246">
        <v>1396.8</v>
      </c>
      <c r="D417" s="246">
        <v>1448</v>
      </c>
      <c r="E417" s="246">
        <v>2025.5</v>
      </c>
      <c r="F417" s="132">
        <v>2133.8000000000002</v>
      </c>
      <c r="G417" s="246">
        <v>2394.5</v>
      </c>
      <c r="H417" s="246">
        <v>2286.1999999999998</v>
      </c>
      <c r="I417" s="246">
        <v>2817</v>
      </c>
      <c r="J417" s="246">
        <v>2632.8</v>
      </c>
      <c r="K417" s="246">
        <v>2671.5</v>
      </c>
      <c r="L417" s="73">
        <v>2987</v>
      </c>
      <c r="M417" s="246">
        <v>3046.7</v>
      </c>
      <c r="N417" s="246">
        <v>3187.7</v>
      </c>
      <c r="O417" s="246">
        <v>3236.4</v>
      </c>
      <c r="P417" s="1231">
        <v>3456.1</v>
      </c>
      <c r="Q417" s="246">
        <v>3720</v>
      </c>
      <c r="R417" s="246">
        <v>4006.4</v>
      </c>
    </row>
    <row r="418" spans="1:18" s="417" customFormat="1" hidden="1">
      <c r="A418" s="410">
        <v>211</v>
      </c>
      <c r="B418" s="394" t="s">
        <v>570</v>
      </c>
      <c r="C418" s="246">
        <v>1184.5999999999999</v>
      </c>
      <c r="D418" s="246">
        <v>1294</v>
      </c>
      <c r="E418" s="246">
        <v>1604.9</v>
      </c>
      <c r="F418" s="132"/>
      <c r="G418" s="132"/>
      <c r="H418" s="132"/>
      <c r="I418" s="246">
        <v>2129.5</v>
      </c>
      <c r="J418" s="246">
        <v>2087.4</v>
      </c>
      <c r="K418" s="246">
        <v>2131.6999999999998</v>
      </c>
      <c r="L418" s="73">
        <v>2337.4</v>
      </c>
      <c r="M418" s="246">
        <v>2260.1</v>
      </c>
      <c r="N418" s="246">
        <v>2364.6999999999998</v>
      </c>
      <c r="O418" s="246">
        <v>2400.9</v>
      </c>
      <c r="P418" s="1231">
        <v>2563.9</v>
      </c>
      <c r="Q418" s="246">
        <v>2759.6</v>
      </c>
      <c r="R418" s="246">
        <v>2972</v>
      </c>
    </row>
    <row r="419" spans="1:18" s="417" customFormat="1" hidden="1">
      <c r="A419" s="410"/>
      <c r="B419" s="394" t="s">
        <v>571</v>
      </c>
      <c r="C419" s="245" t="s">
        <v>302</v>
      </c>
      <c r="D419" s="245" t="s">
        <v>302</v>
      </c>
      <c r="E419" s="245" t="s">
        <v>302</v>
      </c>
      <c r="F419" s="132"/>
      <c r="G419" s="132"/>
      <c r="H419" s="132"/>
      <c r="I419" s="246">
        <v>2057.9</v>
      </c>
      <c r="J419" s="246">
        <v>2009.2</v>
      </c>
      <c r="K419" s="246">
        <v>2044.9</v>
      </c>
      <c r="L419" s="73">
        <v>2987</v>
      </c>
      <c r="M419" s="246">
        <v>2153.6999999999998</v>
      </c>
      <c r="N419" s="246">
        <v>2253.4</v>
      </c>
      <c r="O419" s="246">
        <v>2287.8000000000002</v>
      </c>
      <c r="P419" s="1231">
        <v>2443.1</v>
      </c>
      <c r="Q419" s="246">
        <v>2629.6</v>
      </c>
      <c r="R419" s="246">
        <v>2832.1</v>
      </c>
    </row>
    <row r="420" spans="1:18" s="417" customFormat="1" hidden="1">
      <c r="A420" s="410"/>
      <c r="B420" s="394" t="s">
        <v>572</v>
      </c>
      <c r="C420" s="245" t="s">
        <v>302</v>
      </c>
      <c r="D420" s="245" t="s">
        <v>302</v>
      </c>
      <c r="E420" s="245" t="s">
        <v>302</v>
      </c>
      <c r="F420" s="132"/>
      <c r="G420" s="132"/>
      <c r="H420" s="132"/>
      <c r="I420" s="246">
        <v>71.599999999999994</v>
      </c>
      <c r="J420" s="246">
        <v>78.3</v>
      </c>
      <c r="K420" s="246">
        <v>86.8</v>
      </c>
      <c r="L420" s="73">
        <v>2337.4</v>
      </c>
      <c r="M420" s="246">
        <v>106.4</v>
      </c>
      <c r="N420" s="246">
        <v>111.4</v>
      </c>
      <c r="O420" s="246">
        <v>113.1</v>
      </c>
      <c r="P420" s="1231">
        <v>120.7</v>
      </c>
      <c r="Q420" s="246">
        <v>130</v>
      </c>
      <c r="R420" s="246">
        <v>140</v>
      </c>
    </row>
    <row r="421" spans="1:18" s="417" customFormat="1" hidden="1">
      <c r="A421" s="410">
        <v>212</v>
      </c>
      <c r="B421" s="394" t="s">
        <v>573</v>
      </c>
      <c r="C421" s="246">
        <v>212.3</v>
      </c>
      <c r="D421" s="246">
        <v>154</v>
      </c>
      <c r="E421" s="246">
        <v>420.6</v>
      </c>
      <c r="F421" s="132"/>
      <c r="G421" s="132"/>
      <c r="H421" s="132"/>
      <c r="I421" s="246">
        <v>687.5</v>
      </c>
      <c r="J421" s="246">
        <v>545.4</v>
      </c>
      <c r="K421" s="246">
        <v>539.79999999999995</v>
      </c>
      <c r="L421" s="73">
        <v>2987</v>
      </c>
      <c r="M421" s="246">
        <v>786.6</v>
      </c>
      <c r="N421" s="246">
        <v>823</v>
      </c>
      <c r="O421" s="246">
        <v>835.5</v>
      </c>
      <c r="P421" s="1231">
        <v>892.3</v>
      </c>
      <c r="Q421" s="246">
        <v>960.4</v>
      </c>
      <c r="R421" s="246">
        <v>1034.3</v>
      </c>
    </row>
    <row r="422" spans="1:18" s="13" customFormat="1">
      <c r="A422" s="410"/>
      <c r="B422" s="387" t="s">
        <v>574</v>
      </c>
      <c r="C422" s="246">
        <v>1945</v>
      </c>
      <c r="D422" s="246">
        <v>2509.8000000000002</v>
      </c>
      <c r="E422" s="246">
        <v>1991.3</v>
      </c>
      <c r="F422" s="132">
        <v>2174</v>
      </c>
      <c r="G422" s="246">
        <v>1746.2</v>
      </c>
      <c r="H422" s="246">
        <v>2306.6</v>
      </c>
      <c r="I422" s="246">
        <v>2594.3000000000002</v>
      </c>
      <c r="J422" s="246">
        <v>4107.7</v>
      </c>
      <c r="K422" s="246">
        <v>3489.4</v>
      </c>
      <c r="L422" s="73">
        <v>3802.2</v>
      </c>
      <c r="M422" s="246">
        <v>4041.2</v>
      </c>
      <c r="N422" s="246">
        <v>3869.3</v>
      </c>
      <c r="O422" s="246">
        <v>3851.5</v>
      </c>
      <c r="P422" s="1231">
        <v>3928.6</v>
      </c>
      <c r="Q422" s="246">
        <v>4041.4</v>
      </c>
      <c r="R422" s="246">
        <v>4283.7</v>
      </c>
    </row>
    <row r="423" spans="1:18" s="13" customFormat="1">
      <c r="A423" s="410"/>
      <c r="B423" s="387" t="s">
        <v>575</v>
      </c>
      <c r="C423" s="246">
        <v>1366.5</v>
      </c>
      <c r="D423" s="246">
        <v>710</v>
      </c>
      <c r="E423" s="246">
        <v>1609.4</v>
      </c>
      <c r="F423" s="132">
        <v>893</v>
      </c>
      <c r="G423" s="246">
        <v>610.70000000000005</v>
      </c>
      <c r="H423" s="246">
        <v>613.20000000000005</v>
      </c>
      <c r="I423" s="246">
        <v>779.2</v>
      </c>
      <c r="J423" s="246">
        <v>727.5</v>
      </c>
      <c r="K423" s="246">
        <v>607.20000000000005</v>
      </c>
      <c r="L423" s="73">
        <v>523</v>
      </c>
      <c r="M423" s="246">
        <v>942.9</v>
      </c>
      <c r="N423" s="246">
        <v>977.8</v>
      </c>
      <c r="O423" s="246">
        <v>1042.8</v>
      </c>
      <c r="P423" s="1231">
        <v>1103.0999999999999</v>
      </c>
      <c r="Q423" s="246">
        <v>1263.2</v>
      </c>
      <c r="R423" s="246">
        <v>1355.5</v>
      </c>
    </row>
    <row r="424" spans="1:18" s="417" customFormat="1">
      <c r="A424" s="410"/>
      <c r="B424" s="387" t="s">
        <v>576</v>
      </c>
      <c r="C424" s="246">
        <v>59</v>
      </c>
      <c r="D424" s="246">
        <v>855.3</v>
      </c>
      <c r="E424" s="246">
        <v>136.69999999999999</v>
      </c>
      <c r="F424" s="132">
        <v>121</v>
      </c>
      <c r="G424" s="246">
        <v>84.1</v>
      </c>
      <c r="H424" s="246">
        <v>79.8</v>
      </c>
      <c r="I424" s="246">
        <v>72.7</v>
      </c>
      <c r="J424" s="246">
        <v>84.8</v>
      </c>
      <c r="K424" s="246">
        <v>97.7</v>
      </c>
      <c r="L424" s="73">
        <v>59.2</v>
      </c>
      <c r="M424" s="246">
        <v>59.2</v>
      </c>
      <c r="N424" s="246">
        <v>57</v>
      </c>
      <c r="O424" s="246">
        <v>58.7</v>
      </c>
      <c r="P424" s="1231">
        <v>61.8</v>
      </c>
      <c r="Q424" s="246">
        <v>64.3</v>
      </c>
      <c r="R424" s="246">
        <v>64.400000000000006</v>
      </c>
    </row>
    <row r="425" spans="1:18" s="13" customFormat="1">
      <c r="A425" s="410"/>
      <c r="B425" s="387" t="s">
        <v>577</v>
      </c>
      <c r="C425" s="246">
        <v>1423.7</v>
      </c>
      <c r="D425" s="246">
        <v>1722.1</v>
      </c>
      <c r="E425" s="246">
        <v>3251.8</v>
      </c>
      <c r="F425" s="132">
        <v>1015.8</v>
      </c>
      <c r="G425" s="246">
        <v>554.79999999999995</v>
      </c>
      <c r="H425" s="246">
        <v>442.5</v>
      </c>
      <c r="I425" s="246">
        <v>482.1</v>
      </c>
      <c r="J425" s="246">
        <v>567.6</v>
      </c>
      <c r="K425" s="246">
        <v>819.5</v>
      </c>
      <c r="L425" s="73">
        <v>488.9</v>
      </c>
      <c r="M425" s="246">
        <v>2220.1999999999998</v>
      </c>
      <c r="N425" s="246">
        <v>2248.1999999999998</v>
      </c>
      <c r="O425" s="246">
        <v>2523.1</v>
      </c>
      <c r="P425" s="1231">
        <v>2732.6</v>
      </c>
      <c r="Q425" s="246">
        <v>2883.3</v>
      </c>
      <c r="R425" s="246">
        <v>3136.4</v>
      </c>
    </row>
    <row r="426" spans="1:18" s="13" customFormat="1" hidden="1">
      <c r="A426" s="410"/>
      <c r="B426" s="394" t="s">
        <v>578</v>
      </c>
      <c r="C426" s="246"/>
      <c r="D426" s="246"/>
      <c r="E426" s="246"/>
      <c r="F426" s="434"/>
      <c r="G426" s="434"/>
      <c r="H426" s="434"/>
      <c r="I426" s="246">
        <v>0</v>
      </c>
      <c r="J426" s="246">
        <v>0</v>
      </c>
      <c r="K426" s="246">
        <v>0</v>
      </c>
      <c r="L426" s="73">
        <v>0</v>
      </c>
      <c r="M426" s="246">
        <v>7.8</v>
      </c>
      <c r="N426" s="246">
        <v>7.9</v>
      </c>
      <c r="O426" s="246">
        <v>8.9</v>
      </c>
      <c r="P426" s="1231">
        <v>9.6</v>
      </c>
      <c r="Q426" s="246">
        <v>10.1</v>
      </c>
      <c r="R426" s="246">
        <v>11</v>
      </c>
    </row>
    <row r="427" spans="1:18" s="13" customFormat="1" hidden="1">
      <c r="A427" s="410"/>
      <c r="B427" s="394" t="s">
        <v>579</v>
      </c>
      <c r="C427" s="246"/>
      <c r="D427" s="246"/>
      <c r="E427" s="246"/>
      <c r="F427" s="434"/>
      <c r="G427" s="434"/>
      <c r="H427" s="434"/>
      <c r="I427" s="246">
        <v>0</v>
      </c>
      <c r="J427" s="246">
        <v>0</v>
      </c>
      <c r="K427" s="246">
        <v>0</v>
      </c>
      <c r="L427" s="73">
        <v>0</v>
      </c>
      <c r="M427" s="246">
        <v>0</v>
      </c>
      <c r="N427" s="246">
        <v>0</v>
      </c>
      <c r="O427" s="246">
        <v>0</v>
      </c>
      <c r="P427" s="1231">
        <v>0</v>
      </c>
      <c r="Q427" s="246">
        <v>0</v>
      </c>
      <c r="R427" s="246">
        <v>0</v>
      </c>
    </row>
    <row r="428" spans="1:18" s="13" customFormat="1" hidden="1">
      <c r="A428" s="410"/>
      <c r="B428" s="394" t="s">
        <v>580</v>
      </c>
      <c r="C428" s="246"/>
      <c r="D428" s="246"/>
      <c r="E428" s="246"/>
      <c r="F428" s="434"/>
      <c r="G428" s="245"/>
      <c r="H428" s="245"/>
      <c r="I428" s="246">
        <v>0</v>
      </c>
      <c r="J428" s="246">
        <v>0</v>
      </c>
      <c r="K428" s="246">
        <v>0</v>
      </c>
      <c r="L428" s="73">
        <v>590.70000000000005</v>
      </c>
      <c r="M428" s="246">
        <v>13</v>
      </c>
      <c r="N428" s="246">
        <v>13.2</v>
      </c>
      <c r="O428" s="246">
        <v>14.8</v>
      </c>
      <c r="P428" s="1231">
        <v>16</v>
      </c>
      <c r="Q428" s="246">
        <v>16.899999999999999</v>
      </c>
      <c r="R428" s="246">
        <v>18.399999999999999</v>
      </c>
    </row>
    <row r="429" spans="1:18" s="13" customFormat="1" hidden="1">
      <c r="A429" s="410"/>
      <c r="B429" s="394" t="s">
        <v>581</v>
      </c>
      <c r="C429" s="246"/>
      <c r="D429" s="246"/>
      <c r="E429" s="246"/>
      <c r="F429" s="434"/>
      <c r="G429" s="245"/>
      <c r="H429" s="245"/>
      <c r="I429" s="246">
        <v>0</v>
      </c>
      <c r="J429" s="246">
        <v>0</v>
      </c>
      <c r="K429" s="246">
        <v>0</v>
      </c>
      <c r="L429" s="73">
        <v>4</v>
      </c>
      <c r="M429" s="246">
        <v>1.7</v>
      </c>
      <c r="N429" s="246">
        <v>1.7</v>
      </c>
      <c r="O429" s="246">
        <v>1.9</v>
      </c>
      <c r="P429" s="1231">
        <v>2</v>
      </c>
      <c r="Q429" s="246">
        <v>2.2000000000000002</v>
      </c>
      <c r="R429" s="246">
        <v>2.4</v>
      </c>
    </row>
    <row r="430" spans="1:18" s="13" customFormat="1" hidden="1">
      <c r="A430" s="410"/>
      <c r="B430" s="394" t="s">
        <v>582</v>
      </c>
      <c r="C430" s="246"/>
      <c r="D430" s="246"/>
      <c r="E430" s="246"/>
      <c r="F430" s="132"/>
      <c r="G430" s="246"/>
      <c r="H430" s="246"/>
      <c r="I430" s="246">
        <v>446.7</v>
      </c>
      <c r="J430" s="246">
        <v>533.9</v>
      </c>
      <c r="K430" s="246">
        <v>800.5</v>
      </c>
      <c r="L430" s="73">
        <v>2.1</v>
      </c>
      <c r="M430" s="246">
        <v>2150.1</v>
      </c>
      <c r="N430" s="246">
        <v>2177.1999999999998</v>
      </c>
      <c r="O430" s="246">
        <v>2443.4</v>
      </c>
      <c r="P430" s="1231">
        <v>2646.2</v>
      </c>
      <c r="Q430" s="246">
        <v>2792.2</v>
      </c>
      <c r="R430" s="246">
        <v>3037.4</v>
      </c>
    </row>
    <row r="431" spans="1:18" s="13" customFormat="1" hidden="1">
      <c r="A431" s="410"/>
      <c r="B431" s="394" t="s">
        <v>583</v>
      </c>
      <c r="C431" s="246"/>
      <c r="D431" s="246"/>
      <c r="E431" s="246"/>
      <c r="F431" s="132"/>
      <c r="G431" s="434"/>
      <c r="H431" s="434"/>
      <c r="I431" s="246">
        <v>17.7</v>
      </c>
      <c r="J431" s="246">
        <v>10.199999999999999</v>
      </c>
      <c r="K431" s="246">
        <v>7.7</v>
      </c>
      <c r="L431" s="73">
        <v>7.5</v>
      </c>
      <c r="M431" s="246">
        <v>17.3</v>
      </c>
      <c r="N431" s="246">
        <v>17.5</v>
      </c>
      <c r="O431" s="246">
        <v>19.7</v>
      </c>
      <c r="P431" s="1231">
        <v>21.3</v>
      </c>
      <c r="Q431" s="246">
        <v>22.5</v>
      </c>
      <c r="R431" s="246">
        <v>24.4</v>
      </c>
    </row>
    <row r="432" spans="1:18" s="13" customFormat="1" hidden="1">
      <c r="A432" s="410"/>
      <c r="B432" s="394" t="s">
        <v>584</v>
      </c>
      <c r="C432" s="246"/>
      <c r="D432" s="246"/>
      <c r="E432" s="246"/>
      <c r="F432" s="132"/>
      <c r="G432" s="434"/>
      <c r="H432" s="434"/>
      <c r="I432" s="246">
        <v>11.4</v>
      </c>
      <c r="J432" s="246">
        <v>7.5</v>
      </c>
      <c r="K432" s="246">
        <v>6.4</v>
      </c>
      <c r="L432" s="73">
        <v>0.2</v>
      </c>
      <c r="M432" s="246">
        <v>14.5</v>
      </c>
      <c r="N432" s="246">
        <v>14.7</v>
      </c>
      <c r="O432" s="246">
        <v>16.5</v>
      </c>
      <c r="P432" s="1231">
        <v>17.899999999999999</v>
      </c>
      <c r="Q432" s="246">
        <v>18.8</v>
      </c>
      <c r="R432" s="246">
        <v>20.5</v>
      </c>
    </row>
    <row r="433" spans="1:18" s="13" customFormat="1" hidden="1">
      <c r="A433" s="410"/>
      <c r="B433" s="394" t="s">
        <v>585</v>
      </c>
      <c r="C433" s="246"/>
      <c r="D433" s="246"/>
      <c r="E433" s="246"/>
      <c r="F433" s="434"/>
      <c r="G433" s="434"/>
      <c r="H433" s="434"/>
      <c r="I433" s="246">
        <v>1.6</v>
      </c>
      <c r="J433" s="246">
        <v>11.8</v>
      </c>
      <c r="K433" s="246">
        <v>0.2</v>
      </c>
      <c r="L433" s="73">
        <v>12.8</v>
      </c>
      <c r="M433" s="246">
        <v>12.3</v>
      </c>
      <c r="N433" s="246">
        <v>12.4</v>
      </c>
      <c r="O433" s="246">
        <v>13.9</v>
      </c>
      <c r="P433" s="1231">
        <v>15.1</v>
      </c>
      <c r="Q433" s="246">
        <v>15.9</v>
      </c>
      <c r="R433" s="246">
        <v>17.3</v>
      </c>
    </row>
    <row r="434" spans="1:18" s="13" customFormat="1" hidden="1">
      <c r="A434" s="410"/>
      <c r="B434" s="394" t="s">
        <v>586</v>
      </c>
      <c r="C434" s="246"/>
      <c r="D434" s="246"/>
      <c r="E434" s="246"/>
      <c r="F434" s="132"/>
      <c r="G434" s="434"/>
      <c r="H434" s="434"/>
      <c r="I434" s="246">
        <v>4.7</v>
      </c>
      <c r="J434" s="246">
        <v>4.2</v>
      </c>
      <c r="K434" s="246">
        <v>4.8</v>
      </c>
      <c r="L434" s="73">
        <v>15.2</v>
      </c>
      <c r="M434" s="246">
        <v>3.6</v>
      </c>
      <c r="N434" s="246">
        <v>3.6</v>
      </c>
      <c r="O434" s="246">
        <v>4</v>
      </c>
      <c r="P434" s="1231">
        <v>4.4000000000000004</v>
      </c>
      <c r="Q434" s="246">
        <v>4.5999999999999996</v>
      </c>
      <c r="R434" s="246">
        <v>5</v>
      </c>
    </row>
    <row r="435" spans="1:18" s="13" customFormat="1">
      <c r="A435" s="410"/>
      <c r="B435" s="387" t="s">
        <v>587</v>
      </c>
      <c r="C435" s="246">
        <v>0.5</v>
      </c>
      <c r="D435" s="245"/>
      <c r="E435" s="245"/>
      <c r="F435" s="434"/>
      <c r="G435" s="434"/>
      <c r="H435" s="434"/>
      <c r="I435" s="245"/>
      <c r="J435" s="245">
        <v>15.2</v>
      </c>
      <c r="K435" s="245">
        <v>3.6</v>
      </c>
      <c r="L435" s="75">
        <v>0</v>
      </c>
      <c r="M435" s="245">
        <v>4</v>
      </c>
      <c r="N435" s="245">
        <v>4.4000000000000004</v>
      </c>
      <c r="O435" s="245">
        <v>4.5999999999999996</v>
      </c>
      <c r="P435" s="1248">
        <v>5</v>
      </c>
      <c r="Q435" s="245"/>
      <c r="R435" s="245"/>
    </row>
    <row r="436" spans="1:18" s="13" customFormat="1">
      <c r="A436" s="410"/>
      <c r="B436" s="387" t="s">
        <v>588</v>
      </c>
      <c r="C436" s="245"/>
      <c r="D436" s="245"/>
      <c r="E436" s="245"/>
      <c r="F436" s="132"/>
      <c r="G436" s="434"/>
      <c r="H436" s="434"/>
      <c r="I436" s="246">
        <v>0.9</v>
      </c>
      <c r="J436" s="246">
        <v>0</v>
      </c>
      <c r="K436" s="246">
        <v>169.8</v>
      </c>
      <c r="L436" s="73">
        <v>0</v>
      </c>
      <c r="M436" s="246">
        <v>29.4</v>
      </c>
      <c r="N436" s="246">
        <v>31.3</v>
      </c>
      <c r="O436" s="246">
        <v>31.5</v>
      </c>
      <c r="P436" s="1231">
        <v>31.6</v>
      </c>
      <c r="Q436" s="246">
        <v>32.9</v>
      </c>
      <c r="R436" s="246">
        <v>32.9</v>
      </c>
    </row>
    <row r="437" spans="1:18" s="13" customFormat="1">
      <c r="A437" s="410"/>
      <c r="B437" s="387" t="s">
        <v>589</v>
      </c>
      <c r="C437" s="245"/>
      <c r="D437" s="246">
        <v>1011.8</v>
      </c>
      <c r="E437" s="245"/>
      <c r="F437" s="132"/>
      <c r="G437" s="434"/>
      <c r="H437" s="434"/>
      <c r="I437" s="246">
        <v>0</v>
      </c>
      <c r="J437" s="246">
        <v>0</v>
      </c>
      <c r="K437" s="246">
        <v>0</v>
      </c>
      <c r="L437" s="73">
        <v>0</v>
      </c>
      <c r="M437" s="246">
        <v>0.5</v>
      </c>
      <c r="N437" s="246">
        <v>0</v>
      </c>
      <c r="O437" s="246">
        <v>0</v>
      </c>
      <c r="P437" s="1231">
        <v>0</v>
      </c>
      <c r="Q437" s="246">
        <v>0</v>
      </c>
      <c r="R437" s="246">
        <v>0</v>
      </c>
    </row>
    <row r="438" spans="1:18" s="13" customFormat="1">
      <c r="A438" s="410"/>
      <c r="B438" s="387"/>
      <c r="C438" s="246"/>
      <c r="D438" s="246"/>
      <c r="E438" s="246"/>
      <c r="F438" s="132"/>
      <c r="G438" s="132"/>
      <c r="H438" s="132"/>
      <c r="I438" s="246"/>
      <c r="J438" s="246"/>
      <c r="K438" s="246"/>
      <c r="L438" s="73"/>
      <c r="M438" s="246"/>
      <c r="N438" s="246"/>
      <c r="O438" s="246"/>
      <c r="P438" s="1231"/>
      <c r="Q438" s="246"/>
      <c r="R438" s="246"/>
    </row>
    <row r="439" spans="1:18" s="417" customFormat="1">
      <c r="A439" s="407"/>
      <c r="B439" s="389" t="s">
        <v>590</v>
      </c>
      <c r="C439" s="586">
        <v>1753.1</v>
      </c>
      <c r="D439" s="586">
        <v>2794.3</v>
      </c>
      <c r="E439" s="586">
        <v>3686.3</v>
      </c>
      <c r="F439" s="150">
        <f>SUM(F440:F450)</f>
        <v>3949.8</v>
      </c>
      <c r="G439" s="150">
        <f>SUM(G440:G450)</f>
        <v>3658.4</v>
      </c>
      <c r="H439" s="150">
        <v>3178.5</v>
      </c>
      <c r="I439" s="150">
        <v>3560.9</v>
      </c>
      <c r="J439" s="150">
        <v>3123.9</v>
      </c>
      <c r="K439" s="150">
        <v>4579.8</v>
      </c>
      <c r="L439" s="39">
        <v>4880.6000000000004</v>
      </c>
      <c r="M439" s="150">
        <v>4436.3</v>
      </c>
      <c r="N439" s="150">
        <v>4546.3999999999996</v>
      </c>
      <c r="O439" s="150">
        <v>4711.8</v>
      </c>
      <c r="P439" s="1198">
        <v>4985</v>
      </c>
      <c r="Q439" s="150">
        <v>5434.7</v>
      </c>
      <c r="R439" s="150">
        <v>5836.5</v>
      </c>
    </row>
    <row r="440" spans="1:18" s="13" customFormat="1">
      <c r="A440" s="410"/>
      <c r="B440" s="387" t="s">
        <v>569</v>
      </c>
      <c r="C440" s="246">
        <v>1037.5</v>
      </c>
      <c r="D440" s="246">
        <v>1006.3</v>
      </c>
      <c r="E440" s="246">
        <v>1301</v>
      </c>
      <c r="F440" s="132">
        <v>1457.8</v>
      </c>
      <c r="G440" s="132">
        <v>1641.7</v>
      </c>
      <c r="H440" s="132">
        <v>1686.4</v>
      </c>
      <c r="I440" s="246">
        <v>1823</v>
      </c>
      <c r="J440" s="246">
        <v>1960.3</v>
      </c>
      <c r="K440" s="246">
        <v>2135.1</v>
      </c>
      <c r="L440" s="73">
        <v>2043.7</v>
      </c>
      <c r="M440" s="246">
        <v>1885.1</v>
      </c>
      <c r="N440" s="246">
        <v>1972.3</v>
      </c>
      <c r="O440" s="246">
        <v>2002.5</v>
      </c>
      <c r="P440" s="1231">
        <v>2138.4</v>
      </c>
      <c r="Q440" s="246">
        <v>2301.6999999999998</v>
      </c>
      <c r="R440" s="246">
        <v>2478.9</v>
      </c>
    </row>
    <row r="441" spans="1:18" s="13" customFormat="1" hidden="1">
      <c r="A441" s="410">
        <v>211</v>
      </c>
      <c r="B441" s="394" t="s">
        <v>570</v>
      </c>
      <c r="C441" s="246">
        <v>1035.7</v>
      </c>
      <c r="D441" s="246">
        <v>1004.2</v>
      </c>
      <c r="E441" s="246">
        <v>1297.3</v>
      </c>
      <c r="F441" s="132"/>
      <c r="G441" s="434"/>
      <c r="H441" s="434"/>
      <c r="I441" s="245">
        <v>1823</v>
      </c>
      <c r="J441" s="245">
        <v>1960.2</v>
      </c>
      <c r="K441" s="245">
        <v>2135.1</v>
      </c>
      <c r="L441" s="75">
        <v>2006.4</v>
      </c>
      <c r="M441" s="245">
        <v>1885.1</v>
      </c>
      <c r="N441" s="245">
        <v>1972.3</v>
      </c>
      <c r="O441" s="245">
        <v>2002.5</v>
      </c>
      <c r="P441" s="1248">
        <v>2138.4</v>
      </c>
      <c r="Q441" s="245">
        <v>2301.6999999999998</v>
      </c>
      <c r="R441" s="245">
        <v>2478.9</v>
      </c>
    </row>
    <row r="442" spans="1:18" s="13" customFormat="1" hidden="1">
      <c r="A442" s="410"/>
      <c r="B442" s="394" t="s">
        <v>571</v>
      </c>
      <c r="C442" s="246"/>
      <c r="D442" s="246"/>
      <c r="E442" s="246"/>
      <c r="F442" s="132"/>
      <c r="G442" s="132"/>
      <c r="H442" s="132"/>
      <c r="I442" s="246">
        <v>1782.7</v>
      </c>
      <c r="J442" s="246">
        <v>1916.3</v>
      </c>
      <c r="K442" s="246">
        <v>2089.6</v>
      </c>
      <c r="L442" s="73">
        <v>1956.6</v>
      </c>
      <c r="M442" s="246">
        <v>1830.5</v>
      </c>
      <c r="N442" s="246">
        <v>1915.2</v>
      </c>
      <c r="O442" s="246">
        <v>1944.5</v>
      </c>
      <c r="P442" s="1231">
        <v>2076.5</v>
      </c>
      <c r="Q442" s="246">
        <v>2235</v>
      </c>
      <c r="R442" s="246">
        <v>2407.1</v>
      </c>
    </row>
    <row r="443" spans="1:18" s="13" customFormat="1" hidden="1">
      <c r="A443" s="410"/>
      <c r="B443" s="394" t="s">
        <v>572</v>
      </c>
      <c r="C443" s="246"/>
      <c r="D443" s="246"/>
      <c r="E443" s="246"/>
      <c r="F443" s="132"/>
      <c r="G443" s="434"/>
      <c r="H443" s="434"/>
      <c r="I443" s="246">
        <v>40.299999999999997</v>
      </c>
      <c r="J443" s="246">
        <v>43.9</v>
      </c>
      <c r="K443" s="246">
        <v>45.5</v>
      </c>
      <c r="L443" s="73">
        <v>49.8</v>
      </c>
      <c r="M443" s="246">
        <v>54.6</v>
      </c>
      <c r="N443" s="246">
        <v>57.1</v>
      </c>
      <c r="O443" s="246">
        <v>57.99</v>
      </c>
      <c r="P443" s="1231">
        <v>61.93</v>
      </c>
      <c r="Q443" s="246">
        <v>66.650000000000006</v>
      </c>
      <c r="R443" s="246">
        <v>71.78</v>
      </c>
    </row>
    <row r="444" spans="1:18" s="13" customFormat="1" hidden="1">
      <c r="A444" s="410">
        <v>212</v>
      </c>
      <c r="B444" s="394" t="s">
        <v>573</v>
      </c>
      <c r="C444" s="246">
        <v>1.8</v>
      </c>
      <c r="D444" s="246">
        <v>2.1</v>
      </c>
      <c r="E444" s="246">
        <v>3.7</v>
      </c>
      <c r="F444" s="132"/>
      <c r="G444" s="434"/>
      <c r="H444" s="434"/>
      <c r="I444" s="245">
        <v>0</v>
      </c>
      <c r="J444" s="245">
        <v>0.1</v>
      </c>
      <c r="K444" s="245">
        <v>0</v>
      </c>
      <c r="L444" s="75">
        <v>0</v>
      </c>
      <c r="M444" s="245">
        <v>0</v>
      </c>
      <c r="N444" s="245">
        <v>0</v>
      </c>
      <c r="O444" s="245">
        <v>0</v>
      </c>
      <c r="P444" s="1248">
        <v>0</v>
      </c>
      <c r="Q444" s="245">
        <v>0</v>
      </c>
      <c r="R444" s="245">
        <v>0</v>
      </c>
    </row>
    <row r="445" spans="1:18" s="417" customFormat="1">
      <c r="A445" s="410"/>
      <c r="B445" s="387" t="s">
        <v>574</v>
      </c>
      <c r="C445" s="246">
        <v>332.6</v>
      </c>
      <c r="D445" s="246">
        <v>1593.1</v>
      </c>
      <c r="E445" s="246">
        <v>1382.5</v>
      </c>
      <c r="F445" s="132">
        <v>568.6</v>
      </c>
      <c r="G445" s="132">
        <v>809.7</v>
      </c>
      <c r="H445" s="132">
        <v>631.70000000000005</v>
      </c>
      <c r="I445" s="246">
        <v>713.6</v>
      </c>
      <c r="J445" s="246">
        <v>2129.1</v>
      </c>
      <c r="K445" s="246">
        <v>2160</v>
      </c>
      <c r="L445" s="73">
        <v>1132.4000000000001</v>
      </c>
      <c r="M445" s="246">
        <v>2313.5</v>
      </c>
      <c r="N445" s="246">
        <v>2420</v>
      </c>
      <c r="O445" s="246">
        <v>2524</v>
      </c>
      <c r="P445" s="1231">
        <v>2575.8000000000002</v>
      </c>
      <c r="Q445" s="246">
        <v>2554.9</v>
      </c>
      <c r="R445" s="246">
        <v>2479.4</v>
      </c>
    </row>
    <row r="446" spans="1:18" s="417" customFormat="1">
      <c r="A446" s="410"/>
      <c r="B446" s="387" t="s">
        <v>527</v>
      </c>
      <c r="C446" s="246">
        <v>127.5</v>
      </c>
      <c r="D446" s="246">
        <v>433.1</v>
      </c>
      <c r="E446" s="246">
        <v>716.8</v>
      </c>
      <c r="F446" s="434">
        <v>1883.9</v>
      </c>
      <c r="G446" s="434">
        <v>1184</v>
      </c>
      <c r="H446" s="434">
        <v>659.3</v>
      </c>
      <c r="I446" s="246">
        <v>1002.8</v>
      </c>
      <c r="J446" s="246">
        <v>636.4</v>
      </c>
      <c r="K446" s="246">
        <v>1546.7</v>
      </c>
      <c r="L446" s="73">
        <v>1378.6</v>
      </c>
      <c r="M446" s="246">
        <v>1424</v>
      </c>
      <c r="N446" s="246">
        <v>1476.7</v>
      </c>
      <c r="O446" s="246">
        <v>1574.9</v>
      </c>
      <c r="P446" s="1231">
        <v>1666</v>
      </c>
      <c r="Q446" s="246">
        <v>1907.8</v>
      </c>
      <c r="R446" s="246">
        <v>2047.1</v>
      </c>
    </row>
    <row r="447" spans="1:18" s="13" customFormat="1">
      <c r="A447" s="410"/>
      <c r="B447" s="387" t="s">
        <v>592</v>
      </c>
      <c r="C447" s="246"/>
      <c r="D447" s="246"/>
      <c r="E447" s="246"/>
      <c r="F447" s="132"/>
      <c r="G447" s="132"/>
      <c r="H447" s="132"/>
      <c r="I447" s="246">
        <v>626.9</v>
      </c>
      <c r="J447" s="246">
        <v>634.9</v>
      </c>
      <c r="K447" s="246">
        <v>1110.8</v>
      </c>
      <c r="L447" s="73">
        <v>956.8</v>
      </c>
      <c r="M447" s="246">
        <v>917</v>
      </c>
      <c r="N447" s="246">
        <v>950.9</v>
      </c>
      <c r="O447" s="246">
        <v>1014.2</v>
      </c>
      <c r="P447" s="1231">
        <v>1072.8</v>
      </c>
      <c r="Q447" s="246">
        <v>1228.5</v>
      </c>
      <c r="R447" s="246">
        <v>1318.2</v>
      </c>
    </row>
    <row r="448" spans="1:18" s="13" customFormat="1" hidden="1">
      <c r="A448" s="410"/>
      <c r="B448" s="394" t="s">
        <v>591</v>
      </c>
      <c r="C448" s="246"/>
      <c r="D448" s="246"/>
      <c r="E448" s="246"/>
      <c r="F448" s="132"/>
      <c r="G448" s="132"/>
      <c r="H448" s="132"/>
      <c r="I448" s="246">
        <v>375.9</v>
      </c>
      <c r="J448" s="246">
        <v>1.5</v>
      </c>
      <c r="K448" s="246">
        <v>435.9</v>
      </c>
      <c r="L448" s="73">
        <v>421.8</v>
      </c>
      <c r="M448" s="246">
        <v>507</v>
      </c>
      <c r="N448" s="246">
        <v>525.79999999999995</v>
      </c>
      <c r="O448" s="246">
        <v>560.70000000000005</v>
      </c>
      <c r="P448" s="1231">
        <v>593.1</v>
      </c>
      <c r="Q448" s="246">
        <v>679.2</v>
      </c>
      <c r="R448" s="246">
        <v>728.8</v>
      </c>
    </row>
    <row r="449" spans="1:18" s="13" customFormat="1" hidden="1">
      <c r="A449" s="410"/>
      <c r="B449" s="394" t="s">
        <v>577</v>
      </c>
      <c r="C449" s="246">
        <v>255.5</v>
      </c>
      <c r="D449" s="246">
        <v>307.3</v>
      </c>
      <c r="E449" s="246">
        <v>286</v>
      </c>
      <c r="F449" s="132">
        <v>39.5</v>
      </c>
      <c r="G449" s="132">
        <v>23</v>
      </c>
      <c r="H449" s="132">
        <v>201</v>
      </c>
      <c r="I449" s="246">
        <v>21.5</v>
      </c>
      <c r="J449" s="246">
        <v>6.5</v>
      </c>
      <c r="K449" s="246">
        <v>57.4</v>
      </c>
      <c r="L449" s="73">
        <v>325.89999999999998</v>
      </c>
      <c r="M449" s="246">
        <v>328.3</v>
      </c>
      <c r="N449" s="246">
        <v>332.4</v>
      </c>
      <c r="O449" s="246">
        <v>373.1</v>
      </c>
      <c r="P449" s="1231">
        <v>404.1</v>
      </c>
      <c r="Q449" s="246">
        <v>426.3</v>
      </c>
      <c r="R449" s="246">
        <v>463.8</v>
      </c>
    </row>
    <row r="450" spans="1:18" s="417" customFormat="1">
      <c r="A450" s="410"/>
      <c r="B450" s="387" t="s">
        <v>589</v>
      </c>
      <c r="C450" s="246"/>
      <c r="D450" s="246">
        <v>545.5</v>
      </c>
      <c r="E450" s="246"/>
      <c r="F450" s="132"/>
      <c r="G450" s="132"/>
      <c r="H450" s="132"/>
      <c r="I450" s="246"/>
      <c r="J450" s="246"/>
      <c r="K450" s="246"/>
      <c r="L450" s="73"/>
      <c r="M450" s="246"/>
      <c r="N450" s="246"/>
      <c r="O450" s="246"/>
      <c r="P450" s="1231"/>
      <c r="Q450" s="246"/>
      <c r="R450" s="246"/>
    </row>
    <row r="451" spans="1:18" s="13" customFormat="1" hidden="1">
      <c r="A451" s="410"/>
      <c r="B451" s="394"/>
      <c r="C451" s="246"/>
      <c r="D451" s="246"/>
      <c r="E451" s="246"/>
      <c r="F451" s="434"/>
      <c r="G451" s="132"/>
      <c r="H451" s="132"/>
      <c r="I451" s="246"/>
      <c r="J451" s="246"/>
      <c r="K451" s="246"/>
      <c r="L451" s="73"/>
      <c r="M451" s="246"/>
      <c r="N451" s="246"/>
      <c r="O451" s="246"/>
      <c r="P451" s="1231"/>
      <c r="Q451" s="246"/>
      <c r="R451" s="246"/>
    </row>
    <row r="452" spans="1:18" s="13" customFormat="1">
      <c r="A452" s="410"/>
      <c r="B452" s="387" t="s">
        <v>593</v>
      </c>
      <c r="C452" s="245">
        <v>176.2</v>
      </c>
      <c r="D452" s="246">
        <v>221.3</v>
      </c>
      <c r="E452" s="245">
        <v>245.8</v>
      </c>
      <c r="F452" s="434">
        <f>SUM(F453:F463)</f>
        <v>232.3</v>
      </c>
      <c r="G452" s="434">
        <f>SUM(G453:G463)</f>
        <v>211</v>
      </c>
      <c r="H452" s="434">
        <v>165.2</v>
      </c>
      <c r="I452" s="245">
        <v>225.9</v>
      </c>
      <c r="J452" s="245">
        <v>159.4</v>
      </c>
      <c r="K452" s="245">
        <v>240.4</v>
      </c>
      <c r="L452" s="75">
        <v>328.9</v>
      </c>
      <c r="M452" s="245">
        <v>426.8</v>
      </c>
      <c r="N452" s="245">
        <v>429.3</v>
      </c>
      <c r="O452" s="245">
        <v>447.1</v>
      </c>
      <c r="P452" s="1248">
        <v>472.3</v>
      </c>
      <c r="Q452" s="245">
        <v>501.1</v>
      </c>
      <c r="R452" s="245">
        <v>538.6</v>
      </c>
    </row>
    <row r="453" spans="1:18" s="13" customFormat="1">
      <c r="A453" s="410"/>
      <c r="B453" s="387" t="s">
        <v>569</v>
      </c>
      <c r="C453" s="246">
        <v>58.2</v>
      </c>
      <c r="D453" s="246">
        <v>56.1</v>
      </c>
      <c r="E453" s="246">
        <v>63.5</v>
      </c>
      <c r="F453" s="132">
        <v>103.5</v>
      </c>
      <c r="G453" s="132">
        <v>113.9</v>
      </c>
      <c r="H453" s="132">
        <v>111.3</v>
      </c>
      <c r="I453" s="246">
        <v>119.8</v>
      </c>
      <c r="J453" s="246">
        <v>123.9</v>
      </c>
      <c r="K453" s="246">
        <v>142.4</v>
      </c>
      <c r="L453" s="73">
        <v>141.5</v>
      </c>
      <c r="M453" s="246">
        <v>132</v>
      </c>
      <c r="N453" s="246">
        <v>138.1</v>
      </c>
      <c r="O453" s="246">
        <v>140.19999999999999</v>
      </c>
      <c r="P453" s="1231">
        <v>149.69999999999999</v>
      </c>
      <c r="Q453" s="246">
        <v>161.1</v>
      </c>
      <c r="R453" s="246">
        <v>173.5</v>
      </c>
    </row>
    <row r="454" spans="1:18" s="13" customFormat="1">
      <c r="A454" s="407">
        <v>211</v>
      </c>
      <c r="B454" s="389" t="s">
        <v>570</v>
      </c>
      <c r="C454" s="586">
        <v>58.2</v>
      </c>
      <c r="D454" s="586">
        <v>55.800000000000004</v>
      </c>
      <c r="E454" s="586">
        <v>63.3</v>
      </c>
      <c r="F454" s="150"/>
      <c r="G454" s="150"/>
      <c r="H454" s="150"/>
      <c r="I454" s="150">
        <v>119.8</v>
      </c>
      <c r="J454" s="150">
        <v>123.9</v>
      </c>
      <c r="K454" s="150">
        <v>142.4</v>
      </c>
      <c r="L454" s="39">
        <v>127.1</v>
      </c>
      <c r="M454" s="150">
        <v>132</v>
      </c>
      <c r="N454" s="150">
        <v>138.1</v>
      </c>
      <c r="O454" s="150">
        <v>140.19999999999999</v>
      </c>
      <c r="P454" s="1198">
        <v>149.69999999999999</v>
      </c>
      <c r="Q454" s="150">
        <v>161.1</v>
      </c>
      <c r="R454" s="150">
        <v>173.5</v>
      </c>
    </row>
    <row r="455" spans="1:18" s="13" customFormat="1">
      <c r="A455" s="410"/>
      <c r="B455" s="387" t="s">
        <v>571</v>
      </c>
      <c r="C455" s="246"/>
      <c r="D455" s="246"/>
      <c r="E455" s="246"/>
      <c r="F455" s="132"/>
      <c r="G455" s="132"/>
      <c r="H455" s="132"/>
      <c r="I455" s="246">
        <v>116.9</v>
      </c>
      <c r="J455" s="246">
        <v>120.5</v>
      </c>
      <c r="K455" s="246">
        <v>133.4</v>
      </c>
      <c r="L455" s="73">
        <v>118.1</v>
      </c>
      <c r="M455" s="246">
        <v>122.2</v>
      </c>
      <c r="N455" s="246">
        <v>127.9</v>
      </c>
      <c r="O455" s="246">
        <v>129.80000000000001</v>
      </c>
      <c r="P455" s="1231">
        <v>138.69999999999999</v>
      </c>
      <c r="Q455" s="246">
        <v>149.19999999999999</v>
      </c>
      <c r="R455" s="246">
        <v>160.69999999999999</v>
      </c>
    </row>
    <row r="456" spans="1:18" s="417" customFormat="1" hidden="1">
      <c r="A456" s="410"/>
      <c r="B456" s="394" t="s">
        <v>572</v>
      </c>
      <c r="C456" s="246"/>
      <c r="D456" s="246"/>
      <c r="E456" s="246"/>
      <c r="F456" s="434"/>
      <c r="G456" s="434"/>
      <c r="H456" s="434"/>
      <c r="I456" s="245">
        <v>2.9</v>
      </c>
      <c r="J456" s="245">
        <v>3.4</v>
      </c>
      <c r="K456" s="245">
        <v>9</v>
      </c>
      <c r="L456" s="75">
        <v>9</v>
      </c>
      <c r="M456" s="245">
        <v>9.8000000000000007</v>
      </c>
      <c r="N456" s="245">
        <v>10.199999999999999</v>
      </c>
      <c r="O456" s="245">
        <v>10.4</v>
      </c>
      <c r="P456" s="1248">
        <v>11.1</v>
      </c>
      <c r="Q456" s="245">
        <v>11.9</v>
      </c>
      <c r="R456" s="245">
        <v>12.8</v>
      </c>
    </row>
    <row r="457" spans="1:18" s="417" customFormat="1" hidden="1">
      <c r="A457" s="410">
        <v>212</v>
      </c>
      <c r="B457" s="394" t="s">
        <v>573</v>
      </c>
      <c r="C457" s="246"/>
      <c r="D457" s="246">
        <v>0.3</v>
      </c>
      <c r="E457" s="246">
        <v>0.2</v>
      </c>
      <c r="F457" s="132"/>
      <c r="G457" s="132"/>
      <c r="H457" s="132"/>
      <c r="I457" s="246">
        <v>0</v>
      </c>
      <c r="J457" s="246">
        <v>0</v>
      </c>
      <c r="K457" s="246">
        <v>0</v>
      </c>
      <c r="L457" s="73">
        <v>0</v>
      </c>
      <c r="M457" s="246">
        <v>0</v>
      </c>
      <c r="N457" s="246">
        <v>0</v>
      </c>
      <c r="O457" s="246">
        <v>0</v>
      </c>
      <c r="P457" s="1231">
        <v>0</v>
      </c>
      <c r="Q457" s="246">
        <v>0</v>
      </c>
      <c r="R457" s="246">
        <v>0</v>
      </c>
    </row>
    <row r="458" spans="1:18" s="417" customFormat="1" hidden="1">
      <c r="A458" s="410"/>
      <c r="B458" s="394" t="s">
        <v>574</v>
      </c>
      <c r="C458" s="246">
        <v>17</v>
      </c>
      <c r="D458" s="246">
        <v>28.3</v>
      </c>
      <c r="E458" s="246">
        <v>22.3</v>
      </c>
      <c r="F458" s="132">
        <v>26.8</v>
      </c>
      <c r="G458" s="132">
        <v>24.8</v>
      </c>
      <c r="H458" s="132">
        <v>22.4</v>
      </c>
      <c r="I458" s="246">
        <v>28.1</v>
      </c>
      <c r="J458" s="246">
        <v>33.5</v>
      </c>
      <c r="K458" s="246">
        <v>69.900000000000006</v>
      </c>
      <c r="L458" s="73">
        <v>163.80000000000001</v>
      </c>
      <c r="M458" s="246">
        <v>148.1</v>
      </c>
      <c r="N458" s="246">
        <v>141.80000000000001</v>
      </c>
      <c r="O458" s="246">
        <v>141.19999999999999</v>
      </c>
      <c r="P458" s="1231">
        <v>144</v>
      </c>
      <c r="Q458" s="246">
        <v>148.19999999999999</v>
      </c>
      <c r="R458" s="246">
        <v>157</v>
      </c>
    </row>
    <row r="459" spans="1:18" s="13" customFormat="1" hidden="1">
      <c r="A459" s="410"/>
      <c r="B459" s="394" t="s">
        <v>575</v>
      </c>
      <c r="C459" s="246">
        <v>101</v>
      </c>
      <c r="D459" s="246">
        <v>58.1</v>
      </c>
      <c r="E459" s="246">
        <v>160</v>
      </c>
      <c r="F459" s="132">
        <v>102</v>
      </c>
      <c r="G459" s="434">
        <v>72.3</v>
      </c>
      <c r="H459" s="434">
        <v>31.5</v>
      </c>
      <c r="I459" s="245">
        <v>78</v>
      </c>
      <c r="J459" s="245">
        <v>0</v>
      </c>
      <c r="K459" s="245">
        <v>28.1</v>
      </c>
      <c r="L459" s="75">
        <v>10</v>
      </c>
      <c r="M459" s="245">
        <v>32</v>
      </c>
      <c r="N459" s="245">
        <v>33.200000000000003</v>
      </c>
      <c r="O459" s="245">
        <v>35.4</v>
      </c>
      <c r="P459" s="1248">
        <v>37.4</v>
      </c>
      <c r="Q459" s="245">
        <v>42.9</v>
      </c>
      <c r="R459" s="245">
        <v>46</v>
      </c>
    </row>
    <row r="460" spans="1:18" s="13" customFormat="1">
      <c r="A460" s="410">
        <v>263</v>
      </c>
      <c r="B460" s="387" t="s">
        <v>608</v>
      </c>
      <c r="C460" s="246"/>
      <c r="D460" s="246"/>
      <c r="E460" s="246"/>
      <c r="F460" s="132"/>
      <c r="G460" s="132"/>
      <c r="H460" s="132"/>
      <c r="I460" s="246">
        <v>78</v>
      </c>
      <c r="J460" s="246">
        <v>0</v>
      </c>
      <c r="K460" s="246">
        <v>6.1</v>
      </c>
      <c r="L460" s="73">
        <v>10</v>
      </c>
      <c r="M460" s="246">
        <v>0</v>
      </c>
      <c r="N460" s="246">
        <v>0</v>
      </c>
      <c r="O460" s="246">
        <v>0</v>
      </c>
      <c r="P460" s="1231">
        <v>0</v>
      </c>
      <c r="Q460" s="246">
        <v>0</v>
      </c>
      <c r="R460" s="246">
        <v>0</v>
      </c>
    </row>
    <row r="461" spans="1:18" s="13" customFormat="1">
      <c r="A461" s="410"/>
      <c r="B461" s="387" t="s">
        <v>591</v>
      </c>
      <c r="C461" s="246"/>
      <c r="D461" s="246"/>
      <c r="E461" s="246"/>
      <c r="F461" s="132"/>
      <c r="G461" s="132"/>
      <c r="H461" s="132"/>
      <c r="I461" s="246">
        <v>4.5</v>
      </c>
      <c r="J461" s="246">
        <v>0</v>
      </c>
      <c r="K461" s="246">
        <v>22</v>
      </c>
      <c r="L461" s="73">
        <v>0</v>
      </c>
      <c r="M461" s="246">
        <v>32</v>
      </c>
      <c r="N461" s="246">
        <v>33.200000000000003</v>
      </c>
      <c r="O461" s="246">
        <v>35.4</v>
      </c>
      <c r="P461" s="1231">
        <v>37.4</v>
      </c>
      <c r="Q461" s="246">
        <v>42.9</v>
      </c>
      <c r="R461" s="246">
        <v>46</v>
      </c>
    </row>
    <row r="462" spans="1:18" s="417" customFormat="1" hidden="1">
      <c r="A462" s="410"/>
      <c r="B462" s="394" t="s">
        <v>577</v>
      </c>
      <c r="C462" s="246"/>
      <c r="D462" s="246">
        <v>98</v>
      </c>
      <c r="E462" s="246"/>
      <c r="F462" s="132"/>
      <c r="G462" s="132"/>
      <c r="H462" s="132"/>
      <c r="I462" s="246">
        <v>73.5</v>
      </c>
      <c r="J462" s="246">
        <v>2</v>
      </c>
      <c r="K462" s="246">
        <v>0</v>
      </c>
      <c r="L462" s="73">
        <v>13.5</v>
      </c>
      <c r="M462" s="246">
        <v>114.7</v>
      </c>
      <c r="N462" s="246">
        <v>116.1</v>
      </c>
      <c r="O462" s="246">
        <v>130.30000000000001</v>
      </c>
      <c r="P462" s="1231">
        <v>141.19999999999999</v>
      </c>
      <c r="Q462" s="246">
        <v>149</v>
      </c>
      <c r="R462" s="246">
        <v>162</v>
      </c>
    </row>
    <row r="463" spans="1:18" s="417" customFormat="1" hidden="1">
      <c r="A463" s="410"/>
      <c r="B463" s="394" t="s">
        <v>589</v>
      </c>
      <c r="C463" s="246"/>
      <c r="D463" s="246">
        <v>19.2</v>
      </c>
      <c r="E463" s="246"/>
      <c r="F463" s="132"/>
      <c r="G463" s="132"/>
      <c r="H463" s="132"/>
      <c r="I463" s="246">
        <v>0</v>
      </c>
      <c r="J463" s="246"/>
      <c r="K463" s="246"/>
      <c r="L463" s="73"/>
      <c r="M463" s="246"/>
      <c r="N463" s="246"/>
      <c r="O463" s="246"/>
      <c r="P463" s="1231"/>
      <c r="Q463" s="246"/>
      <c r="R463" s="246"/>
    </row>
    <row r="464" spans="1:18" s="417" customFormat="1">
      <c r="A464" s="410"/>
      <c r="B464" s="387"/>
      <c r="C464" s="246"/>
      <c r="D464" s="246"/>
      <c r="E464" s="245"/>
      <c r="F464" s="434"/>
      <c r="G464" s="434"/>
      <c r="H464" s="434"/>
      <c r="I464" s="245"/>
      <c r="J464" s="245"/>
      <c r="K464" s="245"/>
      <c r="L464" s="75"/>
      <c r="M464" s="245"/>
      <c r="N464" s="245"/>
      <c r="O464" s="245"/>
      <c r="P464" s="1248"/>
      <c r="Q464" s="245"/>
      <c r="R464" s="245"/>
    </row>
    <row r="465" spans="1:18" s="417" customFormat="1">
      <c r="A465" s="410"/>
      <c r="B465" s="387" t="s">
        <v>595</v>
      </c>
      <c r="C465" s="246">
        <v>1370.2</v>
      </c>
      <c r="D465" s="246">
        <v>1382</v>
      </c>
      <c r="E465" s="245">
        <v>1574.2</v>
      </c>
      <c r="F465" s="434">
        <f>SUM(F466:F474)</f>
        <v>667.7</v>
      </c>
      <c r="G465" s="434">
        <f>SUM(G466:G474)</f>
        <v>624.6</v>
      </c>
      <c r="H465" s="434">
        <v>597.9</v>
      </c>
      <c r="I465" s="245">
        <v>1039.2</v>
      </c>
      <c r="J465" s="245">
        <v>1214.3</v>
      </c>
      <c r="K465" s="245">
        <v>1564.7</v>
      </c>
      <c r="L465" s="75">
        <v>1450.4</v>
      </c>
      <c r="M465" s="245">
        <v>1753.8</v>
      </c>
      <c r="N465" s="245">
        <v>1783.3</v>
      </c>
      <c r="O465" s="245">
        <v>1836.9</v>
      </c>
      <c r="P465" s="1248">
        <v>1944.8</v>
      </c>
      <c r="Q465" s="245">
        <v>2063.3000000000002</v>
      </c>
      <c r="R465" s="245">
        <v>2216.9</v>
      </c>
    </row>
    <row r="466" spans="1:18" s="417" customFormat="1">
      <c r="A466" s="410"/>
      <c r="B466" s="387" t="s">
        <v>569</v>
      </c>
      <c r="C466" s="246">
        <v>4</v>
      </c>
      <c r="D466" s="246">
        <v>275.60000000000002</v>
      </c>
      <c r="E466" s="246">
        <v>306.89999999999998</v>
      </c>
      <c r="F466" s="132">
        <v>298.2</v>
      </c>
      <c r="G466" s="132">
        <v>313.2</v>
      </c>
      <c r="H466" s="132">
        <v>292.39999999999998</v>
      </c>
      <c r="I466" s="246">
        <v>438.6</v>
      </c>
      <c r="J466" s="246">
        <v>706.7</v>
      </c>
      <c r="K466" s="246">
        <v>882.4</v>
      </c>
      <c r="L466" s="73">
        <v>921.5</v>
      </c>
      <c r="M466" s="246">
        <v>943.9</v>
      </c>
      <c r="N466" s="246">
        <v>987.6</v>
      </c>
      <c r="O466" s="246">
        <v>1002.7</v>
      </c>
      <c r="P466" s="1231">
        <v>1070.7</v>
      </c>
      <c r="Q466" s="246">
        <v>1152.5</v>
      </c>
      <c r="R466" s="246">
        <v>1241.2</v>
      </c>
    </row>
    <row r="467" spans="1:18" s="417" customFormat="1">
      <c r="A467" s="407">
        <v>211</v>
      </c>
      <c r="B467" s="389" t="s">
        <v>570</v>
      </c>
      <c r="C467" s="586">
        <v>3.9</v>
      </c>
      <c r="D467" s="586">
        <v>251.90000000000003</v>
      </c>
      <c r="E467" s="586">
        <v>277</v>
      </c>
      <c r="F467" s="150"/>
      <c r="G467" s="150"/>
      <c r="H467" s="150"/>
      <c r="I467" s="150">
        <v>414.1</v>
      </c>
      <c r="J467" s="150">
        <v>656</v>
      </c>
      <c r="K467" s="150">
        <v>811.8</v>
      </c>
      <c r="L467" s="39">
        <v>1176</v>
      </c>
      <c r="M467" s="150">
        <v>890.2</v>
      </c>
      <c r="N467" s="150">
        <v>931.4</v>
      </c>
      <c r="O467" s="150">
        <v>945.6</v>
      </c>
      <c r="P467" s="1198">
        <v>1009.8</v>
      </c>
      <c r="Q467" s="150">
        <v>1086.9000000000001</v>
      </c>
      <c r="R467" s="150">
        <v>1170.5</v>
      </c>
    </row>
    <row r="468" spans="1:18" s="13" customFormat="1">
      <c r="A468" s="410"/>
      <c r="B468" s="387" t="s">
        <v>571</v>
      </c>
      <c r="C468" s="246"/>
      <c r="D468" s="246"/>
      <c r="E468" s="246"/>
      <c r="F468" s="132"/>
      <c r="G468" s="132"/>
      <c r="H468" s="132"/>
      <c r="I468" s="246">
        <v>405.2</v>
      </c>
      <c r="J468" s="246">
        <v>639.29999999999995</v>
      </c>
      <c r="K468" s="246">
        <v>790.9</v>
      </c>
      <c r="L468" s="73">
        <v>1134.2</v>
      </c>
      <c r="M468" s="246">
        <v>860.4</v>
      </c>
      <c r="N468" s="246">
        <v>900.2</v>
      </c>
      <c r="O468" s="246">
        <v>914</v>
      </c>
      <c r="P468" s="1231">
        <v>976</v>
      </c>
      <c r="Q468" s="246">
        <v>1050.5</v>
      </c>
      <c r="R468" s="246">
        <v>1131.4000000000001</v>
      </c>
    </row>
    <row r="469" spans="1:18" s="13" customFormat="1" hidden="1">
      <c r="A469" s="410"/>
      <c r="B469" s="394" t="s">
        <v>572</v>
      </c>
      <c r="C469" s="246"/>
      <c r="D469" s="246"/>
      <c r="E469" s="246"/>
      <c r="F469" s="132"/>
      <c r="G469" s="132"/>
      <c r="H469" s="132"/>
      <c r="I469" s="245">
        <v>8.9</v>
      </c>
      <c r="J469" s="245">
        <v>16.600000000000001</v>
      </c>
      <c r="K469" s="245">
        <v>20.9</v>
      </c>
      <c r="L469" s="75">
        <v>41.8</v>
      </c>
      <c r="M469" s="245">
        <v>29.8</v>
      </c>
      <c r="N469" s="245">
        <v>31.1</v>
      </c>
      <c r="O469" s="245">
        <v>31.6</v>
      </c>
      <c r="P469" s="1248">
        <v>33.799999999999997</v>
      </c>
      <c r="Q469" s="245">
        <v>36.299999999999997</v>
      </c>
      <c r="R469" s="245">
        <v>39.1</v>
      </c>
    </row>
    <row r="470" spans="1:18" s="13" customFormat="1" hidden="1">
      <c r="A470" s="410">
        <v>212</v>
      </c>
      <c r="B470" s="394" t="s">
        <v>573</v>
      </c>
      <c r="C470" s="246">
        <v>0.1</v>
      </c>
      <c r="D470" s="246">
        <v>23.7</v>
      </c>
      <c r="E470" s="246">
        <v>29.9</v>
      </c>
      <c r="F470" s="132"/>
      <c r="G470" s="132"/>
      <c r="H470" s="132"/>
      <c r="I470" s="246">
        <v>24.4</v>
      </c>
      <c r="J470" s="246">
        <v>50.8</v>
      </c>
      <c r="K470" s="246">
        <v>70.599999999999994</v>
      </c>
      <c r="L470" s="73">
        <v>57.6</v>
      </c>
      <c r="M470" s="246">
        <v>53.7</v>
      </c>
      <c r="N470" s="246">
        <v>56.2</v>
      </c>
      <c r="O470" s="246">
        <v>57.1</v>
      </c>
      <c r="P470" s="1231">
        <v>60.9</v>
      </c>
      <c r="Q470" s="246">
        <v>65.599999999999994</v>
      </c>
      <c r="R470" s="246">
        <v>70.7</v>
      </c>
    </row>
    <row r="471" spans="1:18" s="13" customFormat="1" hidden="1">
      <c r="A471" s="410"/>
      <c r="B471" s="394" t="s">
        <v>574</v>
      </c>
      <c r="C471" s="246">
        <v>77.7</v>
      </c>
      <c r="D471" s="246">
        <v>203.7</v>
      </c>
      <c r="E471" s="246">
        <v>295.10000000000002</v>
      </c>
      <c r="F471" s="132">
        <v>185.5</v>
      </c>
      <c r="G471" s="132">
        <v>185</v>
      </c>
      <c r="H471" s="132">
        <v>137.30000000000001</v>
      </c>
      <c r="I471" s="246">
        <v>324.10000000000002</v>
      </c>
      <c r="J471" s="246">
        <v>300.7</v>
      </c>
      <c r="K471" s="246">
        <v>398.2</v>
      </c>
      <c r="L471" s="73">
        <v>312.60000000000002</v>
      </c>
      <c r="M471" s="246">
        <v>458.2</v>
      </c>
      <c r="N471" s="246">
        <v>438.7</v>
      </c>
      <c r="O471" s="246">
        <v>436.7</v>
      </c>
      <c r="P471" s="1231">
        <v>445.4</v>
      </c>
      <c r="Q471" s="246">
        <v>458.2</v>
      </c>
      <c r="R471" s="246">
        <v>485.7</v>
      </c>
    </row>
    <row r="472" spans="1:18" s="13" customFormat="1" hidden="1">
      <c r="A472" s="410"/>
      <c r="B472" s="394" t="s">
        <v>575</v>
      </c>
      <c r="C472" s="246">
        <v>479.5</v>
      </c>
      <c r="D472" s="246">
        <v>122.4</v>
      </c>
      <c r="E472" s="246">
        <v>28.6</v>
      </c>
      <c r="F472" s="132">
        <v>23.5</v>
      </c>
      <c r="G472" s="132">
        <v>18.2</v>
      </c>
      <c r="H472" s="132">
        <v>38.9</v>
      </c>
      <c r="I472" s="246">
        <v>46.6</v>
      </c>
      <c r="J472" s="246">
        <v>7.8</v>
      </c>
      <c r="K472" s="246">
        <v>8</v>
      </c>
      <c r="L472" s="73">
        <v>3.4</v>
      </c>
      <c r="M472" s="246">
        <v>6.4</v>
      </c>
      <c r="N472" s="246">
        <v>6.6</v>
      </c>
      <c r="O472" s="246">
        <v>7.1</v>
      </c>
      <c r="P472" s="1231">
        <v>7.5</v>
      </c>
      <c r="Q472" s="246">
        <v>8.6</v>
      </c>
      <c r="R472" s="246">
        <v>9.1999999999999993</v>
      </c>
    </row>
    <row r="473" spans="1:18" s="13" customFormat="1">
      <c r="A473" s="410"/>
      <c r="B473" s="387" t="s">
        <v>576</v>
      </c>
      <c r="C473" s="246">
        <v>13.5</v>
      </c>
      <c r="D473" s="246">
        <v>3.4</v>
      </c>
      <c r="E473" s="246">
        <v>67.8</v>
      </c>
      <c r="F473" s="132">
        <v>6.7</v>
      </c>
      <c r="G473" s="132">
        <v>8</v>
      </c>
      <c r="H473" s="132">
        <v>13.6</v>
      </c>
      <c r="I473" s="246">
        <v>17.2</v>
      </c>
      <c r="J473" s="246">
        <v>1.3</v>
      </c>
      <c r="K473" s="246">
        <v>1.8</v>
      </c>
      <c r="L473" s="73">
        <v>2.1</v>
      </c>
      <c r="M473" s="246">
        <v>4.8</v>
      </c>
      <c r="N473" s="246">
        <v>4.5</v>
      </c>
      <c r="O473" s="246">
        <v>4.7</v>
      </c>
      <c r="P473" s="1231">
        <v>4.9000000000000004</v>
      </c>
      <c r="Q473" s="246">
        <v>5.0999999999999996</v>
      </c>
      <c r="R473" s="246">
        <v>5.0999999999999996</v>
      </c>
    </row>
    <row r="474" spans="1:18" s="13" customFormat="1">
      <c r="A474" s="410"/>
      <c r="B474" s="387" t="s">
        <v>577</v>
      </c>
      <c r="C474" s="246">
        <v>795.5</v>
      </c>
      <c r="D474" s="246">
        <v>777</v>
      </c>
      <c r="E474" s="246">
        <v>875.8</v>
      </c>
      <c r="F474" s="132">
        <v>153.80000000000001</v>
      </c>
      <c r="G474" s="132">
        <v>100.2</v>
      </c>
      <c r="H474" s="132">
        <v>115.8</v>
      </c>
      <c r="I474" s="246">
        <v>212.7</v>
      </c>
      <c r="J474" s="246">
        <v>197.8</v>
      </c>
      <c r="K474" s="246">
        <v>226.3</v>
      </c>
      <c r="L474" s="73">
        <v>210.78</v>
      </c>
      <c r="M474" s="246">
        <v>322</v>
      </c>
      <c r="N474" s="246">
        <v>326</v>
      </c>
      <c r="O474" s="246">
        <v>365.9</v>
      </c>
      <c r="P474" s="1231">
        <v>396.2</v>
      </c>
      <c r="Q474" s="246">
        <v>418.1</v>
      </c>
      <c r="R474" s="246">
        <v>454.8</v>
      </c>
    </row>
    <row r="475" spans="1:18" s="417" customFormat="1">
      <c r="A475" s="410">
        <v>311</v>
      </c>
      <c r="B475" s="387" t="s">
        <v>596</v>
      </c>
      <c r="C475" s="246"/>
      <c r="D475" s="246"/>
      <c r="E475" s="246"/>
      <c r="F475" s="434"/>
      <c r="G475" s="434"/>
      <c r="H475" s="434"/>
      <c r="I475" s="246"/>
      <c r="J475" s="246">
        <v>197.8</v>
      </c>
      <c r="K475" s="246">
        <v>226.3</v>
      </c>
      <c r="L475" s="73">
        <v>308.8</v>
      </c>
      <c r="M475" s="246">
        <v>322</v>
      </c>
      <c r="N475" s="246">
        <v>326</v>
      </c>
      <c r="O475" s="246">
        <v>365.9</v>
      </c>
      <c r="P475" s="1231">
        <v>396.2</v>
      </c>
      <c r="Q475" s="246">
        <v>418.1</v>
      </c>
      <c r="R475" s="246">
        <v>454.8</v>
      </c>
    </row>
    <row r="476" spans="1:18" s="417" customFormat="1">
      <c r="A476" s="410"/>
      <c r="B476" s="387" t="s">
        <v>580</v>
      </c>
      <c r="C476" s="246"/>
      <c r="D476" s="246"/>
      <c r="E476" s="246"/>
      <c r="F476" s="132"/>
      <c r="G476" s="132"/>
      <c r="H476" s="132"/>
      <c r="I476" s="246"/>
      <c r="J476" s="246">
        <v>0</v>
      </c>
      <c r="K476" s="246">
        <v>0</v>
      </c>
      <c r="L476" s="73">
        <v>267.7</v>
      </c>
      <c r="M476" s="246">
        <v>16.399999999999999</v>
      </c>
      <c r="N476" s="246">
        <v>16.600000000000001</v>
      </c>
      <c r="O476" s="246">
        <v>18.600000000000001</v>
      </c>
      <c r="P476" s="1231">
        <v>20.2</v>
      </c>
      <c r="Q476" s="246">
        <v>21.3</v>
      </c>
      <c r="R476" s="246">
        <v>23.1</v>
      </c>
    </row>
    <row r="477" spans="1:18" s="13" customFormat="1" ht="12.75" customHeight="1">
      <c r="A477" s="410"/>
      <c r="B477" s="387" t="s">
        <v>581</v>
      </c>
      <c r="C477" s="246"/>
      <c r="D477" s="246"/>
      <c r="E477" s="246"/>
      <c r="F477" s="132"/>
      <c r="G477" s="434"/>
      <c r="H477" s="434"/>
      <c r="I477" s="246"/>
      <c r="J477" s="246">
        <v>0</v>
      </c>
      <c r="K477" s="246">
        <v>0</v>
      </c>
      <c r="L477" s="73">
        <v>0.2</v>
      </c>
      <c r="M477" s="246">
        <v>23.5</v>
      </c>
      <c r="N477" s="246">
        <v>23.8</v>
      </c>
      <c r="O477" s="246">
        <v>26.7</v>
      </c>
      <c r="P477" s="1231">
        <v>28.9</v>
      </c>
      <c r="Q477" s="246">
        <v>30.5</v>
      </c>
      <c r="R477" s="246">
        <v>33.200000000000003</v>
      </c>
    </row>
    <row r="478" spans="1:18" s="13" customFormat="1" hidden="1">
      <c r="A478" s="410"/>
      <c r="B478" s="394" t="s">
        <v>597</v>
      </c>
      <c r="C478" s="246"/>
      <c r="D478" s="246"/>
      <c r="E478" s="246"/>
      <c r="F478" s="434"/>
      <c r="G478" s="434"/>
      <c r="H478" s="434"/>
      <c r="I478" s="246"/>
      <c r="J478" s="246">
        <v>0</v>
      </c>
      <c r="K478" s="246">
        <v>0</v>
      </c>
      <c r="L478" s="73">
        <v>0</v>
      </c>
      <c r="M478" s="246">
        <v>0.5</v>
      </c>
      <c r="N478" s="246">
        <v>0.5</v>
      </c>
      <c r="O478" s="246">
        <v>0.6</v>
      </c>
      <c r="P478" s="1231">
        <v>0.6</v>
      </c>
      <c r="Q478" s="246">
        <v>0.7</v>
      </c>
      <c r="R478" s="246">
        <v>0.7</v>
      </c>
    </row>
    <row r="479" spans="1:18" s="13" customFormat="1" hidden="1">
      <c r="A479" s="410"/>
      <c r="B479" s="394" t="s">
        <v>582</v>
      </c>
      <c r="C479" s="246"/>
      <c r="D479" s="246"/>
      <c r="E479" s="246"/>
      <c r="F479" s="132"/>
      <c r="G479" s="434"/>
      <c r="H479" s="434"/>
      <c r="I479" s="246"/>
      <c r="J479" s="246">
        <v>183.8</v>
      </c>
      <c r="K479" s="246">
        <v>211.3</v>
      </c>
      <c r="L479" s="73">
        <v>23.9</v>
      </c>
      <c r="M479" s="246">
        <v>262.7</v>
      </c>
      <c r="N479" s="246">
        <v>266</v>
      </c>
      <c r="O479" s="246">
        <v>298.5</v>
      </c>
      <c r="P479" s="1231">
        <v>323.3</v>
      </c>
      <c r="Q479" s="246">
        <v>341.1</v>
      </c>
      <c r="R479" s="246">
        <v>371.1</v>
      </c>
    </row>
    <row r="480" spans="1:18" s="13" customFormat="1" hidden="1">
      <c r="A480" s="410"/>
      <c r="B480" s="394" t="s">
        <v>584</v>
      </c>
      <c r="C480" s="246"/>
      <c r="D480" s="246"/>
      <c r="E480" s="246"/>
      <c r="F480" s="132"/>
      <c r="G480" s="434"/>
      <c r="H480" s="434"/>
      <c r="I480" s="245"/>
      <c r="J480" s="245">
        <v>12.4</v>
      </c>
      <c r="K480" s="245">
        <v>12.9</v>
      </c>
      <c r="L480" s="75">
        <v>0.1</v>
      </c>
      <c r="M480" s="245">
        <v>14.5</v>
      </c>
      <c r="N480" s="245">
        <v>14.7</v>
      </c>
      <c r="O480" s="245">
        <v>16.5</v>
      </c>
      <c r="P480" s="1248">
        <v>17.899999999999999</v>
      </c>
      <c r="Q480" s="245">
        <v>18.8</v>
      </c>
      <c r="R480" s="245">
        <v>20.5</v>
      </c>
    </row>
    <row r="481" spans="1:18" s="13" customFormat="1" hidden="1">
      <c r="A481" s="410"/>
      <c r="B481" s="394" t="s">
        <v>585</v>
      </c>
      <c r="C481" s="246"/>
      <c r="D481" s="246"/>
      <c r="E481" s="246"/>
      <c r="F481" s="132"/>
      <c r="G481" s="434"/>
      <c r="H481" s="434"/>
      <c r="I481" s="246"/>
      <c r="J481" s="246">
        <v>0</v>
      </c>
      <c r="K481" s="246">
        <v>0</v>
      </c>
      <c r="L481" s="73">
        <v>0.4</v>
      </c>
      <c r="M481" s="246">
        <v>2.1</v>
      </c>
      <c r="N481" s="246">
        <v>2.1</v>
      </c>
      <c r="O481" s="246">
        <v>2.2999999999999998</v>
      </c>
      <c r="P481" s="1231">
        <v>2.5</v>
      </c>
      <c r="Q481" s="246">
        <v>2.7</v>
      </c>
      <c r="R481" s="246">
        <v>2.9</v>
      </c>
    </row>
    <row r="482" spans="1:18" s="13" customFormat="1" hidden="1">
      <c r="A482" s="410"/>
      <c r="B482" s="394" t="s">
        <v>586</v>
      </c>
      <c r="C482" s="246"/>
      <c r="D482" s="246"/>
      <c r="E482" s="246"/>
      <c r="F482" s="434"/>
      <c r="G482" s="434"/>
      <c r="H482" s="434"/>
      <c r="I482" s="246"/>
      <c r="J482" s="246">
        <v>1.5</v>
      </c>
      <c r="K482" s="246">
        <v>1.8</v>
      </c>
      <c r="L482" s="73">
        <v>16.399999999999999</v>
      </c>
      <c r="M482" s="246">
        <v>2.4</v>
      </c>
      <c r="N482" s="246">
        <v>2.4</v>
      </c>
      <c r="O482" s="246">
        <v>2.7</v>
      </c>
      <c r="P482" s="1231">
        <v>2.9</v>
      </c>
      <c r="Q482" s="246">
        <v>3.1</v>
      </c>
      <c r="R482" s="246">
        <v>3.3</v>
      </c>
    </row>
    <row r="483" spans="1:18" s="13" customFormat="1" ht="3" customHeight="1">
      <c r="A483" s="410"/>
      <c r="B483" s="394" t="s">
        <v>583</v>
      </c>
      <c r="C483" s="246"/>
      <c r="D483" s="246"/>
      <c r="E483" s="246"/>
      <c r="F483" s="132"/>
      <c r="G483" s="434"/>
      <c r="H483" s="434"/>
      <c r="I483" s="246"/>
      <c r="J483" s="246">
        <v>0.1</v>
      </c>
      <c r="K483" s="246">
        <v>0.3</v>
      </c>
      <c r="L483" s="73">
        <v>0.2</v>
      </c>
      <c r="M483" s="246">
        <v>0</v>
      </c>
      <c r="N483" s="246">
        <v>0</v>
      </c>
      <c r="O483" s="246">
        <v>0</v>
      </c>
      <c r="P483" s="1231">
        <v>0</v>
      </c>
      <c r="Q483" s="246">
        <v>0</v>
      </c>
      <c r="R483" s="246">
        <v>0</v>
      </c>
    </row>
    <row r="484" spans="1:18" s="13" customFormat="1" ht="9.75" customHeight="1">
      <c r="A484" s="410"/>
      <c r="B484" s="387" t="s">
        <v>589</v>
      </c>
      <c r="C484" s="246"/>
      <c r="D484" s="246"/>
      <c r="E484" s="246"/>
      <c r="F484" s="132"/>
      <c r="G484" s="132"/>
      <c r="H484" s="132"/>
      <c r="I484" s="246"/>
      <c r="J484" s="246"/>
      <c r="K484" s="246"/>
      <c r="L484" s="73"/>
      <c r="M484" s="246"/>
      <c r="N484" s="246"/>
      <c r="O484" s="246"/>
      <c r="P484" s="1231"/>
      <c r="Q484" s="246"/>
      <c r="R484" s="246"/>
    </row>
    <row r="485" spans="1:18" s="13" customFormat="1" ht="13.5" customHeight="1">
      <c r="A485" s="407"/>
      <c r="B485" s="389"/>
      <c r="C485" s="587"/>
      <c r="D485" s="587"/>
      <c r="E485" s="587"/>
      <c r="F485" s="150"/>
      <c r="G485" s="150"/>
      <c r="H485" s="150"/>
      <c r="I485" s="150"/>
      <c r="J485" s="150"/>
      <c r="K485" s="150"/>
      <c r="L485" s="39"/>
      <c r="M485" s="150"/>
      <c r="N485" s="150"/>
      <c r="O485" s="150"/>
      <c r="P485" s="1198"/>
      <c r="Q485" s="150"/>
      <c r="R485" s="150"/>
    </row>
    <row r="486" spans="1:18" s="13" customFormat="1">
      <c r="A486" s="410"/>
      <c r="B486" s="387" t="s">
        <v>598</v>
      </c>
      <c r="C486" s="246">
        <v>452.3</v>
      </c>
      <c r="D486" s="246">
        <v>521.1</v>
      </c>
      <c r="E486" s="246">
        <v>933.1</v>
      </c>
      <c r="F486" s="132">
        <f>SUM(F487:F488)</f>
        <v>1074.7</v>
      </c>
      <c r="G486" s="132">
        <f t="shared" ref="G486" si="4">SUM(G487:G488)</f>
        <v>1264.3</v>
      </c>
      <c r="H486" s="132">
        <v>1633.9</v>
      </c>
      <c r="I486" s="246">
        <v>1934.7</v>
      </c>
      <c r="J486" s="246">
        <v>2147.1999999999998</v>
      </c>
      <c r="K486" s="246">
        <v>2165.1</v>
      </c>
      <c r="L486" s="73">
        <v>2254.6999999999998</v>
      </c>
      <c r="M486" s="246">
        <v>2324.4</v>
      </c>
      <c r="N486" s="246">
        <v>2431.3000000000002</v>
      </c>
      <c r="O486" s="246">
        <v>2535.9</v>
      </c>
      <c r="P486" s="1231">
        <v>2587.9</v>
      </c>
      <c r="Q486" s="246">
        <v>2566.9</v>
      </c>
      <c r="R486" s="246">
        <v>2491</v>
      </c>
    </row>
    <row r="487" spans="1:18" s="13" customFormat="1">
      <c r="A487" s="410"/>
      <c r="B487" s="387" t="s">
        <v>574</v>
      </c>
      <c r="C487" s="246"/>
      <c r="D487" s="246"/>
      <c r="E487" s="246"/>
      <c r="F487" s="132">
        <v>4.8</v>
      </c>
      <c r="G487" s="132">
        <v>16.2</v>
      </c>
      <c r="H487" s="132">
        <v>109</v>
      </c>
      <c r="I487" s="246">
        <v>81.400000000000006</v>
      </c>
      <c r="J487" s="246">
        <v>18.100000000000001</v>
      </c>
      <c r="K487" s="246">
        <v>5.0999999999999996</v>
      </c>
      <c r="L487" s="73">
        <v>5.6</v>
      </c>
      <c r="M487" s="246">
        <v>10.9</v>
      </c>
      <c r="N487" s="246">
        <v>11.4</v>
      </c>
      <c r="O487" s="246">
        <v>11.8</v>
      </c>
      <c r="P487" s="1231">
        <v>12.1</v>
      </c>
      <c r="Q487" s="246">
        <v>12</v>
      </c>
      <c r="R487" s="246">
        <v>11.6</v>
      </c>
    </row>
    <row r="488" spans="1:18" s="13" customFormat="1">
      <c r="A488" s="410"/>
      <c r="B488" s="387" t="s">
        <v>599</v>
      </c>
      <c r="C488" s="246">
        <v>452.3</v>
      </c>
      <c r="D488" s="246">
        <v>521.1</v>
      </c>
      <c r="E488" s="246">
        <v>933.1</v>
      </c>
      <c r="F488" s="132">
        <v>1069.9000000000001</v>
      </c>
      <c r="G488" s="132">
        <v>1248.0999999999999</v>
      </c>
      <c r="H488" s="132">
        <v>1524.9</v>
      </c>
      <c r="I488" s="246">
        <v>1853.3</v>
      </c>
      <c r="J488" s="246">
        <v>2129.1</v>
      </c>
      <c r="K488" s="246">
        <v>2160</v>
      </c>
      <c r="L488" s="73">
        <v>2249.1</v>
      </c>
      <c r="M488" s="246">
        <v>2313.5</v>
      </c>
      <c r="N488" s="246">
        <v>2420</v>
      </c>
      <c r="O488" s="246">
        <v>2524</v>
      </c>
      <c r="P488" s="1231">
        <v>2575.8000000000002</v>
      </c>
      <c r="Q488" s="246">
        <v>2554.9</v>
      </c>
      <c r="R488" s="246">
        <v>2479.4</v>
      </c>
    </row>
    <row r="489" spans="1:18" s="13" customFormat="1">
      <c r="A489" s="410"/>
      <c r="B489" s="394" t="s">
        <v>600</v>
      </c>
      <c r="C489" s="246">
        <v>38.1</v>
      </c>
      <c r="D489" s="246">
        <v>42.3</v>
      </c>
      <c r="E489" s="246">
        <v>92.7</v>
      </c>
      <c r="F489" s="132">
        <v>83.8</v>
      </c>
      <c r="G489" s="132">
        <v>1171.0999999999999</v>
      </c>
      <c r="H489" s="132">
        <v>168.9</v>
      </c>
      <c r="I489" s="246">
        <v>210.5</v>
      </c>
      <c r="J489" s="246">
        <v>449</v>
      </c>
      <c r="K489" s="246">
        <v>468.1</v>
      </c>
      <c r="L489" s="73">
        <v>328.2</v>
      </c>
      <c r="M489" s="246">
        <v>476.9</v>
      </c>
      <c r="N489" s="246">
        <v>498.8</v>
      </c>
      <c r="O489" s="246">
        <v>520.29999999999995</v>
      </c>
      <c r="P489" s="1231">
        <v>531</v>
      </c>
      <c r="Q489" s="246">
        <v>526.70000000000005</v>
      </c>
      <c r="R489" s="246">
        <v>511.1</v>
      </c>
    </row>
    <row r="490" spans="1:18" s="13" customFormat="1">
      <c r="A490" s="410"/>
      <c r="B490" s="387" t="s">
        <v>601</v>
      </c>
      <c r="C490" s="246">
        <v>414.2</v>
      </c>
      <c r="D490" s="246">
        <v>478.9</v>
      </c>
      <c r="E490" s="246">
        <v>840.4</v>
      </c>
      <c r="F490" s="132">
        <v>986.1</v>
      </c>
      <c r="G490" s="132">
        <v>77</v>
      </c>
      <c r="H490" s="132">
        <v>1356</v>
      </c>
      <c r="I490" s="246">
        <v>1642.8</v>
      </c>
      <c r="J490" s="246">
        <v>1680.1</v>
      </c>
      <c r="K490" s="246">
        <v>1691.9</v>
      </c>
      <c r="L490" s="73">
        <v>1920.9</v>
      </c>
      <c r="M490" s="246">
        <v>1836.6</v>
      </c>
      <c r="N490" s="246">
        <v>1921.1</v>
      </c>
      <c r="O490" s="246">
        <v>2003.8</v>
      </c>
      <c r="P490" s="1231">
        <v>2044.9</v>
      </c>
      <c r="Q490" s="246">
        <v>2028.3</v>
      </c>
      <c r="R490" s="246">
        <v>1968.3</v>
      </c>
    </row>
    <row r="491" spans="1:18" s="13" customFormat="1">
      <c r="A491" s="407"/>
      <c r="B491" s="389"/>
      <c r="C491" s="586"/>
      <c r="D491" s="586"/>
      <c r="E491" s="586"/>
      <c r="F491" s="150"/>
      <c r="G491" s="150"/>
      <c r="H491" s="150"/>
      <c r="I491" s="150"/>
      <c r="J491" s="150"/>
      <c r="K491" s="150"/>
      <c r="L491" s="39"/>
      <c r="M491" s="150"/>
      <c r="N491" s="150"/>
      <c r="O491" s="150"/>
      <c r="P491" s="1198"/>
      <c r="Q491" s="150"/>
      <c r="R491" s="150"/>
    </row>
    <row r="492" spans="1:18" s="13" customFormat="1">
      <c r="A492" s="410"/>
      <c r="B492" s="387" t="s">
        <v>602</v>
      </c>
      <c r="C492" s="588"/>
      <c r="D492" s="588"/>
      <c r="E492" s="588"/>
      <c r="F492" s="132">
        <f>SUM(F493:F495)</f>
        <v>799.40000000000009</v>
      </c>
      <c r="G492" s="132">
        <f>SUM(G493:G495)</f>
        <v>1357.9</v>
      </c>
      <c r="H492" s="132">
        <v>1439.9</v>
      </c>
      <c r="I492" s="246">
        <v>1835.7</v>
      </c>
      <c r="J492" s="246">
        <v>1775.7</v>
      </c>
      <c r="K492" s="246">
        <v>1424.9</v>
      </c>
      <c r="L492" s="73">
        <v>1862.4</v>
      </c>
      <c r="M492" s="246">
        <v>1574.9</v>
      </c>
      <c r="N492" s="246">
        <v>1524.9</v>
      </c>
      <c r="O492" s="246">
        <v>1624.9</v>
      </c>
      <c r="P492" s="1231">
        <v>1724.9</v>
      </c>
      <c r="Q492" s="246">
        <v>1874.9</v>
      </c>
      <c r="R492" s="246">
        <v>2074.9</v>
      </c>
    </row>
    <row r="493" spans="1:18" s="13" customFormat="1">
      <c r="A493" s="410"/>
      <c r="B493" s="387" t="s">
        <v>523</v>
      </c>
      <c r="C493" s="588"/>
      <c r="D493" s="588"/>
      <c r="E493" s="588"/>
      <c r="F493" s="132">
        <v>574.6</v>
      </c>
      <c r="G493" s="132">
        <v>1125.7</v>
      </c>
      <c r="H493" s="132">
        <v>882.6</v>
      </c>
      <c r="I493" s="246">
        <v>1030</v>
      </c>
      <c r="J493" s="246">
        <v>696.9</v>
      </c>
      <c r="K493" s="246">
        <v>482.5</v>
      </c>
      <c r="L493" s="73">
        <v>630.6</v>
      </c>
      <c r="M493" s="246">
        <v>533.20000000000005</v>
      </c>
      <c r="N493" s="246">
        <v>516.29999999999995</v>
      </c>
      <c r="O493" s="246">
        <v>550.20000000000005</v>
      </c>
      <c r="P493" s="1231">
        <v>584</v>
      </c>
      <c r="Q493" s="246">
        <v>634.79999999999995</v>
      </c>
      <c r="R493" s="246">
        <v>702.5</v>
      </c>
    </row>
    <row r="494" spans="1:18" s="13" customFormat="1">
      <c r="A494" s="410"/>
      <c r="B494" s="387" t="s">
        <v>527</v>
      </c>
      <c r="C494" s="588"/>
      <c r="D494" s="588"/>
      <c r="E494" s="588"/>
      <c r="F494" s="132">
        <v>21.6</v>
      </c>
      <c r="G494" s="132">
        <v>11.8</v>
      </c>
      <c r="H494" s="132">
        <v>40.299999999999997</v>
      </c>
      <c r="I494" s="246">
        <v>93.2</v>
      </c>
      <c r="J494" s="246"/>
      <c r="K494" s="246"/>
      <c r="L494" s="73"/>
      <c r="M494" s="246"/>
      <c r="N494" s="246"/>
      <c r="O494" s="246"/>
      <c r="P494" s="1231"/>
      <c r="Q494" s="246"/>
      <c r="R494" s="246"/>
    </row>
    <row r="495" spans="1:18" s="13" customFormat="1">
      <c r="A495" s="410"/>
      <c r="B495" s="387" t="s">
        <v>603</v>
      </c>
      <c r="C495" s="588"/>
      <c r="D495" s="588"/>
      <c r="E495" s="588"/>
      <c r="F495" s="132">
        <v>203.2</v>
      </c>
      <c r="G495" s="132">
        <v>220.4</v>
      </c>
      <c r="H495" s="132">
        <v>517</v>
      </c>
      <c r="I495" s="246">
        <v>712.5</v>
      </c>
      <c r="J495" s="246">
        <v>1078.8</v>
      </c>
      <c r="K495" s="246">
        <v>942.4</v>
      </c>
      <c r="L495" s="73">
        <v>1231.8</v>
      </c>
      <c r="M495" s="246">
        <v>1041.7</v>
      </c>
      <c r="N495" s="246">
        <v>1008.6</v>
      </c>
      <c r="O495" s="246">
        <v>1074.7</v>
      </c>
      <c r="P495" s="1231">
        <v>1140.9000000000001</v>
      </c>
      <c r="Q495" s="246">
        <v>1240.0999999999999</v>
      </c>
      <c r="R495" s="246">
        <v>1372.3</v>
      </c>
    </row>
    <row r="496" spans="1:18" s="13" customFormat="1">
      <c r="A496" s="410"/>
      <c r="B496" s="387"/>
      <c r="C496" s="246"/>
      <c r="D496" s="246"/>
      <c r="E496" s="246"/>
      <c r="F496" s="132"/>
      <c r="G496" s="132"/>
      <c r="H496" s="132"/>
      <c r="I496" s="246"/>
      <c r="J496" s="246"/>
      <c r="K496" s="246"/>
      <c r="L496" s="73"/>
      <c r="M496" s="246"/>
      <c r="N496" s="246"/>
      <c r="O496" s="246"/>
      <c r="P496" s="1231"/>
      <c r="Q496" s="246"/>
      <c r="R496" s="246"/>
    </row>
    <row r="497" spans="1:18" s="417" customFormat="1">
      <c r="A497" s="407"/>
      <c r="B497" s="389" t="s">
        <v>604</v>
      </c>
      <c r="C497" s="586"/>
      <c r="D497" s="586"/>
      <c r="E497" s="586"/>
      <c r="F497" s="150">
        <f>SUM(F498:F499)</f>
        <v>707.3</v>
      </c>
      <c r="G497" s="150">
        <f>SUM(G498:G499)</f>
        <v>712</v>
      </c>
      <c r="H497" s="150">
        <v>576.1</v>
      </c>
      <c r="I497" s="150">
        <v>791.6</v>
      </c>
      <c r="J497" s="150">
        <v>1311.7</v>
      </c>
      <c r="K497" s="150">
        <v>1567.8</v>
      </c>
      <c r="L497" s="39">
        <v>1493.5</v>
      </c>
      <c r="M497" s="150">
        <v>1318.4</v>
      </c>
      <c r="N497" s="150">
        <v>1384.3</v>
      </c>
      <c r="O497" s="150">
        <v>1453.5</v>
      </c>
      <c r="P497" s="1198">
        <v>1526.2</v>
      </c>
      <c r="Q497" s="150">
        <v>1602.5</v>
      </c>
      <c r="R497" s="150">
        <v>1682.6</v>
      </c>
    </row>
    <row r="498" spans="1:18" s="417" customFormat="1">
      <c r="A498" s="410"/>
      <c r="B498" s="387" t="s">
        <v>523</v>
      </c>
      <c r="C498" s="588"/>
      <c r="D498" s="588"/>
      <c r="E498" s="588"/>
      <c r="F498" s="132">
        <v>71.3</v>
      </c>
      <c r="G498" s="578">
        <v>195</v>
      </c>
      <c r="H498" s="578">
        <v>48.6</v>
      </c>
      <c r="I498" s="246">
        <v>107.6</v>
      </c>
      <c r="J498" s="246">
        <v>123.2</v>
      </c>
      <c r="K498" s="246">
        <v>102.8</v>
      </c>
      <c r="L498" s="73">
        <v>114.1</v>
      </c>
      <c r="M498" s="246">
        <v>100.7</v>
      </c>
      <c r="N498" s="246">
        <v>105.8</v>
      </c>
      <c r="O498" s="246">
        <v>111</v>
      </c>
      <c r="P498" s="1231">
        <v>116.6</v>
      </c>
      <c r="Q498" s="246">
        <v>122.4</v>
      </c>
      <c r="R498" s="246">
        <v>128.5</v>
      </c>
    </row>
    <row r="499" spans="1:18" s="417" customFormat="1">
      <c r="A499" s="410"/>
      <c r="B499" s="387" t="s">
        <v>603</v>
      </c>
      <c r="C499" s="588"/>
      <c r="D499" s="588"/>
      <c r="E499" s="588"/>
      <c r="F499" s="132">
        <v>636</v>
      </c>
      <c r="G499" s="132">
        <v>517</v>
      </c>
      <c r="H499" s="132">
        <v>489.3</v>
      </c>
      <c r="I499" s="246">
        <v>684</v>
      </c>
      <c r="J499" s="246">
        <v>1188.5999999999999</v>
      </c>
      <c r="K499" s="246">
        <v>1465</v>
      </c>
      <c r="L499" s="73">
        <v>1379.4</v>
      </c>
      <c r="M499" s="246">
        <v>1217.7</v>
      </c>
      <c r="N499" s="246">
        <v>1278.5999999999999</v>
      </c>
      <c r="O499" s="246">
        <v>1342.5</v>
      </c>
      <c r="P499" s="1231">
        <v>1409.6</v>
      </c>
      <c r="Q499" s="246">
        <v>1480.1</v>
      </c>
      <c r="R499" s="246">
        <v>1554.1</v>
      </c>
    </row>
    <row r="500" spans="1:18" s="417" customFormat="1">
      <c r="A500" s="410"/>
      <c r="B500" s="387"/>
      <c r="C500" s="588"/>
      <c r="D500" s="588"/>
      <c r="E500" s="588"/>
      <c r="F500" s="132"/>
      <c r="G500" s="132"/>
      <c r="H500" s="132"/>
      <c r="I500" s="246"/>
      <c r="J500" s="246"/>
      <c r="K500" s="246"/>
      <c r="L500" s="73"/>
      <c r="M500" s="246"/>
      <c r="N500" s="246"/>
      <c r="O500" s="246"/>
      <c r="P500" s="1231"/>
      <c r="Q500" s="246"/>
      <c r="R500" s="246"/>
    </row>
    <row r="501" spans="1:18" s="13" customFormat="1">
      <c r="A501" s="332"/>
      <c r="B501" s="387" t="s">
        <v>605</v>
      </c>
      <c r="C501" s="246">
        <v>9943.2999999999993</v>
      </c>
      <c r="D501" s="246">
        <v>13175.8</v>
      </c>
      <c r="E501" s="246">
        <v>15454.1</v>
      </c>
      <c r="F501" s="132">
        <f>F416+F439+F452+F465+F486+F492+F497</f>
        <v>13768.800000000001</v>
      </c>
      <c r="G501" s="132">
        <f>G416+G439+G452+G465+G486+G492+G497</f>
        <v>13218.5</v>
      </c>
      <c r="H501" s="132">
        <f>H416+H439+H452+H465+H486+H492+H497</f>
        <v>13319.8</v>
      </c>
      <c r="I501" s="246">
        <v>16134.2</v>
      </c>
      <c r="J501" s="246">
        <v>17852.5</v>
      </c>
      <c r="K501" s="246">
        <v>19397.8</v>
      </c>
      <c r="L501" s="73">
        <v>20130.7</v>
      </c>
      <c r="M501" s="246">
        <v>22174.799999999999</v>
      </c>
      <c r="N501" s="246">
        <v>22470.799999999999</v>
      </c>
      <c r="O501" s="246">
        <v>23354.2</v>
      </c>
      <c r="P501" s="1231">
        <v>24555</v>
      </c>
      <c r="Q501" s="246">
        <v>26048.5</v>
      </c>
      <c r="R501" s="246">
        <v>27719.8</v>
      </c>
    </row>
    <row r="502" spans="1:18" s="417" customFormat="1">
      <c r="A502" s="334"/>
      <c r="B502" s="389"/>
      <c r="C502" s="586"/>
      <c r="D502" s="586"/>
      <c r="E502" s="586"/>
      <c r="F502" s="150"/>
      <c r="G502" s="150"/>
      <c r="H502" s="150"/>
      <c r="I502" s="150"/>
      <c r="J502" s="150"/>
      <c r="K502" s="150"/>
      <c r="L502" s="39"/>
      <c r="M502" s="150"/>
      <c r="N502" s="150"/>
      <c r="O502" s="150"/>
      <c r="P502" s="1198"/>
      <c r="Q502" s="150"/>
      <c r="R502" s="150"/>
    </row>
    <row r="503" spans="1:18" s="13" customFormat="1" ht="15.75">
      <c r="A503" s="332"/>
      <c r="B503" s="584" t="s">
        <v>267</v>
      </c>
      <c r="C503" s="431"/>
      <c r="D503" s="431"/>
      <c r="E503" s="431"/>
      <c r="F503" s="431"/>
      <c r="G503" s="431"/>
      <c r="H503" s="431"/>
      <c r="I503" s="431"/>
      <c r="J503" s="431"/>
      <c r="K503" s="431"/>
      <c r="L503" s="31"/>
      <c r="M503" s="431"/>
      <c r="N503" s="431"/>
      <c r="O503" s="431"/>
      <c r="P503" s="1195"/>
      <c r="Q503" s="431"/>
      <c r="R503" s="431"/>
    </row>
    <row r="504" spans="1:18" s="13" customFormat="1" ht="13.5" customHeight="1">
      <c r="A504" s="332"/>
      <c r="B504" s="584" t="s">
        <v>606</v>
      </c>
      <c r="C504" s="432"/>
      <c r="D504" s="432"/>
      <c r="E504" s="432"/>
      <c r="F504" s="432"/>
      <c r="G504" s="432"/>
      <c r="H504" s="432"/>
      <c r="I504" s="432"/>
      <c r="J504" s="432"/>
      <c r="K504" s="432"/>
      <c r="L504" s="33"/>
      <c r="M504" s="432"/>
      <c r="N504" s="432"/>
      <c r="O504" s="432"/>
      <c r="P504" s="1196"/>
      <c r="Q504" s="432"/>
      <c r="R504" s="432"/>
    </row>
    <row r="505" spans="1:18" s="13" customFormat="1" ht="14.25" customHeight="1">
      <c r="A505" s="332"/>
      <c r="B505" s="402" t="s">
        <v>546</v>
      </c>
      <c r="C505" s="127"/>
      <c r="D505" s="127"/>
      <c r="E505" s="127"/>
      <c r="F505" s="432"/>
      <c r="G505" s="432"/>
      <c r="H505" s="432"/>
      <c r="I505" s="127"/>
      <c r="J505" s="127"/>
      <c r="K505" s="127"/>
      <c r="L505" s="34"/>
      <c r="M505" s="127"/>
      <c r="N505" s="127"/>
      <c r="O505" s="127"/>
      <c r="P505" s="47"/>
      <c r="Q505" s="127"/>
      <c r="R505" s="127"/>
    </row>
    <row r="506" spans="1:18">
      <c r="A506" s="159"/>
      <c r="B506" s="558"/>
      <c r="C506" s="30"/>
      <c r="D506" s="30"/>
      <c r="E506" s="30"/>
      <c r="F506" s="73"/>
      <c r="I506" s="30"/>
      <c r="J506" s="30"/>
      <c r="K506" s="30"/>
      <c r="M506" s="30"/>
      <c r="N506" s="30"/>
      <c r="O506" s="30"/>
      <c r="Q506" s="30"/>
      <c r="R506" s="30"/>
    </row>
    <row r="507" spans="1:18" ht="20.25">
      <c r="A507" s="159"/>
      <c r="B507" s="347" t="s">
        <v>609</v>
      </c>
      <c r="C507" s="30"/>
      <c r="D507" s="30"/>
      <c r="E507" s="30"/>
      <c r="F507" s="73"/>
      <c r="I507" s="30"/>
      <c r="J507" s="30"/>
      <c r="K507" s="30"/>
      <c r="M507" s="30"/>
      <c r="N507" s="30"/>
      <c r="O507" s="30"/>
      <c r="Q507" s="30"/>
      <c r="R507" s="30"/>
    </row>
    <row r="508" spans="1:18" s="13" customFormat="1" ht="15.75">
      <c r="A508" s="332"/>
      <c r="B508" s="584" t="s">
        <v>567</v>
      </c>
      <c r="C508" s="431">
        <v>2012</v>
      </c>
      <c r="D508" s="431">
        <v>2013</v>
      </c>
      <c r="E508" s="431">
        <v>2014</v>
      </c>
      <c r="F508" s="431">
        <v>2015</v>
      </c>
      <c r="G508" s="431">
        <v>2016</v>
      </c>
      <c r="H508" s="431">
        <v>2017</v>
      </c>
      <c r="I508" s="431">
        <v>2018</v>
      </c>
      <c r="J508" s="431">
        <v>2019</v>
      </c>
      <c r="K508" s="385">
        <v>2020</v>
      </c>
      <c r="L508" s="385">
        <v>2021</v>
      </c>
      <c r="M508" s="385">
        <v>2022</v>
      </c>
      <c r="N508" s="385">
        <v>2023</v>
      </c>
      <c r="O508" s="385">
        <v>2024</v>
      </c>
      <c r="P508" s="1195">
        <v>2025</v>
      </c>
    </row>
    <row r="509" spans="1:18" s="13" customFormat="1" ht="13.5" customHeight="1">
      <c r="A509" s="332"/>
      <c r="B509" s="584" t="s">
        <v>450</v>
      </c>
      <c r="C509" s="432" t="s">
        <v>231</v>
      </c>
      <c r="D509" s="432" t="s">
        <v>231</v>
      </c>
      <c r="E509" s="432" t="s">
        <v>231</v>
      </c>
      <c r="F509" s="432" t="s">
        <v>231</v>
      </c>
      <c r="G509" s="432" t="s">
        <v>231</v>
      </c>
      <c r="H509" s="432" t="s">
        <v>231</v>
      </c>
      <c r="I509" s="432" t="s">
        <v>231</v>
      </c>
      <c r="J509" s="432" t="s">
        <v>231</v>
      </c>
      <c r="K509" s="386" t="s">
        <v>233</v>
      </c>
      <c r="L509" s="386" t="s">
        <v>233</v>
      </c>
      <c r="M509" s="386" t="s">
        <v>233</v>
      </c>
      <c r="N509" s="386" t="s">
        <v>233</v>
      </c>
      <c r="O509" s="386" t="s">
        <v>233</v>
      </c>
      <c r="P509" s="1196" t="s">
        <v>233</v>
      </c>
    </row>
    <row r="510" spans="1:18" s="13" customFormat="1" ht="14.25" customHeight="1">
      <c r="A510" s="332"/>
      <c r="B510" s="402" t="s">
        <v>452</v>
      </c>
      <c r="C510" s="127" t="s">
        <v>288</v>
      </c>
      <c r="D510" s="127" t="s">
        <v>288</v>
      </c>
      <c r="E510" s="127" t="s">
        <v>288</v>
      </c>
      <c r="F510" s="432" t="s">
        <v>170</v>
      </c>
      <c r="G510" s="432" t="s">
        <v>170</v>
      </c>
      <c r="H510" s="432" t="s">
        <v>160</v>
      </c>
      <c r="I510" s="127" t="s">
        <v>152</v>
      </c>
      <c r="J510" s="127" t="s">
        <v>149</v>
      </c>
      <c r="K510" s="388" t="s">
        <v>152</v>
      </c>
      <c r="L510" s="388" t="s">
        <v>145</v>
      </c>
      <c r="M510" s="388" t="s">
        <v>145</v>
      </c>
      <c r="N510" s="388" t="s">
        <v>145</v>
      </c>
      <c r="O510" s="388" t="s">
        <v>145</v>
      </c>
      <c r="P510" s="47" t="s">
        <v>145</v>
      </c>
    </row>
    <row r="511" spans="1:18" s="13" customFormat="1">
      <c r="A511" s="332"/>
      <c r="B511" s="332"/>
      <c r="C511" s="173"/>
      <c r="D511" s="173"/>
      <c r="E511" s="173"/>
      <c r="F511" s="432"/>
      <c r="G511" s="173"/>
      <c r="H511" s="173"/>
      <c r="I511" s="173"/>
      <c r="J511" s="173"/>
      <c r="K511" s="406"/>
      <c r="L511" s="406"/>
      <c r="M511" s="406"/>
      <c r="N511" s="406"/>
      <c r="O511" s="406"/>
      <c r="P511" s="49"/>
    </row>
    <row r="512" spans="1:18" s="417" customFormat="1">
      <c r="A512" s="407"/>
      <c r="B512" s="389" t="s">
        <v>568</v>
      </c>
      <c r="C512" s="586">
        <f>6643.9</f>
        <v>6643.9</v>
      </c>
      <c r="D512" s="586">
        <f>8778.2</f>
        <v>8778.2000000000007</v>
      </c>
      <c r="E512" s="586">
        <f>9947.9</f>
        <v>9947.9</v>
      </c>
      <c r="F512" s="150">
        <f>F513+F518+F519+F532+F520+F521+F531+F533</f>
        <v>6337.6</v>
      </c>
      <c r="G512" s="150">
        <f>G513+G518+G519+G532+G520+G521+G531+G533</f>
        <v>5390.3</v>
      </c>
      <c r="H512" s="150">
        <v>5728.3</v>
      </c>
      <c r="I512" s="150">
        <v>6746.2</v>
      </c>
      <c r="J512" s="150">
        <v>8120.4</v>
      </c>
      <c r="K512" s="390">
        <v>7318.9</v>
      </c>
      <c r="L512" s="390">
        <v>7581</v>
      </c>
      <c r="M512" s="390">
        <v>8010.4</v>
      </c>
      <c r="N512" s="390">
        <v>7863.1</v>
      </c>
      <c r="O512" s="390">
        <v>8065.4</v>
      </c>
      <c r="P512" s="1198">
        <v>8488.1</v>
      </c>
      <c r="Q512" s="13"/>
      <c r="R512" s="13"/>
    </row>
    <row r="513" spans="1:18" s="417" customFormat="1">
      <c r="A513" s="410"/>
      <c r="B513" s="387" t="s">
        <v>569</v>
      </c>
      <c r="C513" s="246">
        <v>1396.8</v>
      </c>
      <c r="D513" s="246">
        <v>1448</v>
      </c>
      <c r="E513" s="246">
        <v>2025.5</v>
      </c>
      <c r="F513" s="132">
        <v>2133.8000000000002</v>
      </c>
      <c r="G513" s="246">
        <v>2394.5</v>
      </c>
      <c r="H513" s="246">
        <v>2286.1999999999998</v>
      </c>
      <c r="I513" s="246">
        <v>2817</v>
      </c>
      <c r="J513" s="246">
        <v>2632.8</v>
      </c>
      <c r="K513" s="403">
        <v>2721</v>
      </c>
      <c r="L513" s="403">
        <v>2509.6</v>
      </c>
      <c r="M513" s="403">
        <v>2474.5</v>
      </c>
      <c r="N513" s="403">
        <v>2362.5</v>
      </c>
      <c r="O513" s="403">
        <v>2376.6</v>
      </c>
      <c r="P513" s="1231">
        <v>2383.9</v>
      </c>
      <c r="Q513" s="13"/>
      <c r="R513" s="13"/>
    </row>
    <row r="514" spans="1:18" s="417" customFormat="1" hidden="1">
      <c r="A514" s="410">
        <v>211</v>
      </c>
      <c r="B514" s="394" t="s">
        <v>570</v>
      </c>
      <c r="C514" s="246">
        <v>1184.5999999999999</v>
      </c>
      <c r="D514" s="246">
        <v>1294</v>
      </c>
      <c r="E514" s="246">
        <v>1604.9</v>
      </c>
      <c r="F514" s="132"/>
      <c r="G514" s="132"/>
      <c r="H514" s="132"/>
      <c r="I514" s="246">
        <v>2129.5</v>
      </c>
      <c r="J514" s="246"/>
      <c r="K514" s="403">
        <v>1624.8</v>
      </c>
      <c r="L514" s="403">
        <v>1678.6</v>
      </c>
      <c r="M514" s="403">
        <v>1655.1</v>
      </c>
      <c r="N514" s="403">
        <v>1580.1</v>
      </c>
      <c r="O514" s="403">
        <v>1589.6</v>
      </c>
      <c r="P514" s="1231">
        <v>1594.4</v>
      </c>
      <c r="Q514" s="13"/>
      <c r="R514" s="13"/>
    </row>
    <row r="515" spans="1:18" s="417" customFormat="1" hidden="1">
      <c r="A515" s="410"/>
      <c r="B515" s="394" t="s">
        <v>571</v>
      </c>
      <c r="C515" s="245" t="s">
        <v>302</v>
      </c>
      <c r="D515" s="245" t="s">
        <v>302</v>
      </c>
      <c r="E515" s="245" t="s">
        <v>302</v>
      </c>
      <c r="F515" s="132"/>
      <c r="G515" s="132"/>
      <c r="H515" s="132"/>
      <c r="I515" s="246">
        <v>2057.9</v>
      </c>
      <c r="J515" s="246"/>
      <c r="K515" s="403">
        <v>1527.8</v>
      </c>
      <c r="L515" s="403">
        <v>1584.6</v>
      </c>
      <c r="M515" s="403">
        <v>1562.5</v>
      </c>
      <c r="N515" s="403">
        <v>1491.7</v>
      </c>
      <c r="O515" s="403">
        <v>1500.7</v>
      </c>
      <c r="P515" s="1231">
        <v>1505.2</v>
      </c>
      <c r="Q515" s="13"/>
      <c r="R515" s="13"/>
    </row>
    <row r="516" spans="1:18" s="417" customFormat="1" hidden="1">
      <c r="A516" s="410"/>
      <c r="B516" s="394" t="s">
        <v>572</v>
      </c>
      <c r="C516" s="245" t="s">
        <v>302</v>
      </c>
      <c r="D516" s="245" t="s">
        <v>302</v>
      </c>
      <c r="E516" s="245" t="s">
        <v>302</v>
      </c>
      <c r="F516" s="132"/>
      <c r="G516" s="132"/>
      <c r="H516" s="132"/>
      <c r="I516" s="246">
        <v>71.599999999999994</v>
      </c>
      <c r="J516" s="246"/>
      <c r="K516" s="403">
        <v>97</v>
      </c>
      <c r="L516" s="403">
        <v>93.9</v>
      </c>
      <c r="M516" s="403">
        <v>92.6</v>
      </c>
      <c r="N516" s="403">
        <v>88.4</v>
      </c>
      <c r="O516" s="403">
        <v>89</v>
      </c>
      <c r="P516" s="1231">
        <v>89.2</v>
      </c>
      <c r="Q516" s="13"/>
      <c r="R516" s="13"/>
    </row>
    <row r="517" spans="1:18" s="417" customFormat="1" hidden="1">
      <c r="A517" s="410">
        <v>212</v>
      </c>
      <c r="B517" s="394" t="s">
        <v>573</v>
      </c>
      <c r="C517" s="246">
        <v>212.3</v>
      </c>
      <c r="D517" s="246">
        <v>154</v>
      </c>
      <c r="E517" s="246">
        <v>420.6</v>
      </c>
      <c r="F517" s="132"/>
      <c r="G517" s="132"/>
      <c r="H517" s="132"/>
      <c r="I517" s="246">
        <v>687.5</v>
      </c>
      <c r="J517" s="246"/>
      <c r="K517" s="403">
        <v>839.7</v>
      </c>
      <c r="L517" s="403"/>
      <c r="M517" s="403"/>
      <c r="N517" s="403"/>
      <c r="O517" s="403"/>
      <c r="P517" s="1231"/>
      <c r="Q517" s="13"/>
      <c r="R517" s="13"/>
    </row>
    <row r="518" spans="1:18" s="13" customFormat="1">
      <c r="A518" s="410"/>
      <c r="B518" s="387" t="s">
        <v>574</v>
      </c>
      <c r="C518" s="246">
        <v>1945</v>
      </c>
      <c r="D518" s="246">
        <v>2509.8000000000002</v>
      </c>
      <c r="E518" s="246">
        <v>1991.3</v>
      </c>
      <c r="F518" s="132">
        <v>2174</v>
      </c>
      <c r="G518" s="246">
        <v>1746.2</v>
      </c>
      <c r="H518" s="246">
        <v>2306.6</v>
      </c>
      <c r="I518" s="246">
        <v>2594.3000000000002</v>
      </c>
      <c r="J518" s="246">
        <v>4107.7</v>
      </c>
      <c r="K518" s="403">
        <v>2358.6999999999998</v>
      </c>
      <c r="L518" s="403">
        <v>3859.1</v>
      </c>
      <c r="M518" s="403">
        <v>4223.8999999999996</v>
      </c>
      <c r="N518" s="403">
        <v>4200.5</v>
      </c>
      <c r="O518" s="403">
        <v>4344.1000000000004</v>
      </c>
      <c r="P518" s="1231">
        <v>4660.5</v>
      </c>
    </row>
    <row r="519" spans="1:18" s="13" customFormat="1">
      <c r="A519" s="410"/>
      <c r="B519" s="387" t="s">
        <v>575</v>
      </c>
      <c r="C519" s="246">
        <v>1366.5</v>
      </c>
      <c r="D519" s="246">
        <v>710</v>
      </c>
      <c r="E519" s="246">
        <v>1609.4</v>
      </c>
      <c r="F519" s="132">
        <v>893</v>
      </c>
      <c r="G519" s="246">
        <v>610.70000000000005</v>
      </c>
      <c r="H519" s="246">
        <v>613.20000000000005</v>
      </c>
      <c r="I519" s="246">
        <v>779.2</v>
      </c>
      <c r="J519" s="246">
        <v>727.5</v>
      </c>
      <c r="K519" s="403">
        <v>776.9</v>
      </c>
      <c r="L519" s="403">
        <v>503.7</v>
      </c>
      <c r="M519" s="403">
        <v>525.4</v>
      </c>
      <c r="N519" s="403">
        <v>555.4</v>
      </c>
      <c r="O519" s="403">
        <v>572.4</v>
      </c>
      <c r="P519" s="1231">
        <v>601.29999999999995</v>
      </c>
    </row>
    <row r="520" spans="1:18" s="417" customFormat="1">
      <c r="A520" s="410"/>
      <c r="B520" s="387" t="s">
        <v>576</v>
      </c>
      <c r="C520" s="246">
        <v>59</v>
      </c>
      <c r="D520" s="246">
        <v>855.3</v>
      </c>
      <c r="E520" s="246">
        <v>136.69999999999999</v>
      </c>
      <c r="F520" s="132">
        <v>121</v>
      </c>
      <c r="G520" s="246">
        <v>84.1</v>
      </c>
      <c r="H520" s="246">
        <v>79.8</v>
      </c>
      <c r="I520" s="246">
        <v>72.7</v>
      </c>
      <c r="J520" s="246">
        <v>84.8</v>
      </c>
      <c r="K520" s="403">
        <v>111.2</v>
      </c>
      <c r="L520" s="403">
        <v>50.9</v>
      </c>
      <c r="M520" s="403">
        <v>53</v>
      </c>
      <c r="N520" s="403">
        <v>56.1</v>
      </c>
      <c r="O520" s="403">
        <v>57.8</v>
      </c>
      <c r="P520" s="1231">
        <v>60.7</v>
      </c>
      <c r="Q520" s="13"/>
      <c r="R520" s="13"/>
    </row>
    <row r="521" spans="1:18" s="13" customFormat="1">
      <c r="A521" s="410"/>
      <c r="B521" s="387" t="s">
        <v>577</v>
      </c>
      <c r="C521" s="246">
        <v>1423.7</v>
      </c>
      <c r="D521" s="246">
        <v>1722.1</v>
      </c>
      <c r="E521" s="246">
        <v>3251.8</v>
      </c>
      <c r="F521" s="132">
        <v>1015.8</v>
      </c>
      <c r="G521" s="246">
        <v>554.79999999999995</v>
      </c>
      <c r="H521" s="246">
        <v>442.5</v>
      </c>
      <c r="I521" s="246">
        <v>482.1</v>
      </c>
      <c r="J521" s="246">
        <v>567.6</v>
      </c>
      <c r="K521" s="403">
        <v>1180.7</v>
      </c>
      <c r="L521" s="403">
        <v>632.5</v>
      </c>
      <c r="M521" s="403">
        <v>708.5</v>
      </c>
      <c r="N521" s="403">
        <v>664.8</v>
      </c>
      <c r="O521" s="403">
        <v>690.4</v>
      </c>
      <c r="P521" s="1231">
        <v>757.4</v>
      </c>
    </row>
    <row r="522" spans="1:18" s="13" customFormat="1" hidden="1">
      <c r="A522" s="410"/>
      <c r="B522" s="394" t="s">
        <v>578</v>
      </c>
      <c r="C522" s="246"/>
      <c r="D522" s="246"/>
      <c r="E522" s="246"/>
      <c r="F522" s="434"/>
      <c r="G522" s="434"/>
      <c r="H522" s="434"/>
      <c r="I522" s="246">
        <v>0</v>
      </c>
      <c r="J522" s="246"/>
      <c r="K522" s="403">
        <v>0</v>
      </c>
      <c r="L522" s="403"/>
      <c r="M522" s="403"/>
      <c r="N522" s="403"/>
      <c r="O522" s="403"/>
      <c r="P522" s="1231"/>
    </row>
    <row r="523" spans="1:18" s="13" customFormat="1" hidden="1">
      <c r="A523" s="410"/>
      <c r="B523" s="394" t="s">
        <v>579</v>
      </c>
      <c r="C523" s="246"/>
      <c r="D523" s="246"/>
      <c r="E523" s="246"/>
      <c r="F523" s="434"/>
      <c r="G523" s="434"/>
      <c r="H523" s="434"/>
      <c r="I523" s="246">
        <v>0</v>
      </c>
      <c r="J523" s="246"/>
      <c r="K523" s="403">
        <v>0.2</v>
      </c>
      <c r="L523" s="403"/>
      <c r="M523" s="403"/>
      <c r="N523" s="403"/>
      <c r="O523" s="403"/>
      <c r="P523" s="1231"/>
    </row>
    <row r="524" spans="1:18" s="13" customFormat="1" hidden="1">
      <c r="A524" s="410"/>
      <c r="B524" s="394" t="s">
        <v>597</v>
      </c>
      <c r="C524" s="246"/>
      <c r="D524" s="246"/>
      <c r="E524" s="246"/>
      <c r="F524" s="434"/>
      <c r="G524" s="245"/>
      <c r="H524" s="245"/>
      <c r="I524" s="246">
        <v>0</v>
      </c>
      <c r="J524" s="246"/>
      <c r="K524" s="403">
        <v>10</v>
      </c>
      <c r="L524" s="403"/>
      <c r="M524" s="403"/>
      <c r="N524" s="403"/>
      <c r="O524" s="403"/>
      <c r="P524" s="1231"/>
    </row>
    <row r="525" spans="1:18" s="13" customFormat="1" hidden="1">
      <c r="A525" s="410"/>
      <c r="B525" s="394" t="s">
        <v>581</v>
      </c>
      <c r="C525" s="246"/>
      <c r="D525" s="246"/>
      <c r="E525" s="246"/>
      <c r="F525" s="434"/>
      <c r="G525" s="245"/>
      <c r="H525" s="245"/>
      <c r="I525" s="246">
        <v>0</v>
      </c>
      <c r="J525" s="246"/>
      <c r="K525" s="403">
        <v>15</v>
      </c>
      <c r="L525" s="403"/>
      <c r="M525" s="403"/>
      <c r="N525" s="403"/>
      <c r="O525" s="403"/>
      <c r="P525" s="1231"/>
    </row>
    <row r="526" spans="1:18" s="13" customFormat="1" hidden="1">
      <c r="A526" s="410"/>
      <c r="B526" s="394" t="s">
        <v>582</v>
      </c>
      <c r="C526" s="246"/>
      <c r="D526" s="246"/>
      <c r="E526" s="246"/>
      <c r="F526" s="132"/>
      <c r="G526" s="246"/>
      <c r="H526" s="246"/>
      <c r="I526" s="246">
        <v>446.7</v>
      </c>
      <c r="J526" s="246"/>
      <c r="K526" s="403">
        <v>1099.2</v>
      </c>
      <c r="L526" s="403"/>
      <c r="M526" s="403"/>
      <c r="N526" s="403"/>
      <c r="O526" s="403"/>
      <c r="P526" s="1231"/>
    </row>
    <row r="527" spans="1:18" s="13" customFormat="1" hidden="1">
      <c r="A527" s="410"/>
      <c r="B527" s="394" t="s">
        <v>583</v>
      </c>
      <c r="C527" s="246"/>
      <c r="D527" s="246"/>
      <c r="E527" s="246"/>
      <c r="F527" s="132"/>
      <c r="G527" s="434"/>
      <c r="H527" s="434"/>
      <c r="I527" s="246">
        <v>17.7</v>
      </c>
      <c r="J527" s="246"/>
      <c r="K527" s="403">
        <v>7.4</v>
      </c>
      <c r="L527" s="403"/>
      <c r="M527" s="403"/>
      <c r="N527" s="403"/>
      <c r="O527" s="403"/>
      <c r="P527" s="1231"/>
    </row>
    <row r="528" spans="1:18" s="13" customFormat="1" hidden="1">
      <c r="A528" s="410"/>
      <c r="B528" s="394" t="s">
        <v>584</v>
      </c>
      <c r="C528" s="246"/>
      <c r="D528" s="246"/>
      <c r="E528" s="246"/>
      <c r="F528" s="132"/>
      <c r="G528" s="434"/>
      <c r="H528" s="434"/>
      <c r="I528" s="246">
        <v>11.4</v>
      </c>
      <c r="J528" s="246"/>
      <c r="K528" s="403">
        <v>15.3</v>
      </c>
      <c r="L528" s="403"/>
      <c r="M528" s="403"/>
      <c r="N528" s="403"/>
      <c r="O528" s="403"/>
      <c r="P528" s="1231"/>
    </row>
    <row r="529" spans="1:18" s="13" customFormat="1" hidden="1">
      <c r="A529" s="410"/>
      <c r="B529" s="394" t="s">
        <v>585</v>
      </c>
      <c r="C529" s="246"/>
      <c r="D529" s="246"/>
      <c r="E529" s="246"/>
      <c r="F529" s="434"/>
      <c r="G529" s="434"/>
      <c r="H529" s="434"/>
      <c r="I529" s="246">
        <v>1.6</v>
      </c>
      <c r="J529" s="246"/>
      <c r="K529" s="403">
        <v>27.1</v>
      </c>
      <c r="L529" s="403"/>
      <c r="M529" s="403"/>
      <c r="N529" s="403"/>
      <c r="O529" s="403"/>
      <c r="P529" s="1231"/>
    </row>
    <row r="530" spans="1:18" s="13" customFormat="1" hidden="1">
      <c r="A530" s="410"/>
      <c r="B530" s="394" t="s">
        <v>586</v>
      </c>
      <c r="C530" s="246"/>
      <c r="D530" s="246"/>
      <c r="E530" s="246"/>
      <c r="F530" s="132"/>
      <c r="G530" s="434"/>
      <c r="H530" s="434"/>
      <c r="I530" s="246">
        <v>4.7</v>
      </c>
      <c r="J530" s="246"/>
      <c r="K530" s="403">
        <v>6.4</v>
      </c>
      <c r="L530" s="403"/>
      <c r="M530" s="403"/>
      <c r="N530" s="403"/>
      <c r="O530" s="403"/>
      <c r="P530" s="1231"/>
    </row>
    <row r="531" spans="1:18" s="13" customFormat="1">
      <c r="A531" s="410"/>
      <c r="B531" s="387" t="s">
        <v>587</v>
      </c>
      <c r="C531" s="246">
        <v>0.5</v>
      </c>
      <c r="D531" s="245"/>
      <c r="E531" s="245"/>
      <c r="F531" s="434"/>
      <c r="G531" s="434"/>
      <c r="H531" s="434"/>
      <c r="I531" s="245"/>
      <c r="J531" s="245"/>
      <c r="K531" s="97"/>
      <c r="L531" s="97"/>
      <c r="M531" s="97"/>
      <c r="N531" s="97"/>
      <c r="O531" s="97"/>
      <c r="P531" s="1248"/>
    </row>
    <row r="532" spans="1:18" s="13" customFormat="1">
      <c r="A532" s="410"/>
      <c r="B532" s="387" t="s">
        <v>588</v>
      </c>
      <c r="C532" s="245"/>
      <c r="D532" s="245"/>
      <c r="E532" s="245"/>
      <c r="F532" s="132"/>
      <c r="G532" s="434"/>
      <c r="H532" s="434"/>
      <c r="I532" s="246">
        <v>0.9</v>
      </c>
      <c r="J532" s="246">
        <v>0</v>
      </c>
      <c r="K532" s="403">
        <v>169.8</v>
      </c>
      <c r="L532" s="403">
        <v>23.6</v>
      </c>
      <c r="M532" s="403">
        <v>23.3</v>
      </c>
      <c r="N532" s="403">
        <v>22.2</v>
      </c>
      <c r="O532" s="403">
        <v>22.3</v>
      </c>
      <c r="P532" s="1231">
        <v>22.4</v>
      </c>
    </row>
    <row r="533" spans="1:18" s="13" customFormat="1">
      <c r="A533" s="410"/>
      <c r="B533" s="387" t="s">
        <v>589</v>
      </c>
      <c r="C533" s="245"/>
      <c r="D533" s="246">
        <v>1011.8</v>
      </c>
      <c r="E533" s="245"/>
      <c r="F533" s="132"/>
      <c r="G533" s="434"/>
      <c r="H533" s="434"/>
      <c r="I533" s="246">
        <v>0</v>
      </c>
      <c r="J533" s="246">
        <v>0</v>
      </c>
      <c r="K533" s="403">
        <v>0.6</v>
      </c>
      <c r="L533" s="403">
        <v>1.6</v>
      </c>
      <c r="M533" s="403">
        <v>1.8</v>
      </c>
      <c r="N533" s="403">
        <v>1.7</v>
      </c>
      <c r="O533" s="403">
        <v>1.8</v>
      </c>
      <c r="P533" s="1231">
        <v>1.9</v>
      </c>
    </row>
    <row r="534" spans="1:18" s="13" customFormat="1">
      <c r="A534" s="410"/>
      <c r="B534" s="387"/>
      <c r="C534" s="246"/>
      <c r="D534" s="246"/>
      <c r="E534" s="246"/>
      <c r="F534" s="132"/>
      <c r="G534" s="132"/>
      <c r="H534" s="132"/>
      <c r="I534" s="246"/>
      <c r="J534" s="246"/>
      <c r="K534" s="403"/>
      <c r="L534" s="403"/>
      <c r="M534" s="403"/>
      <c r="N534" s="403"/>
      <c r="O534" s="403"/>
      <c r="P534" s="1231"/>
    </row>
    <row r="535" spans="1:18" s="417" customFormat="1">
      <c r="A535" s="407"/>
      <c r="B535" s="389" t="s">
        <v>590</v>
      </c>
      <c r="C535" s="586">
        <v>1753.1</v>
      </c>
      <c r="D535" s="586">
        <v>2794.3</v>
      </c>
      <c r="E535" s="586">
        <v>3686.3</v>
      </c>
      <c r="F535" s="150">
        <f>SUM(F536:F548)</f>
        <v>3949.8</v>
      </c>
      <c r="G535" s="150">
        <f>SUM(G536:G548)</f>
        <v>3658.4</v>
      </c>
      <c r="H535" s="150">
        <v>3178.5</v>
      </c>
      <c r="I535" s="150">
        <v>3560.9</v>
      </c>
      <c r="J535" s="150">
        <v>3123.9</v>
      </c>
      <c r="K535" s="390">
        <v>3885.6</v>
      </c>
      <c r="L535" s="390">
        <v>4815</v>
      </c>
      <c r="M535" s="390">
        <v>5158.5</v>
      </c>
      <c r="N535" s="390">
        <v>5000.8999999999996</v>
      </c>
      <c r="O535" s="390">
        <v>5115.6000000000004</v>
      </c>
      <c r="P535" s="1198">
        <v>5466.8</v>
      </c>
      <c r="Q535" s="13"/>
      <c r="R535" s="13"/>
    </row>
    <row r="536" spans="1:18" s="13" customFormat="1">
      <c r="A536" s="410"/>
      <c r="B536" s="387" t="s">
        <v>569</v>
      </c>
      <c r="C536" s="246">
        <v>1037.5</v>
      </c>
      <c r="D536" s="246">
        <v>1006.3</v>
      </c>
      <c r="E536" s="246">
        <v>1301</v>
      </c>
      <c r="F536" s="132">
        <v>1457.8</v>
      </c>
      <c r="G536" s="132">
        <v>1641.7</v>
      </c>
      <c r="H536" s="132">
        <v>1686.4</v>
      </c>
      <c r="I536" s="246">
        <v>1823</v>
      </c>
      <c r="J536" s="246">
        <v>1960.3</v>
      </c>
      <c r="K536" s="403">
        <v>1726.3</v>
      </c>
      <c r="L536" s="403">
        <v>1836.2</v>
      </c>
      <c r="M536" s="403">
        <v>1810.5</v>
      </c>
      <c r="N536" s="403">
        <v>1728.5</v>
      </c>
      <c r="O536" s="403">
        <v>1738.8</v>
      </c>
      <c r="P536" s="1231">
        <v>1744.1</v>
      </c>
    </row>
    <row r="537" spans="1:18" s="13" customFormat="1" hidden="1">
      <c r="A537" s="410">
        <v>211</v>
      </c>
      <c r="B537" s="394" t="s">
        <v>570</v>
      </c>
      <c r="C537" s="246">
        <v>1035.7</v>
      </c>
      <c r="D537" s="246">
        <v>1004.2</v>
      </c>
      <c r="E537" s="246">
        <v>1297.3</v>
      </c>
      <c r="F537" s="132"/>
      <c r="G537" s="434"/>
      <c r="H537" s="434"/>
      <c r="I537" s="245">
        <v>1823</v>
      </c>
      <c r="J537" s="245"/>
      <c r="K537" s="97">
        <v>1686.3</v>
      </c>
      <c r="L537" s="97"/>
      <c r="M537" s="97"/>
      <c r="N537" s="97"/>
      <c r="O537" s="97"/>
      <c r="P537" s="1248"/>
    </row>
    <row r="538" spans="1:18" s="13" customFormat="1" hidden="1">
      <c r="A538" s="410"/>
      <c r="B538" s="394" t="s">
        <v>571</v>
      </c>
      <c r="C538" s="246"/>
      <c r="D538" s="246"/>
      <c r="E538" s="246"/>
      <c r="F538" s="132"/>
      <c r="G538" s="132"/>
      <c r="H538" s="132"/>
      <c r="I538" s="246">
        <v>1782.7</v>
      </c>
      <c r="J538" s="246"/>
      <c r="K538" s="403">
        <v>1640.8</v>
      </c>
      <c r="L538" s="403"/>
      <c r="M538" s="403"/>
      <c r="N538" s="403"/>
      <c r="O538" s="403"/>
      <c r="P538" s="1231"/>
    </row>
    <row r="539" spans="1:18" s="13" customFormat="1" hidden="1">
      <c r="A539" s="410"/>
      <c r="B539" s="394" t="s">
        <v>572</v>
      </c>
      <c r="C539" s="246"/>
      <c r="D539" s="246"/>
      <c r="E539" s="246"/>
      <c r="F539" s="132"/>
      <c r="G539" s="434"/>
      <c r="H539" s="434"/>
      <c r="I539" s="246">
        <v>40.299999999999997</v>
      </c>
      <c r="J539" s="246"/>
      <c r="K539" s="403">
        <v>45.5</v>
      </c>
      <c r="L539" s="403"/>
      <c r="M539" s="403"/>
      <c r="N539" s="403"/>
      <c r="O539" s="403"/>
      <c r="P539" s="1231"/>
    </row>
    <row r="540" spans="1:18" s="13" customFormat="1" hidden="1">
      <c r="A540" s="410">
        <v>212</v>
      </c>
      <c r="B540" s="394" t="s">
        <v>573</v>
      </c>
      <c r="C540" s="246">
        <v>1.8</v>
      </c>
      <c r="D540" s="246">
        <v>2.1</v>
      </c>
      <c r="E540" s="246">
        <v>3.7</v>
      </c>
      <c r="F540" s="132"/>
      <c r="G540" s="434"/>
      <c r="H540" s="434"/>
      <c r="I540" s="245">
        <v>0</v>
      </c>
      <c r="J540" s="245"/>
      <c r="K540" s="97">
        <v>0</v>
      </c>
      <c r="L540" s="97"/>
      <c r="M540" s="97"/>
      <c r="N540" s="97"/>
      <c r="O540" s="97"/>
      <c r="P540" s="1248"/>
    </row>
    <row r="541" spans="1:18" s="417" customFormat="1">
      <c r="A541" s="410"/>
      <c r="B541" s="387" t="s">
        <v>574</v>
      </c>
      <c r="C541" s="246">
        <v>332.6</v>
      </c>
      <c r="D541" s="246">
        <v>1593.1</v>
      </c>
      <c r="E541" s="246">
        <v>1382.5</v>
      </c>
      <c r="F541" s="132">
        <v>568.6</v>
      </c>
      <c r="G541" s="132">
        <v>809.7</v>
      </c>
      <c r="H541" s="132">
        <v>631.70000000000005</v>
      </c>
      <c r="I541" s="246">
        <v>713.6</v>
      </c>
      <c r="J541" s="246">
        <v>520.70000000000005</v>
      </c>
      <c r="K541" s="403">
        <v>427.9</v>
      </c>
      <c r="L541" s="403">
        <v>1063.2</v>
      </c>
      <c r="M541" s="403">
        <v>1311.2</v>
      </c>
      <c r="N541" s="403">
        <v>1386.1</v>
      </c>
      <c r="O541" s="403">
        <v>1428.5</v>
      </c>
      <c r="P541" s="1231">
        <v>1650.6</v>
      </c>
      <c r="Q541" s="13"/>
      <c r="R541" s="13"/>
    </row>
    <row r="542" spans="1:18" s="417" customFormat="1">
      <c r="A542" s="410"/>
      <c r="B542" s="387" t="s">
        <v>219</v>
      </c>
      <c r="C542" s="246"/>
      <c r="D542" s="246"/>
      <c r="E542" s="246"/>
      <c r="F542" s="434"/>
      <c r="G542" s="434"/>
      <c r="H542" s="434"/>
      <c r="I542" s="246"/>
      <c r="J542" s="246"/>
      <c r="K542" s="403"/>
      <c r="L542" s="403"/>
      <c r="M542" s="403"/>
      <c r="N542" s="403"/>
      <c r="O542" s="403"/>
      <c r="P542" s="1231"/>
      <c r="Q542" s="13"/>
      <c r="R542" s="13"/>
    </row>
    <row r="543" spans="1:18" s="13" customFormat="1">
      <c r="A543" s="410"/>
      <c r="B543" s="387" t="s">
        <v>527</v>
      </c>
      <c r="C543" s="246">
        <v>127.5</v>
      </c>
      <c r="D543" s="246">
        <v>433.1</v>
      </c>
      <c r="E543" s="246">
        <v>716.8</v>
      </c>
      <c r="F543" s="132">
        <v>1883.9</v>
      </c>
      <c r="G543" s="132">
        <v>1184</v>
      </c>
      <c r="H543" s="132">
        <v>659.3</v>
      </c>
      <c r="I543" s="246">
        <v>1002.8</v>
      </c>
      <c r="J543" s="246">
        <v>636.4</v>
      </c>
      <c r="K543" s="403">
        <v>1686.3</v>
      </c>
      <c r="L543" s="403">
        <v>1414</v>
      </c>
      <c r="M543" s="403">
        <v>1474.8</v>
      </c>
      <c r="N543" s="403">
        <v>1359</v>
      </c>
      <c r="O543" s="403">
        <v>1400.6</v>
      </c>
      <c r="P543" s="1231">
        <v>1471.3</v>
      </c>
    </row>
    <row r="544" spans="1:18" s="13" customFormat="1" hidden="1">
      <c r="A544" s="410"/>
      <c r="B544" s="394" t="s">
        <v>592</v>
      </c>
      <c r="C544" s="246"/>
      <c r="D544" s="246"/>
      <c r="E544" s="246"/>
      <c r="F544" s="132"/>
      <c r="G544" s="132"/>
      <c r="H544" s="132"/>
      <c r="I544" s="246">
        <v>626.9</v>
      </c>
      <c r="J544" s="246"/>
      <c r="K544" s="403">
        <v>1077.9000000000001</v>
      </c>
      <c r="L544" s="403"/>
      <c r="M544" s="403"/>
      <c r="N544" s="403"/>
      <c r="O544" s="403"/>
      <c r="P544" s="1231"/>
    </row>
    <row r="545" spans="1:18" s="13" customFormat="1" hidden="1">
      <c r="A545" s="410"/>
      <c r="B545" s="394" t="s">
        <v>591</v>
      </c>
      <c r="C545" s="246"/>
      <c r="D545" s="246"/>
      <c r="E545" s="246"/>
      <c r="F545" s="132"/>
      <c r="G545" s="132"/>
      <c r="H545" s="132"/>
      <c r="I545" s="246">
        <v>375.9</v>
      </c>
      <c r="J545" s="246"/>
      <c r="K545" s="403">
        <v>608.4</v>
      </c>
      <c r="L545" s="403"/>
      <c r="M545" s="403"/>
      <c r="N545" s="403"/>
      <c r="O545" s="403"/>
      <c r="P545" s="1231"/>
    </row>
    <row r="546" spans="1:18" s="417" customFormat="1">
      <c r="A546" s="410"/>
      <c r="B546" s="387" t="s">
        <v>577</v>
      </c>
      <c r="C546" s="246">
        <v>255.5</v>
      </c>
      <c r="D546" s="246">
        <v>307.3</v>
      </c>
      <c r="E546" s="246">
        <v>286</v>
      </c>
      <c r="F546" s="132">
        <v>39.5</v>
      </c>
      <c r="G546" s="132">
        <v>23</v>
      </c>
      <c r="H546" s="132">
        <v>201</v>
      </c>
      <c r="I546" s="246">
        <v>21.5</v>
      </c>
      <c r="J546" s="246">
        <v>6.5</v>
      </c>
      <c r="K546" s="403">
        <v>45</v>
      </c>
      <c r="L546" s="403">
        <v>501.7</v>
      </c>
      <c r="M546" s="403">
        <v>562</v>
      </c>
      <c r="N546" s="403">
        <v>527.29999999999995</v>
      </c>
      <c r="O546" s="403">
        <v>547.6</v>
      </c>
      <c r="P546" s="1231">
        <v>600.79999999999995</v>
      </c>
      <c r="Q546" s="13"/>
      <c r="R546" s="13"/>
    </row>
    <row r="547" spans="1:18" s="13" customFormat="1" hidden="1">
      <c r="A547" s="410">
        <v>311</v>
      </c>
      <c r="B547" s="394" t="s">
        <v>596</v>
      </c>
      <c r="C547" s="246">
        <f>C546</f>
        <v>255.5</v>
      </c>
      <c r="D547" s="246">
        <f>D546</f>
        <v>307.3</v>
      </c>
      <c r="E547" s="246">
        <f>E546</f>
        <v>286</v>
      </c>
      <c r="F547" s="434"/>
      <c r="G547" s="132"/>
      <c r="H547" s="132"/>
      <c r="I547" s="246">
        <v>21.5</v>
      </c>
      <c r="J547" s="246"/>
      <c r="K547" s="403">
        <v>45</v>
      </c>
      <c r="L547" s="403"/>
      <c r="M547" s="403"/>
      <c r="N547" s="403"/>
      <c r="O547" s="403"/>
      <c r="P547" s="1231"/>
    </row>
    <row r="548" spans="1:18" s="13" customFormat="1">
      <c r="A548" s="410"/>
      <c r="B548" s="387" t="s">
        <v>589</v>
      </c>
      <c r="C548" s="245"/>
      <c r="D548" s="246">
        <v>545.5</v>
      </c>
      <c r="E548" s="245"/>
      <c r="F548" s="434"/>
      <c r="G548" s="434"/>
      <c r="H548" s="434"/>
      <c r="I548" s="245"/>
      <c r="J548" s="245"/>
      <c r="K548" s="97"/>
      <c r="L548" s="97"/>
      <c r="M548" s="97"/>
      <c r="N548" s="97"/>
      <c r="O548" s="97"/>
      <c r="P548" s="1248"/>
    </row>
    <row r="549" spans="1:18" s="13" customFormat="1">
      <c r="A549" s="410"/>
      <c r="B549" s="387"/>
      <c r="C549" s="246"/>
      <c r="D549" s="246"/>
      <c r="E549" s="246"/>
      <c r="F549" s="132"/>
      <c r="G549" s="132"/>
      <c r="H549" s="132"/>
      <c r="I549" s="246"/>
      <c r="J549" s="246"/>
      <c r="K549" s="403"/>
      <c r="L549" s="403"/>
      <c r="M549" s="403"/>
      <c r="N549" s="403"/>
      <c r="O549" s="403"/>
      <c r="P549" s="1231"/>
    </row>
    <row r="550" spans="1:18" s="13" customFormat="1">
      <c r="A550" s="407"/>
      <c r="B550" s="389" t="s">
        <v>593</v>
      </c>
      <c r="C550" s="586">
        <v>176.2</v>
      </c>
      <c r="D550" s="586">
        <v>221.3</v>
      </c>
      <c r="E550" s="586">
        <v>245.8</v>
      </c>
      <c r="F550" s="150">
        <f>SUM(F551:F561)</f>
        <v>232.3</v>
      </c>
      <c r="G550" s="150">
        <f>SUM(G551:G561)</f>
        <v>211</v>
      </c>
      <c r="H550" s="150">
        <v>165.2</v>
      </c>
      <c r="I550" s="150">
        <v>225.9</v>
      </c>
      <c r="J550" s="150">
        <v>159.4</v>
      </c>
      <c r="K550" s="390">
        <v>241</v>
      </c>
      <c r="L550" s="390">
        <v>314.39999999999998</v>
      </c>
      <c r="M550" s="390">
        <v>321.2</v>
      </c>
      <c r="N550" s="390">
        <v>323.89999999999998</v>
      </c>
      <c r="O550" s="390">
        <v>330.7</v>
      </c>
      <c r="P550" s="1198">
        <v>342</v>
      </c>
    </row>
    <row r="551" spans="1:18" s="13" customFormat="1">
      <c r="A551" s="410"/>
      <c r="B551" s="387" t="s">
        <v>569</v>
      </c>
      <c r="C551" s="246">
        <v>58.2</v>
      </c>
      <c r="D551" s="246">
        <v>56.1</v>
      </c>
      <c r="E551" s="246">
        <v>63.5</v>
      </c>
      <c r="F551" s="132">
        <v>103.5</v>
      </c>
      <c r="G551" s="132">
        <v>113.9</v>
      </c>
      <c r="H551" s="132">
        <v>111.3</v>
      </c>
      <c r="I551" s="246">
        <v>119.8</v>
      </c>
      <c r="J551" s="246">
        <v>123.9</v>
      </c>
      <c r="K551" s="403">
        <v>118.5</v>
      </c>
      <c r="L551" s="403">
        <v>127.1</v>
      </c>
      <c r="M551" s="403">
        <v>125.3</v>
      </c>
      <c r="N551" s="403">
        <v>119.6</v>
      </c>
      <c r="O551" s="403">
        <v>120.4</v>
      </c>
      <c r="P551" s="1231">
        <v>120.7</v>
      </c>
    </row>
    <row r="552" spans="1:18" s="417" customFormat="1" hidden="1">
      <c r="A552" s="410">
        <v>211</v>
      </c>
      <c r="B552" s="394" t="s">
        <v>570</v>
      </c>
      <c r="C552" s="246">
        <v>58.2</v>
      </c>
      <c r="D552" s="246">
        <v>55.800000000000004</v>
      </c>
      <c r="E552" s="246">
        <v>63.3</v>
      </c>
      <c r="F552" s="434"/>
      <c r="G552" s="434"/>
      <c r="H552" s="434"/>
      <c r="I552" s="245">
        <v>119.8</v>
      </c>
      <c r="J552" s="245"/>
      <c r="K552" s="97">
        <v>118.5</v>
      </c>
      <c r="L552" s="97"/>
      <c r="M552" s="97"/>
      <c r="N552" s="97"/>
      <c r="O552" s="97"/>
      <c r="P552" s="1248"/>
      <c r="Q552" s="13"/>
      <c r="R552" s="13"/>
    </row>
    <row r="553" spans="1:18" s="417" customFormat="1" hidden="1">
      <c r="A553" s="410"/>
      <c r="B553" s="394" t="s">
        <v>571</v>
      </c>
      <c r="C553" s="246"/>
      <c r="D553" s="246"/>
      <c r="E553" s="246"/>
      <c r="F553" s="132"/>
      <c r="G553" s="132"/>
      <c r="H553" s="132"/>
      <c r="I553" s="246">
        <v>116.9</v>
      </c>
      <c r="J553" s="246"/>
      <c r="K553" s="403">
        <v>109.5</v>
      </c>
      <c r="L553" s="403"/>
      <c r="M553" s="403"/>
      <c r="N553" s="403"/>
      <c r="O553" s="403"/>
      <c r="P553" s="1231"/>
      <c r="Q553" s="13"/>
      <c r="R553" s="13"/>
    </row>
    <row r="554" spans="1:18" s="417" customFormat="1" hidden="1">
      <c r="A554" s="410"/>
      <c r="B554" s="394" t="s">
        <v>572</v>
      </c>
      <c r="C554" s="246"/>
      <c r="D554" s="246"/>
      <c r="E554" s="246"/>
      <c r="F554" s="132"/>
      <c r="G554" s="132"/>
      <c r="H554" s="132"/>
      <c r="I554" s="246">
        <v>2.9</v>
      </c>
      <c r="J554" s="246"/>
      <c r="K554" s="403">
        <v>9</v>
      </c>
      <c r="L554" s="403"/>
      <c r="M554" s="403"/>
      <c r="N554" s="403"/>
      <c r="O554" s="403"/>
      <c r="P554" s="1231"/>
      <c r="Q554" s="13"/>
      <c r="R554" s="13"/>
    </row>
    <row r="555" spans="1:18" s="13" customFormat="1" hidden="1">
      <c r="A555" s="410">
        <v>212</v>
      </c>
      <c r="B555" s="394" t="s">
        <v>573</v>
      </c>
      <c r="C555" s="246"/>
      <c r="D555" s="246">
        <v>0.3</v>
      </c>
      <c r="E555" s="246">
        <v>0.2</v>
      </c>
      <c r="F555" s="132"/>
      <c r="G555" s="434"/>
      <c r="H555" s="434"/>
      <c r="I555" s="245">
        <v>0</v>
      </c>
      <c r="J555" s="245"/>
      <c r="K555" s="97">
        <v>0</v>
      </c>
      <c r="L555" s="97"/>
      <c r="M555" s="97"/>
      <c r="N555" s="97"/>
      <c r="O555" s="97"/>
      <c r="P555" s="1248"/>
    </row>
    <row r="556" spans="1:18" s="13" customFormat="1">
      <c r="A556" s="410"/>
      <c r="B556" s="387" t="s">
        <v>574</v>
      </c>
      <c r="C556" s="246">
        <v>17</v>
      </c>
      <c r="D556" s="246">
        <v>28.3</v>
      </c>
      <c r="E556" s="246">
        <v>22.3</v>
      </c>
      <c r="F556" s="132">
        <v>26.8</v>
      </c>
      <c r="G556" s="132">
        <v>24.8</v>
      </c>
      <c r="H556" s="132">
        <v>22.4</v>
      </c>
      <c r="I556" s="246">
        <v>28.1</v>
      </c>
      <c r="J556" s="246">
        <v>33.5</v>
      </c>
      <c r="K556" s="403">
        <v>97.5</v>
      </c>
      <c r="L556" s="403">
        <v>163.80000000000001</v>
      </c>
      <c r="M556" s="403">
        <v>170.9</v>
      </c>
      <c r="N556" s="403">
        <v>180.7</v>
      </c>
      <c r="O556" s="403">
        <v>186.2</v>
      </c>
      <c r="P556" s="1231">
        <v>195.6</v>
      </c>
    </row>
    <row r="557" spans="1:18" s="13" customFormat="1">
      <c r="A557" s="410"/>
      <c r="B557" s="387" t="s">
        <v>575</v>
      </c>
      <c r="C557" s="246">
        <v>101</v>
      </c>
      <c r="D557" s="246">
        <v>58.1</v>
      </c>
      <c r="E557" s="246">
        <v>160</v>
      </c>
      <c r="F557" s="132">
        <v>102</v>
      </c>
      <c r="G557" s="132">
        <v>72.3</v>
      </c>
      <c r="H557" s="132">
        <v>31.5</v>
      </c>
      <c r="I557" s="246">
        <v>78</v>
      </c>
      <c r="J557" s="246">
        <v>0</v>
      </c>
      <c r="K557" s="403">
        <v>25</v>
      </c>
      <c r="L557" s="403">
        <v>10</v>
      </c>
      <c r="M557" s="403">
        <v>9.9</v>
      </c>
      <c r="N557" s="403">
        <v>9.4</v>
      </c>
      <c r="O557" s="403">
        <v>9.5</v>
      </c>
      <c r="P557" s="1231">
        <v>9.5</v>
      </c>
    </row>
    <row r="558" spans="1:18" s="417" customFormat="1" hidden="1">
      <c r="A558" s="410">
        <v>263</v>
      </c>
      <c r="B558" s="394" t="s">
        <v>608</v>
      </c>
      <c r="C558" s="246"/>
      <c r="D558" s="246"/>
      <c r="E558" s="246"/>
      <c r="F558" s="132"/>
      <c r="G558" s="132"/>
      <c r="H558" s="132"/>
      <c r="I558" s="246">
        <v>78</v>
      </c>
      <c r="J558" s="246"/>
      <c r="K558" s="403">
        <v>25</v>
      </c>
      <c r="L558" s="403"/>
      <c r="M558" s="403"/>
      <c r="N558" s="403"/>
      <c r="O558" s="403"/>
      <c r="P558" s="1231"/>
      <c r="Q558" s="13"/>
      <c r="R558" s="13"/>
    </row>
    <row r="559" spans="1:18" s="417" customFormat="1" hidden="1">
      <c r="A559" s="410"/>
      <c r="B559" s="394" t="s">
        <v>591</v>
      </c>
      <c r="C559" s="246"/>
      <c r="D559" s="246"/>
      <c r="E559" s="246"/>
      <c r="F559" s="132"/>
      <c r="G559" s="132"/>
      <c r="H559" s="132"/>
      <c r="I559" s="246">
        <v>4.5</v>
      </c>
      <c r="J559" s="246"/>
      <c r="K559" s="403">
        <v>25</v>
      </c>
      <c r="L559" s="403"/>
      <c r="M559" s="403"/>
      <c r="N559" s="403"/>
      <c r="O559" s="403"/>
      <c r="P559" s="1231"/>
      <c r="Q559" s="13"/>
      <c r="R559" s="13"/>
    </row>
    <row r="560" spans="1:18" s="417" customFormat="1">
      <c r="A560" s="410"/>
      <c r="B560" s="387" t="s">
        <v>577</v>
      </c>
      <c r="C560" s="246"/>
      <c r="D560" s="246">
        <v>98</v>
      </c>
      <c r="E560" s="245"/>
      <c r="F560" s="434"/>
      <c r="G560" s="434"/>
      <c r="H560" s="434"/>
      <c r="I560" s="245">
        <v>73.5</v>
      </c>
      <c r="J560" s="245">
        <v>2</v>
      </c>
      <c r="K560" s="97">
        <v>0</v>
      </c>
      <c r="L560" s="97">
        <v>13.5</v>
      </c>
      <c r="M560" s="97">
        <v>15.1</v>
      </c>
      <c r="N560" s="97">
        <v>14.2</v>
      </c>
      <c r="O560" s="97">
        <v>14.7</v>
      </c>
      <c r="P560" s="1248">
        <v>16.2</v>
      </c>
      <c r="Q560" s="13"/>
      <c r="R560" s="13"/>
    </row>
    <row r="561" spans="1:18" s="417" customFormat="1">
      <c r="A561" s="410"/>
      <c r="B561" s="387" t="s">
        <v>589</v>
      </c>
      <c r="C561" s="246"/>
      <c r="D561" s="246">
        <v>19.2</v>
      </c>
      <c r="E561" s="245"/>
      <c r="F561" s="434"/>
      <c r="G561" s="434"/>
      <c r="H561" s="434"/>
      <c r="I561" s="245">
        <v>0</v>
      </c>
      <c r="J561" s="245">
        <v>0</v>
      </c>
      <c r="K561" s="97">
        <v>0</v>
      </c>
      <c r="L561" s="97"/>
      <c r="M561" s="97"/>
      <c r="N561" s="97"/>
      <c r="O561" s="97"/>
      <c r="P561" s="1248"/>
      <c r="Q561" s="13"/>
      <c r="R561" s="13"/>
    </row>
    <row r="562" spans="1:18" s="417" customFormat="1">
      <c r="A562" s="410"/>
      <c r="B562" s="387"/>
      <c r="C562" s="246"/>
      <c r="D562" s="246"/>
      <c r="E562" s="246"/>
      <c r="F562" s="132"/>
      <c r="G562" s="132"/>
      <c r="H562" s="132"/>
      <c r="I562" s="246"/>
      <c r="J562" s="246"/>
      <c r="K562" s="403">
        <v>0</v>
      </c>
      <c r="L562" s="403"/>
      <c r="M562" s="403"/>
      <c r="N562" s="403"/>
      <c r="O562" s="403"/>
      <c r="P562" s="1231"/>
      <c r="Q562" s="13"/>
      <c r="R562" s="13"/>
    </row>
    <row r="563" spans="1:18" s="417" customFormat="1">
      <c r="A563" s="407"/>
      <c r="B563" s="389" t="s">
        <v>595</v>
      </c>
      <c r="C563" s="586">
        <v>1370.2</v>
      </c>
      <c r="D563" s="586">
        <v>1382</v>
      </c>
      <c r="E563" s="586">
        <v>1574.2</v>
      </c>
      <c r="F563" s="150">
        <f>SUM(F564:F573)</f>
        <v>667.7</v>
      </c>
      <c r="G563" s="150">
        <f>SUM(G564:G573)</f>
        <v>624.6</v>
      </c>
      <c r="H563" s="150">
        <v>597.9</v>
      </c>
      <c r="I563" s="150">
        <v>1039.2</v>
      </c>
      <c r="J563" s="150">
        <v>1214.3</v>
      </c>
      <c r="K563" s="390">
        <v>2182.4</v>
      </c>
      <c r="L563" s="390">
        <v>1980.1</v>
      </c>
      <c r="M563" s="390">
        <v>2017</v>
      </c>
      <c r="N563" s="390">
        <v>1963.5</v>
      </c>
      <c r="O563" s="390">
        <v>1996.9</v>
      </c>
      <c r="P563" s="1198">
        <v>2106.6</v>
      </c>
      <c r="Q563" s="13"/>
      <c r="R563" s="13"/>
    </row>
    <row r="564" spans="1:18" s="13" customFormat="1">
      <c r="A564" s="410"/>
      <c r="B564" s="387" t="s">
        <v>569</v>
      </c>
      <c r="C564" s="246">
        <v>4</v>
      </c>
      <c r="D564" s="246">
        <v>275.60000000000002</v>
      </c>
      <c r="E564" s="246">
        <v>306.89999999999998</v>
      </c>
      <c r="F564" s="132">
        <v>298.2</v>
      </c>
      <c r="G564" s="132">
        <v>313.2</v>
      </c>
      <c r="H564" s="132">
        <v>292.39999999999998</v>
      </c>
      <c r="I564" s="246">
        <v>438.6</v>
      </c>
      <c r="J564" s="246">
        <v>706.7</v>
      </c>
      <c r="K564" s="403">
        <v>1197</v>
      </c>
      <c r="L564" s="403">
        <v>1233.5999999999999</v>
      </c>
      <c r="M564" s="403">
        <v>1216.3</v>
      </c>
      <c r="N564" s="403">
        <v>1161.2</v>
      </c>
      <c r="O564" s="403">
        <v>1168.2</v>
      </c>
      <c r="P564" s="1231">
        <v>1171.7</v>
      </c>
    </row>
    <row r="565" spans="1:18" s="13" customFormat="1" hidden="1">
      <c r="A565" s="410">
        <v>211</v>
      </c>
      <c r="B565" s="394" t="s">
        <v>570</v>
      </c>
      <c r="C565" s="246">
        <v>3.9</v>
      </c>
      <c r="D565" s="246">
        <v>251.90000000000003</v>
      </c>
      <c r="E565" s="246">
        <v>277</v>
      </c>
      <c r="F565" s="132"/>
      <c r="G565" s="132"/>
      <c r="H565" s="132"/>
      <c r="I565" s="245">
        <v>414.1</v>
      </c>
      <c r="J565" s="245"/>
      <c r="K565" s="97">
        <v>1162.7</v>
      </c>
      <c r="L565" s="97"/>
      <c r="M565" s="97"/>
      <c r="N565" s="97"/>
      <c r="O565" s="97"/>
      <c r="P565" s="1248"/>
    </row>
    <row r="566" spans="1:18" s="13" customFormat="1" hidden="1">
      <c r="A566" s="410"/>
      <c r="B566" s="394" t="s">
        <v>571</v>
      </c>
      <c r="C566" s="246"/>
      <c r="D566" s="246"/>
      <c r="E566" s="246"/>
      <c r="F566" s="132"/>
      <c r="G566" s="132"/>
      <c r="H566" s="132"/>
      <c r="I566" s="246">
        <v>405.2</v>
      </c>
      <c r="J566" s="246"/>
      <c r="K566" s="403">
        <v>1130.4000000000001</v>
      </c>
      <c r="L566" s="403"/>
      <c r="M566" s="403"/>
      <c r="N566" s="403"/>
      <c r="O566" s="403"/>
      <c r="P566" s="1231"/>
    </row>
    <row r="567" spans="1:18" s="13" customFormat="1" hidden="1">
      <c r="A567" s="410"/>
      <c r="B567" s="394" t="s">
        <v>572</v>
      </c>
      <c r="C567" s="246"/>
      <c r="D567" s="246"/>
      <c r="E567" s="246"/>
      <c r="F567" s="132"/>
      <c r="G567" s="132"/>
      <c r="H567" s="132"/>
      <c r="I567" s="246">
        <v>8.9</v>
      </c>
      <c r="J567" s="246"/>
      <c r="K567" s="403">
        <v>32.299999999999997</v>
      </c>
      <c r="L567" s="403"/>
      <c r="M567" s="403"/>
      <c r="N567" s="403"/>
      <c r="O567" s="403"/>
      <c r="P567" s="1231"/>
    </row>
    <row r="568" spans="1:18" s="13" customFormat="1" hidden="1">
      <c r="A568" s="410">
        <v>212</v>
      </c>
      <c r="B568" s="394" t="s">
        <v>573</v>
      </c>
      <c r="C568" s="246">
        <v>0.1</v>
      </c>
      <c r="D568" s="246">
        <v>23.7</v>
      </c>
      <c r="E568" s="246">
        <v>29.9</v>
      </c>
      <c r="F568" s="132"/>
      <c r="G568" s="132"/>
      <c r="H568" s="132"/>
      <c r="I568" s="246">
        <v>24.4</v>
      </c>
      <c r="J568" s="246"/>
      <c r="K568" s="403">
        <v>34.299999999999997</v>
      </c>
      <c r="L568" s="403"/>
      <c r="M568" s="403"/>
      <c r="N568" s="403"/>
      <c r="O568" s="403"/>
      <c r="P568" s="1231"/>
    </row>
    <row r="569" spans="1:18" s="13" customFormat="1">
      <c r="A569" s="410"/>
      <c r="B569" s="387" t="s">
        <v>574</v>
      </c>
      <c r="C569" s="246">
        <v>77.7</v>
      </c>
      <c r="D569" s="246">
        <v>203.7</v>
      </c>
      <c r="E569" s="246">
        <v>295.10000000000002</v>
      </c>
      <c r="F569" s="132">
        <v>185.5</v>
      </c>
      <c r="G569" s="132">
        <v>185</v>
      </c>
      <c r="H569" s="132">
        <v>137.30000000000001</v>
      </c>
      <c r="I569" s="246">
        <v>324.10000000000002</v>
      </c>
      <c r="J569" s="246">
        <v>300.7</v>
      </c>
      <c r="K569" s="403">
        <v>451.2</v>
      </c>
      <c r="L569" s="403">
        <v>365.7</v>
      </c>
      <c r="M569" s="403">
        <v>381.4</v>
      </c>
      <c r="N569" s="403">
        <v>403.2</v>
      </c>
      <c r="O569" s="403">
        <v>415.5</v>
      </c>
      <c r="P569" s="1231">
        <v>486.5</v>
      </c>
    </row>
    <row r="570" spans="1:18" s="13" customFormat="1">
      <c r="A570" s="410"/>
      <c r="B570" s="387" t="s">
        <v>575</v>
      </c>
      <c r="C570" s="246">
        <v>479.5</v>
      </c>
      <c r="D570" s="246">
        <v>122.4</v>
      </c>
      <c r="E570" s="246">
        <v>28.6</v>
      </c>
      <c r="F570" s="132">
        <v>23.5</v>
      </c>
      <c r="G570" s="132">
        <v>18.2</v>
      </c>
      <c r="H570" s="132">
        <v>38.9</v>
      </c>
      <c r="I570" s="246">
        <v>46.6</v>
      </c>
      <c r="J570" s="246">
        <v>7.8</v>
      </c>
      <c r="K570" s="403">
        <v>95.6</v>
      </c>
      <c r="L570" s="403">
        <v>37.9</v>
      </c>
      <c r="M570" s="403">
        <v>39.5</v>
      </c>
      <c r="N570" s="403">
        <v>41.8</v>
      </c>
      <c r="O570" s="403">
        <v>43.1</v>
      </c>
      <c r="P570" s="1231">
        <v>45.2</v>
      </c>
    </row>
    <row r="571" spans="1:18" s="417" customFormat="1">
      <c r="A571" s="410"/>
      <c r="B571" s="387" t="s">
        <v>588</v>
      </c>
      <c r="C571" s="246"/>
      <c r="D571" s="246"/>
      <c r="E571" s="246"/>
      <c r="F571" s="434"/>
      <c r="G571" s="434"/>
      <c r="H571" s="434"/>
      <c r="I571" s="246"/>
      <c r="J571" s="246">
        <v>23.7</v>
      </c>
      <c r="K571" s="403">
        <v>48</v>
      </c>
      <c r="L571" s="403">
        <v>30.7</v>
      </c>
      <c r="M571" s="403">
        <v>30.3</v>
      </c>
      <c r="N571" s="403">
        <v>28.9</v>
      </c>
      <c r="O571" s="403">
        <v>29.1</v>
      </c>
      <c r="P571" s="1231">
        <v>29.2</v>
      </c>
      <c r="Q571" s="13"/>
      <c r="R571" s="13"/>
    </row>
    <row r="572" spans="1:18" s="417" customFormat="1">
      <c r="A572" s="410"/>
      <c r="B572" s="387" t="s">
        <v>576</v>
      </c>
      <c r="C572" s="246">
        <v>13.5</v>
      </c>
      <c r="D572" s="246">
        <v>3.4</v>
      </c>
      <c r="E572" s="246">
        <v>67.8</v>
      </c>
      <c r="F572" s="132">
        <v>6.7</v>
      </c>
      <c r="G572" s="132">
        <v>8</v>
      </c>
      <c r="H572" s="132">
        <v>13.6</v>
      </c>
      <c r="I572" s="246">
        <v>17.2</v>
      </c>
      <c r="J572" s="246">
        <v>1.3</v>
      </c>
      <c r="K572" s="403">
        <v>1.9</v>
      </c>
      <c r="L572" s="403">
        <v>2.9</v>
      </c>
      <c r="M572" s="403">
        <v>3</v>
      </c>
      <c r="N572" s="403">
        <v>3.2</v>
      </c>
      <c r="O572" s="403">
        <v>3.3</v>
      </c>
      <c r="P572" s="1231">
        <v>3.4</v>
      </c>
      <c r="Q572" s="13"/>
      <c r="R572" s="13"/>
    </row>
    <row r="573" spans="1:18" s="13" customFormat="1" ht="12.75" customHeight="1">
      <c r="A573" s="410"/>
      <c r="B573" s="387" t="s">
        <v>577</v>
      </c>
      <c r="C573" s="246">
        <v>795.5</v>
      </c>
      <c r="D573" s="246">
        <v>777</v>
      </c>
      <c r="E573" s="246">
        <v>875.8</v>
      </c>
      <c r="F573" s="132">
        <v>153.80000000000001</v>
      </c>
      <c r="G573" s="434">
        <v>100.2</v>
      </c>
      <c r="H573" s="434">
        <v>115.8</v>
      </c>
      <c r="I573" s="246">
        <v>212.7</v>
      </c>
      <c r="J573" s="246">
        <v>197.77</v>
      </c>
      <c r="K573" s="403">
        <v>388.8</v>
      </c>
      <c r="L573" s="403">
        <v>308.83999999999997</v>
      </c>
      <c r="M573" s="403">
        <v>346</v>
      </c>
      <c r="N573" s="403">
        <v>324.60000000000002</v>
      </c>
      <c r="O573" s="403">
        <v>337.2</v>
      </c>
      <c r="P573" s="1231">
        <v>369.9</v>
      </c>
    </row>
    <row r="574" spans="1:18" s="13" customFormat="1" hidden="1">
      <c r="A574" s="410">
        <v>311</v>
      </c>
      <c r="B574" s="394" t="s">
        <v>596</v>
      </c>
      <c r="C574" s="246"/>
      <c r="D574" s="246"/>
      <c r="E574" s="246"/>
      <c r="F574" s="434"/>
      <c r="G574" s="434"/>
      <c r="H574" s="434"/>
      <c r="I574" s="246">
        <v>212.7</v>
      </c>
      <c r="J574" s="246"/>
      <c r="K574" s="403">
        <v>249.8</v>
      </c>
      <c r="L574" s="403"/>
      <c r="M574" s="403"/>
      <c r="N574" s="403"/>
      <c r="O574" s="403"/>
      <c r="P574" s="1231"/>
    </row>
    <row r="575" spans="1:18" s="13" customFormat="1" hidden="1">
      <c r="A575" s="410"/>
      <c r="B575" s="394" t="s">
        <v>582</v>
      </c>
      <c r="C575" s="246"/>
      <c r="D575" s="246"/>
      <c r="E575" s="246"/>
      <c r="F575" s="132"/>
      <c r="G575" s="434"/>
      <c r="H575" s="434"/>
      <c r="I575" s="246">
        <v>0</v>
      </c>
      <c r="J575" s="246"/>
      <c r="K575" s="403">
        <v>2.2999999999999998</v>
      </c>
      <c r="L575" s="403"/>
      <c r="M575" s="403"/>
      <c r="N575" s="403"/>
      <c r="O575" s="403"/>
      <c r="P575" s="1231"/>
    </row>
    <row r="576" spans="1:18" s="13" customFormat="1" hidden="1">
      <c r="A576" s="410"/>
      <c r="B576" s="394" t="s">
        <v>583</v>
      </c>
      <c r="C576" s="246"/>
      <c r="D576" s="246"/>
      <c r="E576" s="246"/>
      <c r="F576" s="132"/>
      <c r="G576" s="434"/>
      <c r="H576" s="434"/>
      <c r="I576" s="245">
        <v>0</v>
      </c>
      <c r="J576" s="245"/>
      <c r="K576" s="97">
        <v>34.5</v>
      </c>
      <c r="L576" s="97"/>
      <c r="M576" s="97"/>
      <c r="N576" s="97"/>
      <c r="O576" s="97"/>
      <c r="P576" s="1248"/>
    </row>
    <row r="577" spans="1:16" s="13" customFormat="1" hidden="1">
      <c r="A577" s="410"/>
      <c r="B577" s="394" t="s">
        <v>584</v>
      </c>
      <c r="C577" s="246"/>
      <c r="D577" s="246"/>
      <c r="E577" s="246"/>
      <c r="F577" s="132"/>
      <c r="G577" s="434"/>
      <c r="H577" s="434"/>
      <c r="I577" s="246">
        <v>206.8</v>
      </c>
      <c r="J577" s="246"/>
      <c r="K577" s="403">
        <v>193.7</v>
      </c>
      <c r="L577" s="403"/>
      <c r="M577" s="403"/>
      <c r="N577" s="403"/>
      <c r="O577" s="403"/>
      <c r="P577" s="1231"/>
    </row>
    <row r="578" spans="1:16" s="13" customFormat="1" hidden="1">
      <c r="A578" s="410"/>
      <c r="B578" s="394" t="s">
        <v>585</v>
      </c>
      <c r="C578" s="246"/>
      <c r="D578" s="246"/>
      <c r="E578" s="246"/>
      <c r="F578" s="434"/>
      <c r="G578" s="434"/>
      <c r="H578" s="434"/>
      <c r="I578" s="246">
        <v>3.8</v>
      </c>
      <c r="J578" s="246"/>
      <c r="K578" s="403">
        <v>0</v>
      </c>
      <c r="L578" s="403"/>
      <c r="M578" s="403"/>
      <c r="N578" s="403"/>
      <c r="O578" s="403"/>
      <c r="P578" s="1231"/>
    </row>
    <row r="579" spans="1:16" s="13" customFormat="1" hidden="1">
      <c r="A579" s="410"/>
      <c r="B579" s="394" t="s">
        <v>586</v>
      </c>
      <c r="C579" s="246"/>
      <c r="D579" s="246"/>
      <c r="E579" s="246"/>
      <c r="F579" s="434"/>
      <c r="G579" s="434"/>
      <c r="H579" s="434"/>
      <c r="I579" s="246">
        <v>0</v>
      </c>
      <c r="J579" s="246">
        <v>0</v>
      </c>
      <c r="K579" s="403">
        <v>19</v>
      </c>
      <c r="L579" s="403"/>
      <c r="M579" s="403"/>
      <c r="N579" s="403"/>
      <c r="O579" s="403"/>
      <c r="P579" s="1231"/>
    </row>
    <row r="580" spans="1:16" s="13" customFormat="1">
      <c r="A580" s="410"/>
      <c r="B580" s="387" t="s">
        <v>589</v>
      </c>
      <c r="C580" s="246"/>
      <c r="D580" s="246"/>
      <c r="E580" s="246"/>
      <c r="F580" s="434"/>
      <c r="G580" s="434"/>
      <c r="H580" s="434"/>
      <c r="I580" s="246"/>
      <c r="J580" s="246"/>
      <c r="K580" s="403">
        <v>0</v>
      </c>
      <c r="L580" s="403">
        <v>0.5</v>
      </c>
      <c r="M580" s="403">
        <v>0.5</v>
      </c>
      <c r="N580" s="403">
        <v>0.5</v>
      </c>
      <c r="O580" s="403">
        <v>0.6</v>
      </c>
      <c r="P580" s="1231">
        <v>0.6</v>
      </c>
    </row>
    <row r="581" spans="1:16" s="13" customFormat="1" ht="12.75" customHeight="1">
      <c r="A581" s="410"/>
      <c r="B581" s="387"/>
      <c r="C581" s="246"/>
      <c r="D581" s="246"/>
      <c r="E581" s="246"/>
      <c r="F581" s="132"/>
      <c r="G581" s="434"/>
      <c r="H581" s="434"/>
      <c r="I581" s="246"/>
      <c r="J581" s="246"/>
      <c r="K581" s="403"/>
      <c r="L581" s="403"/>
      <c r="M581" s="403"/>
      <c r="N581" s="403"/>
      <c r="O581" s="403"/>
      <c r="P581" s="1231"/>
    </row>
    <row r="582" spans="1:16" s="13" customFormat="1" ht="13.5" customHeight="1">
      <c r="A582" s="407"/>
      <c r="B582" s="389" t="s">
        <v>610</v>
      </c>
      <c r="C582" s="587">
        <v>452.3</v>
      </c>
      <c r="D582" s="587">
        <v>521.1</v>
      </c>
      <c r="E582" s="587">
        <v>933.1</v>
      </c>
      <c r="F582" s="150">
        <f>SUM(F583:F584)</f>
        <v>1074.7</v>
      </c>
      <c r="G582" s="150">
        <f t="shared" ref="G582" si="5">SUM(G583:G584)</f>
        <v>1264.3</v>
      </c>
      <c r="H582" s="150">
        <v>1633.9</v>
      </c>
      <c r="I582" s="150">
        <v>1934.7</v>
      </c>
      <c r="J582" s="150">
        <v>2147.1999999999998</v>
      </c>
      <c r="K582" s="390">
        <v>2064.4</v>
      </c>
      <c r="L582" s="390">
        <v>2270.8000000000002</v>
      </c>
      <c r="M582" s="390">
        <v>2222.1999999999998</v>
      </c>
      <c r="N582" s="390">
        <v>2527.4</v>
      </c>
      <c r="O582" s="390">
        <v>2799.1</v>
      </c>
      <c r="P582" s="1198">
        <v>2994.1</v>
      </c>
    </row>
    <row r="583" spans="1:16" s="13" customFormat="1">
      <c r="A583" s="410"/>
      <c r="B583" s="387" t="s">
        <v>574</v>
      </c>
      <c r="C583" s="246"/>
      <c r="D583" s="246"/>
      <c r="E583" s="246"/>
      <c r="F583" s="132">
        <v>4.8</v>
      </c>
      <c r="G583" s="132">
        <v>16.2</v>
      </c>
      <c r="H583" s="132">
        <v>109</v>
      </c>
      <c r="I583" s="246">
        <v>81.400000000000006</v>
      </c>
      <c r="J583" s="246">
        <v>18.100000000000001</v>
      </c>
      <c r="K583" s="403">
        <v>16.399999999999999</v>
      </c>
      <c r="L583" s="403">
        <v>15.9</v>
      </c>
      <c r="M583" s="403">
        <v>15.6</v>
      </c>
      <c r="N583" s="403">
        <v>17.399999999999999</v>
      </c>
      <c r="O583" s="403">
        <v>19.100000000000001</v>
      </c>
      <c r="P583" s="1231">
        <v>20.399999999999999</v>
      </c>
    </row>
    <row r="584" spans="1:16" s="13" customFormat="1">
      <c r="A584" s="410"/>
      <c r="B584" s="387" t="s">
        <v>599</v>
      </c>
      <c r="C584" s="246">
        <v>452.3</v>
      </c>
      <c r="D584" s="246">
        <v>521.1</v>
      </c>
      <c r="E584" s="246">
        <v>933.1</v>
      </c>
      <c r="F584" s="132">
        <v>1069.9000000000001</v>
      </c>
      <c r="G584" s="132">
        <v>1248.0999999999999</v>
      </c>
      <c r="H584" s="132">
        <v>1524.9</v>
      </c>
      <c r="I584" s="246">
        <v>1853.3</v>
      </c>
      <c r="J584" s="246">
        <v>2129.1</v>
      </c>
      <c r="K584" s="403">
        <v>2048</v>
      </c>
      <c r="L584" s="403">
        <v>2254.9</v>
      </c>
      <c r="M584" s="403">
        <v>2206.6999999999998</v>
      </c>
      <c r="N584" s="403">
        <v>2510</v>
      </c>
      <c r="O584" s="403">
        <v>2780</v>
      </c>
      <c r="P584" s="1231">
        <v>2973.7</v>
      </c>
    </row>
    <row r="585" spans="1:16" s="13" customFormat="1">
      <c r="A585" s="410"/>
      <c r="B585" s="387" t="s">
        <v>611</v>
      </c>
      <c r="C585" s="246">
        <v>38.1</v>
      </c>
      <c r="D585" s="246">
        <v>42.3</v>
      </c>
      <c r="E585" s="246">
        <v>92.7</v>
      </c>
      <c r="F585" s="132">
        <v>83.8</v>
      </c>
      <c r="G585" s="132">
        <v>1171.0999999999999</v>
      </c>
      <c r="H585" s="132">
        <v>168.9</v>
      </c>
      <c r="I585" s="246">
        <v>210.5</v>
      </c>
      <c r="J585" s="246">
        <v>449</v>
      </c>
      <c r="K585" s="403">
        <v>521.4</v>
      </c>
      <c r="L585" s="403">
        <v>456.6</v>
      </c>
      <c r="M585" s="403">
        <v>447.7</v>
      </c>
      <c r="N585" s="403">
        <v>538.6</v>
      </c>
      <c r="O585" s="403">
        <v>617.20000000000005</v>
      </c>
      <c r="P585" s="1231">
        <v>670.1</v>
      </c>
    </row>
    <row r="586" spans="1:16" s="13" customFormat="1">
      <c r="A586" s="410"/>
      <c r="B586" s="394" t="s">
        <v>601</v>
      </c>
      <c r="C586" s="246">
        <v>414.2</v>
      </c>
      <c r="D586" s="246">
        <v>478.9</v>
      </c>
      <c r="E586" s="246">
        <v>840.4</v>
      </c>
      <c r="F586" s="132">
        <v>986.1</v>
      </c>
      <c r="G586" s="132">
        <v>77</v>
      </c>
      <c r="H586" s="132">
        <v>1356</v>
      </c>
      <c r="I586" s="246">
        <v>1642.8</v>
      </c>
      <c r="J586" s="246">
        <v>1680.1</v>
      </c>
      <c r="K586" s="403">
        <v>1526.6</v>
      </c>
      <c r="L586" s="403">
        <v>1798.3</v>
      </c>
      <c r="M586" s="403">
        <v>1759</v>
      </c>
      <c r="N586" s="403">
        <v>1971.4</v>
      </c>
      <c r="O586" s="403">
        <v>2162.8000000000002</v>
      </c>
      <c r="P586" s="1231">
        <v>2303.6</v>
      </c>
    </row>
    <row r="587" spans="1:16" s="13" customFormat="1">
      <c r="A587" s="410"/>
      <c r="B587" s="387"/>
      <c r="C587" s="246"/>
      <c r="D587" s="246"/>
      <c r="E587" s="246"/>
      <c r="F587" s="132"/>
      <c r="G587" s="132"/>
      <c r="H587" s="132"/>
      <c r="I587" s="246"/>
      <c r="J587" s="246"/>
      <c r="K587" s="403"/>
      <c r="L587" s="403"/>
      <c r="M587" s="403"/>
      <c r="N587" s="403"/>
      <c r="O587" s="403"/>
      <c r="P587" s="1231"/>
    </row>
    <row r="588" spans="1:16" s="13" customFormat="1">
      <c r="A588" s="407"/>
      <c r="B588" s="389" t="s">
        <v>602</v>
      </c>
      <c r="C588" s="586"/>
      <c r="D588" s="586"/>
      <c r="E588" s="586"/>
      <c r="F588" s="150">
        <f>SUM(F589:F592)</f>
        <v>819.50000000000011</v>
      </c>
      <c r="G588" s="150">
        <f t="shared" ref="G588" si="6">SUM(G589:G592)</f>
        <v>1430.1000000000001</v>
      </c>
      <c r="H588" s="150">
        <v>1439.9</v>
      </c>
      <c r="I588" s="150">
        <v>1835.7</v>
      </c>
      <c r="J588" s="150">
        <v>1775.6</v>
      </c>
      <c r="K588" s="390">
        <v>932.1</v>
      </c>
      <c r="L588" s="390">
        <v>1008</v>
      </c>
      <c r="M588" s="390">
        <v>1092.7</v>
      </c>
      <c r="N588" s="390">
        <v>1076.5999999999999</v>
      </c>
      <c r="O588" s="390">
        <v>1145.8</v>
      </c>
      <c r="P588" s="1198">
        <v>1215</v>
      </c>
    </row>
    <row r="589" spans="1:16" s="13" customFormat="1">
      <c r="A589" s="410"/>
      <c r="B589" s="387" t="s">
        <v>523</v>
      </c>
      <c r="C589" s="588"/>
      <c r="D589" s="588"/>
      <c r="E589" s="588"/>
      <c r="F589" s="132">
        <v>574.6</v>
      </c>
      <c r="G589" s="132">
        <v>1125.7</v>
      </c>
      <c r="H589" s="132">
        <v>882.6</v>
      </c>
      <c r="I589" s="246">
        <v>1030</v>
      </c>
      <c r="J589" s="246">
        <v>696.9</v>
      </c>
      <c r="K589" s="403">
        <v>315.60000000000002</v>
      </c>
      <c r="L589" s="403">
        <v>222.7</v>
      </c>
      <c r="M589" s="403">
        <v>239.9</v>
      </c>
      <c r="N589" s="403">
        <v>236.3</v>
      </c>
      <c r="O589" s="403">
        <v>250.6</v>
      </c>
      <c r="P589" s="1231">
        <v>264.8</v>
      </c>
    </row>
    <row r="590" spans="1:16" s="13" customFormat="1">
      <c r="A590" s="410"/>
      <c r="B590" s="387" t="s">
        <v>527</v>
      </c>
      <c r="C590" s="588"/>
      <c r="D590" s="588"/>
      <c r="E590" s="588"/>
      <c r="F590" s="132">
        <v>21.6</v>
      </c>
      <c r="G590" s="132">
        <v>11.8</v>
      </c>
      <c r="H590" s="132">
        <v>40.299999999999997</v>
      </c>
      <c r="I590" s="246">
        <v>93.2</v>
      </c>
      <c r="J590" s="246">
        <v>0</v>
      </c>
      <c r="K590" s="403"/>
      <c r="L590" s="403"/>
      <c r="M590" s="403"/>
      <c r="N590" s="403"/>
      <c r="O590" s="403"/>
      <c r="P590" s="1231"/>
    </row>
    <row r="591" spans="1:16" s="13" customFormat="1">
      <c r="A591" s="410"/>
      <c r="B591" s="387" t="s">
        <v>603</v>
      </c>
      <c r="C591" s="588"/>
      <c r="D591" s="588"/>
      <c r="E591" s="588"/>
      <c r="F591" s="132">
        <v>203.2</v>
      </c>
      <c r="G591" s="132">
        <v>220.4</v>
      </c>
      <c r="H591" s="132">
        <v>517</v>
      </c>
      <c r="I591" s="246">
        <v>712.5</v>
      </c>
      <c r="J591" s="246">
        <v>621.6</v>
      </c>
      <c r="K591" s="403">
        <v>616.5</v>
      </c>
      <c r="L591" s="403">
        <v>785.3</v>
      </c>
      <c r="M591" s="403">
        <v>852.8</v>
      </c>
      <c r="N591" s="403">
        <v>840.3</v>
      </c>
      <c r="O591" s="403">
        <v>895.2</v>
      </c>
      <c r="P591" s="1231">
        <v>950.2</v>
      </c>
    </row>
    <row r="592" spans="1:16" s="13" customFormat="1" hidden="1">
      <c r="A592" s="410"/>
      <c r="B592" s="387" t="s">
        <v>531</v>
      </c>
      <c r="C592" s="588"/>
      <c r="D592" s="588"/>
      <c r="E592" s="588"/>
      <c r="F592" s="132">
        <v>20.100000000000001</v>
      </c>
      <c r="G592" s="132">
        <v>72.2</v>
      </c>
      <c r="H592" s="132">
        <v>450.7</v>
      </c>
      <c r="I592" s="246">
        <v>437.3</v>
      </c>
      <c r="J592" s="246">
        <v>427.8</v>
      </c>
      <c r="K592" s="403">
        <v>403.3</v>
      </c>
      <c r="L592" s="403"/>
      <c r="M592" s="403"/>
      <c r="N592" s="403"/>
      <c r="O592" s="403"/>
      <c r="P592" s="1231"/>
    </row>
    <row r="593" spans="1:18" s="13" customFormat="1">
      <c r="A593" s="410"/>
      <c r="B593" s="387"/>
      <c r="C593" s="246"/>
      <c r="D593" s="246"/>
      <c r="E593" s="246"/>
      <c r="F593" s="132"/>
      <c r="G593" s="132"/>
      <c r="H593" s="132"/>
      <c r="I593" s="246"/>
      <c r="J593" s="246"/>
      <c r="K593" s="403"/>
      <c r="L593" s="403"/>
      <c r="M593" s="403"/>
      <c r="N593" s="403"/>
      <c r="O593" s="403"/>
      <c r="P593" s="1231"/>
    </row>
    <row r="594" spans="1:18" s="417" customFormat="1">
      <c r="A594" s="407"/>
      <c r="B594" s="389" t="s">
        <v>604</v>
      </c>
      <c r="C594" s="586"/>
      <c r="D594" s="586"/>
      <c r="E594" s="586"/>
      <c r="F594" s="150">
        <f>SUM(F595:F597)</f>
        <v>707.3</v>
      </c>
      <c r="G594" s="150">
        <f t="shared" ref="G594" si="7">SUM(G595:G597)</f>
        <v>993.8</v>
      </c>
      <c r="H594" s="150">
        <v>576.1</v>
      </c>
      <c r="I594" s="150">
        <v>791.6</v>
      </c>
      <c r="J594" s="150">
        <v>1311.7</v>
      </c>
      <c r="K594" s="390">
        <v>1365</v>
      </c>
      <c r="L594" s="390">
        <v>1638.4</v>
      </c>
      <c r="M594" s="390">
        <v>1568.2</v>
      </c>
      <c r="N594" s="390">
        <v>1611.7</v>
      </c>
      <c r="O594" s="390">
        <v>1673.1</v>
      </c>
      <c r="P594" s="1198">
        <v>1773.5</v>
      </c>
      <c r="Q594" s="13"/>
      <c r="R594" s="13"/>
    </row>
    <row r="595" spans="1:18" s="417" customFormat="1">
      <c r="A595" s="410"/>
      <c r="B595" s="387" t="s">
        <v>523</v>
      </c>
      <c r="C595" s="588"/>
      <c r="D595" s="588"/>
      <c r="E595" s="588"/>
      <c r="F595" s="132">
        <v>71.3</v>
      </c>
      <c r="G595" s="578">
        <v>195</v>
      </c>
      <c r="H595" s="578">
        <v>48.6</v>
      </c>
      <c r="I595" s="246">
        <v>107.6</v>
      </c>
      <c r="J595" s="246">
        <v>123.2</v>
      </c>
      <c r="K595" s="403">
        <v>89.5</v>
      </c>
      <c r="L595" s="403">
        <v>125.2</v>
      </c>
      <c r="M595" s="403">
        <v>119.6</v>
      </c>
      <c r="N595" s="403">
        <v>122.8</v>
      </c>
      <c r="O595" s="403">
        <v>127.3</v>
      </c>
      <c r="P595" s="1231">
        <v>134.5</v>
      </c>
      <c r="Q595" s="13"/>
      <c r="R595" s="13"/>
    </row>
    <row r="596" spans="1:18" s="417" customFormat="1">
      <c r="A596" s="410"/>
      <c r="B596" s="387" t="s">
        <v>603</v>
      </c>
      <c r="C596" s="588"/>
      <c r="D596" s="588"/>
      <c r="E596" s="588"/>
      <c r="F596" s="132">
        <v>636</v>
      </c>
      <c r="G596" s="132">
        <v>517</v>
      </c>
      <c r="H596" s="132">
        <v>489.3</v>
      </c>
      <c r="I596" s="246">
        <v>684</v>
      </c>
      <c r="J596" s="246">
        <v>1188.5999999999999</v>
      </c>
      <c r="K596" s="403">
        <v>1275.5</v>
      </c>
      <c r="L596" s="403">
        <v>1513.2</v>
      </c>
      <c r="M596" s="403">
        <v>1448.6</v>
      </c>
      <c r="N596" s="403">
        <v>1488.9</v>
      </c>
      <c r="O596" s="403">
        <v>1545.8</v>
      </c>
      <c r="P596" s="1231">
        <v>1639</v>
      </c>
      <c r="Q596" s="13"/>
      <c r="R596" s="13"/>
    </row>
    <row r="597" spans="1:18" s="417" customFormat="1" hidden="1">
      <c r="A597" s="410"/>
      <c r="B597" s="387" t="s">
        <v>531</v>
      </c>
      <c r="C597" s="588"/>
      <c r="D597" s="588"/>
      <c r="E597" s="588"/>
      <c r="F597" s="132"/>
      <c r="G597" s="132">
        <v>281.8</v>
      </c>
      <c r="H597" s="132">
        <v>38.200000000000003</v>
      </c>
      <c r="I597" s="246">
        <v>179.6</v>
      </c>
      <c r="J597" s="246">
        <v>133.6</v>
      </c>
      <c r="K597" s="403">
        <v>39.4</v>
      </c>
      <c r="L597" s="403"/>
      <c r="M597" s="403"/>
      <c r="N597" s="403"/>
      <c r="O597" s="403"/>
      <c r="P597" s="1231"/>
      <c r="Q597" s="13"/>
      <c r="R597" s="13"/>
    </row>
    <row r="598" spans="1:18" s="13" customFormat="1">
      <c r="A598" s="332"/>
      <c r="B598" s="387"/>
      <c r="C598" s="246"/>
      <c r="D598" s="246"/>
      <c r="E598" s="246"/>
      <c r="F598" s="132"/>
      <c r="G598" s="132"/>
      <c r="H598" s="132"/>
      <c r="I598" s="246"/>
      <c r="J598" s="246"/>
      <c r="K598" s="403"/>
      <c r="L598" s="403"/>
      <c r="M598" s="403"/>
      <c r="N598" s="403"/>
      <c r="O598" s="403"/>
      <c r="P598" s="1231"/>
    </row>
    <row r="599" spans="1:18" s="417" customFormat="1">
      <c r="A599" s="334"/>
      <c r="B599" s="389" t="s">
        <v>605</v>
      </c>
      <c r="C599" s="586">
        <v>9943.2999999999993</v>
      </c>
      <c r="D599" s="586">
        <v>13175.8</v>
      </c>
      <c r="E599" s="586">
        <v>15454.1</v>
      </c>
      <c r="F599" s="150">
        <f>F512+F535+F550+F563+F582+F588+F594</f>
        <v>13788.900000000001</v>
      </c>
      <c r="G599" s="150">
        <f>G512+G535+G550+G563+G582+G588+G594</f>
        <v>13572.5</v>
      </c>
      <c r="H599" s="150">
        <f>H512+H535+H550+H563+H582+H588+H594</f>
        <v>13319.8</v>
      </c>
      <c r="I599" s="150">
        <v>16134.2</v>
      </c>
      <c r="J599" s="150">
        <v>17852.5</v>
      </c>
      <c r="K599" s="390">
        <v>17989.3</v>
      </c>
      <c r="L599" s="390">
        <v>19607.8</v>
      </c>
      <c r="M599" s="390">
        <v>20390.2</v>
      </c>
      <c r="N599" s="390">
        <v>20367.099999999999</v>
      </c>
      <c r="O599" s="390">
        <v>21126.6</v>
      </c>
      <c r="P599" s="1198">
        <v>22386.1</v>
      </c>
      <c r="Q599" s="13"/>
      <c r="R599" s="13"/>
    </row>
    <row r="600" spans="1:18">
      <c r="A600" s="159"/>
      <c r="B600" s="312"/>
      <c r="C600" s="30"/>
      <c r="D600" s="30"/>
      <c r="E600" s="30"/>
      <c r="F600" s="73"/>
      <c r="I600" s="30"/>
      <c r="J600" s="30"/>
      <c r="K600" s="30"/>
      <c r="L600" s="20"/>
      <c r="M600" s="8"/>
      <c r="N600" s="8"/>
      <c r="O600" s="8"/>
      <c r="P600" s="8"/>
      <c r="Q600" s="8"/>
      <c r="R600" s="8"/>
    </row>
    <row r="601" spans="1:18" ht="15">
      <c r="A601" s="159"/>
      <c r="B601" s="268" t="s">
        <v>267</v>
      </c>
      <c r="C601" s="30"/>
      <c r="D601" s="30"/>
      <c r="E601" s="30"/>
      <c r="F601" s="73"/>
      <c r="I601" s="30"/>
      <c r="J601" s="30"/>
      <c r="K601" s="30"/>
      <c r="L601" s="20"/>
      <c r="M601" s="8"/>
      <c r="N601" s="8"/>
      <c r="O601" s="8"/>
      <c r="P601" s="8"/>
      <c r="Q601" s="8"/>
      <c r="R601" s="8"/>
    </row>
    <row r="602" spans="1:18">
      <c r="A602" s="159"/>
      <c r="B602" s="558" t="s">
        <v>606</v>
      </c>
      <c r="C602" s="30"/>
      <c r="D602" s="30"/>
      <c r="E602" s="30"/>
      <c r="F602" s="73"/>
      <c r="I602" s="30"/>
      <c r="J602" s="30"/>
      <c r="K602" s="30"/>
      <c r="L602" s="20"/>
      <c r="M602" s="8"/>
      <c r="N602" s="8"/>
      <c r="O602" s="8"/>
      <c r="P602" s="8"/>
      <c r="Q602" s="8"/>
      <c r="R602" s="8"/>
    </row>
    <row r="603" spans="1:18">
      <c r="A603" s="159"/>
      <c r="B603" s="558" t="s">
        <v>546</v>
      </c>
      <c r="C603" s="30"/>
      <c r="D603" s="30"/>
      <c r="E603" s="30"/>
      <c r="F603" s="73"/>
      <c r="I603" s="30"/>
      <c r="J603" s="30"/>
      <c r="K603" s="30"/>
      <c r="L603" s="20"/>
      <c r="M603" s="8"/>
      <c r="N603" s="8"/>
      <c r="O603" s="8"/>
      <c r="P603" s="8"/>
      <c r="Q603" s="8"/>
      <c r="R603" s="8"/>
    </row>
    <row r="604" spans="1:18">
      <c r="A604" s="159"/>
      <c r="B604" s="558"/>
      <c r="C604" s="30"/>
      <c r="D604" s="30"/>
      <c r="E604" s="30"/>
      <c r="F604" s="73"/>
      <c r="I604" s="30"/>
      <c r="J604" s="30"/>
      <c r="K604" s="30"/>
      <c r="M604" s="30"/>
      <c r="N604" s="30"/>
      <c r="O604" s="30"/>
      <c r="Q604" s="30"/>
      <c r="R604" s="30"/>
    </row>
    <row r="605" spans="1:18" ht="20.25">
      <c r="A605" s="159"/>
      <c r="B605" s="347" t="s">
        <v>272</v>
      </c>
      <c r="C605" s="30"/>
      <c r="D605" s="30"/>
      <c r="E605" s="30"/>
      <c r="F605" s="73"/>
      <c r="I605" s="30"/>
      <c r="J605" s="30"/>
      <c r="K605" s="30"/>
      <c r="M605" s="30"/>
      <c r="N605" s="30"/>
      <c r="O605" s="30"/>
      <c r="Q605" s="30"/>
      <c r="R605" s="30"/>
    </row>
    <row r="606" spans="1:18" s="13" customFormat="1" ht="15.75">
      <c r="A606" s="332"/>
      <c r="B606" s="584" t="s">
        <v>567</v>
      </c>
      <c r="C606" s="431">
        <v>2012</v>
      </c>
      <c r="D606" s="431">
        <v>2013</v>
      </c>
      <c r="E606" s="431">
        <v>2014</v>
      </c>
      <c r="F606" s="431">
        <v>2015</v>
      </c>
      <c r="G606" s="431">
        <v>2016</v>
      </c>
      <c r="H606" s="431">
        <v>2017</v>
      </c>
      <c r="I606" s="431">
        <v>2018</v>
      </c>
      <c r="J606" s="431">
        <v>2019</v>
      </c>
      <c r="K606" s="431">
        <v>2020</v>
      </c>
      <c r="L606" s="31">
        <v>2021</v>
      </c>
      <c r="M606" s="431">
        <v>2022</v>
      </c>
      <c r="N606" s="431">
        <v>2023</v>
      </c>
      <c r="O606" s="431">
        <v>2024</v>
      </c>
      <c r="P606" s="1195"/>
      <c r="Q606" s="431"/>
      <c r="R606" s="431"/>
    </row>
    <row r="607" spans="1:18" s="13" customFormat="1" ht="13.5" customHeight="1">
      <c r="A607" s="332"/>
      <c r="B607" s="584" t="s">
        <v>450</v>
      </c>
      <c r="C607" s="432" t="s">
        <v>231</v>
      </c>
      <c r="D607" s="432" t="s">
        <v>231</v>
      </c>
      <c r="E607" s="432" t="s">
        <v>231</v>
      </c>
      <c r="F607" s="432" t="s">
        <v>231</v>
      </c>
      <c r="G607" s="432" t="s">
        <v>231</v>
      </c>
      <c r="H607" s="432" t="s">
        <v>231</v>
      </c>
      <c r="I607" s="432" t="s">
        <v>231</v>
      </c>
      <c r="J607" s="432" t="s">
        <v>233</v>
      </c>
      <c r="K607" s="432" t="s">
        <v>233</v>
      </c>
      <c r="L607" s="33" t="s">
        <v>233</v>
      </c>
      <c r="M607" s="432" t="s">
        <v>233</v>
      </c>
      <c r="N607" s="432" t="s">
        <v>233</v>
      </c>
      <c r="O607" s="432" t="s">
        <v>233</v>
      </c>
      <c r="P607" s="1196"/>
      <c r="Q607" s="432"/>
      <c r="R607" s="432"/>
    </row>
    <row r="608" spans="1:18" s="13" customFormat="1" ht="14.25" customHeight="1">
      <c r="A608" s="332"/>
      <c r="B608" s="402" t="s">
        <v>452</v>
      </c>
      <c r="C608" s="127" t="s">
        <v>288</v>
      </c>
      <c r="D608" s="127" t="s">
        <v>288</v>
      </c>
      <c r="E608" s="127" t="s">
        <v>288</v>
      </c>
      <c r="F608" s="432" t="s">
        <v>170</v>
      </c>
      <c r="G608" s="432" t="s">
        <v>170</v>
      </c>
      <c r="H608" s="432" t="s">
        <v>160</v>
      </c>
      <c r="I608" s="127" t="s">
        <v>152</v>
      </c>
      <c r="J608" s="127" t="s">
        <v>152</v>
      </c>
      <c r="K608" s="127" t="s">
        <v>152</v>
      </c>
      <c r="L608" s="34" t="s">
        <v>152</v>
      </c>
      <c r="M608" s="127" t="s">
        <v>152</v>
      </c>
      <c r="N608" s="127" t="s">
        <v>152</v>
      </c>
      <c r="O608" s="127" t="s">
        <v>152</v>
      </c>
      <c r="P608" s="47"/>
      <c r="Q608" s="127"/>
      <c r="R608" s="127"/>
    </row>
    <row r="609" spans="1:18" s="13" customFormat="1">
      <c r="A609" s="332"/>
      <c r="B609" s="332"/>
      <c r="C609" s="173"/>
      <c r="D609" s="173"/>
      <c r="E609" s="173"/>
      <c r="F609" s="432"/>
      <c r="G609" s="173"/>
      <c r="H609" s="173"/>
      <c r="I609" s="173"/>
      <c r="J609" s="173"/>
      <c r="K609" s="173"/>
      <c r="L609" s="30"/>
      <c r="M609" s="173"/>
      <c r="N609" s="173"/>
      <c r="O609" s="173"/>
      <c r="P609" s="49"/>
      <c r="Q609" s="173"/>
      <c r="R609" s="173"/>
    </row>
    <row r="610" spans="1:18" s="417" customFormat="1">
      <c r="A610" s="407"/>
      <c r="B610" s="389" t="s">
        <v>568</v>
      </c>
      <c r="C610" s="586">
        <f>6643.9</f>
        <v>6643.9</v>
      </c>
      <c r="D610" s="586">
        <f>8778.2</f>
        <v>8778.2000000000007</v>
      </c>
      <c r="E610" s="586">
        <f>9947.9</f>
        <v>9947.9</v>
      </c>
      <c r="F610" s="150">
        <f>F611+F616+F617+F630+F618+F619+F629+F631</f>
        <v>6337.6</v>
      </c>
      <c r="G610" s="150">
        <f>G611+G616+G617+G630+G618+G619+G629+G631</f>
        <v>5390.3</v>
      </c>
      <c r="H610" s="150">
        <v>5728.3</v>
      </c>
      <c r="I610" s="150">
        <v>6746.2</v>
      </c>
      <c r="J610" s="150">
        <v>8231.6</v>
      </c>
      <c r="K610" s="150">
        <v>7943.5</v>
      </c>
      <c r="L610" s="39">
        <v>7744.4</v>
      </c>
      <c r="M610" s="150">
        <v>7490.7</v>
      </c>
      <c r="N610" s="150">
        <v>7852.6</v>
      </c>
      <c r="O610" s="150">
        <v>8159</v>
      </c>
      <c r="P610" s="1198"/>
      <c r="Q610" s="150"/>
      <c r="R610" s="150"/>
    </row>
    <row r="611" spans="1:18" s="417" customFormat="1">
      <c r="A611" s="410"/>
      <c r="B611" s="387" t="s">
        <v>569</v>
      </c>
      <c r="C611" s="246">
        <v>1396.8</v>
      </c>
      <c r="D611" s="246">
        <v>1448</v>
      </c>
      <c r="E611" s="246">
        <v>2025.5</v>
      </c>
      <c r="F611" s="132">
        <v>2133.8000000000002</v>
      </c>
      <c r="G611" s="246">
        <v>2394.5</v>
      </c>
      <c r="H611" s="246">
        <v>2286.1999999999998</v>
      </c>
      <c r="I611" s="246">
        <v>2817</v>
      </c>
      <c r="J611" s="246">
        <v>2662.3</v>
      </c>
      <c r="K611" s="246">
        <v>2414.6</v>
      </c>
      <c r="L611" s="73">
        <v>2505.3000000000002</v>
      </c>
      <c r="M611" s="246">
        <v>2366.5</v>
      </c>
      <c r="N611" s="246">
        <v>2460.1999999999998</v>
      </c>
      <c r="O611" s="246">
        <v>2554</v>
      </c>
      <c r="P611" s="1231"/>
      <c r="Q611" s="246"/>
      <c r="R611" s="246"/>
    </row>
    <row r="612" spans="1:18" s="417" customFormat="1" hidden="1">
      <c r="A612" s="410">
        <v>211</v>
      </c>
      <c r="B612" s="394" t="s">
        <v>570</v>
      </c>
      <c r="C612" s="246">
        <v>1184.5999999999999</v>
      </c>
      <c r="D612" s="246">
        <v>1294</v>
      </c>
      <c r="E612" s="246">
        <v>1604.9</v>
      </c>
      <c r="F612" s="132"/>
      <c r="G612" s="132"/>
      <c r="H612" s="132"/>
      <c r="I612" s="246">
        <v>2129.5</v>
      </c>
      <c r="J612" s="246">
        <v>2227.6999999999998</v>
      </c>
      <c r="K612" s="246">
        <v>1574.8</v>
      </c>
      <c r="L612" s="73">
        <v>1636.8</v>
      </c>
      <c r="M612" s="246">
        <v>1553</v>
      </c>
      <c r="N612" s="246">
        <v>1616.9</v>
      </c>
      <c r="O612" s="246">
        <v>1680.9</v>
      </c>
      <c r="P612" s="1231"/>
      <c r="Q612" s="246"/>
      <c r="R612" s="246"/>
    </row>
    <row r="613" spans="1:18" s="417" customFormat="1" hidden="1">
      <c r="A613" s="410"/>
      <c r="B613" s="394" t="s">
        <v>571</v>
      </c>
      <c r="C613" s="245" t="s">
        <v>302</v>
      </c>
      <c r="D613" s="245" t="s">
        <v>302</v>
      </c>
      <c r="E613" s="245" t="s">
        <v>302</v>
      </c>
      <c r="F613" s="132"/>
      <c r="G613" s="132"/>
      <c r="H613" s="132"/>
      <c r="I613" s="246">
        <v>2057.9</v>
      </c>
      <c r="J613" s="246">
        <v>2188</v>
      </c>
      <c r="K613" s="246">
        <v>1477.8</v>
      </c>
      <c r="L613" s="73">
        <v>1536.5</v>
      </c>
      <c r="M613" s="246">
        <v>1459</v>
      </c>
      <c r="N613" s="246">
        <v>1519.5</v>
      </c>
      <c r="O613" s="246">
        <v>1580</v>
      </c>
      <c r="P613" s="1231"/>
      <c r="Q613" s="246"/>
      <c r="R613" s="246"/>
    </row>
    <row r="614" spans="1:18" s="417" customFormat="1" hidden="1">
      <c r="A614" s="410"/>
      <c r="B614" s="394" t="s">
        <v>572</v>
      </c>
      <c r="C614" s="245" t="s">
        <v>302</v>
      </c>
      <c r="D614" s="245" t="s">
        <v>302</v>
      </c>
      <c r="E614" s="245" t="s">
        <v>302</v>
      </c>
      <c r="F614" s="132"/>
      <c r="G614" s="132"/>
      <c r="H614" s="132"/>
      <c r="I614" s="246">
        <v>71.599999999999994</v>
      </c>
      <c r="J614" s="246">
        <v>39.700000000000003</v>
      </c>
      <c r="K614" s="246">
        <v>97</v>
      </c>
      <c r="L614" s="73">
        <v>100.4</v>
      </c>
      <c r="M614" s="246">
        <v>94</v>
      </c>
      <c r="N614" s="246">
        <v>97.4</v>
      </c>
      <c r="O614" s="246">
        <v>100.9</v>
      </c>
      <c r="P614" s="1231"/>
      <c r="Q614" s="246"/>
      <c r="R614" s="246"/>
    </row>
    <row r="615" spans="1:18" s="417" customFormat="1" hidden="1">
      <c r="A615" s="410">
        <v>212</v>
      </c>
      <c r="B615" s="394" t="s">
        <v>573</v>
      </c>
      <c r="C615" s="246">
        <v>212.3</v>
      </c>
      <c r="D615" s="246">
        <v>154</v>
      </c>
      <c r="E615" s="246">
        <v>420.6</v>
      </c>
      <c r="F615" s="132"/>
      <c r="G615" s="132"/>
      <c r="H615" s="132"/>
      <c r="I615" s="246">
        <v>687.5</v>
      </c>
      <c r="J615" s="246">
        <v>434.6</v>
      </c>
      <c r="K615" s="246">
        <v>839.7</v>
      </c>
      <c r="L615" s="73">
        <v>868.5</v>
      </c>
      <c r="M615" s="246">
        <v>813.5</v>
      </c>
      <c r="N615" s="246">
        <v>843.2</v>
      </c>
      <c r="O615" s="246">
        <v>873.2</v>
      </c>
      <c r="P615" s="1231"/>
      <c r="Q615" s="246"/>
      <c r="R615" s="246"/>
    </row>
    <row r="616" spans="1:18" s="13" customFormat="1">
      <c r="A616" s="410"/>
      <c r="B616" s="387" t="s">
        <v>574</v>
      </c>
      <c r="C616" s="246">
        <v>1945</v>
      </c>
      <c r="D616" s="246">
        <v>2509.8000000000002</v>
      </c>
      <c r="E616" s="246">
        <v>1991.3</v>
      </c>
      <c r="F616" s="132">
        <v>2174</v>
      </c>
      <c r="G616" s="246">
        <v>1746.2</v>
      </c>
      <c r="H616" s="246">
        <v>2306.6</v>
      </c>
      <c r="I616" s="246">
        <v>2594.3000000000002</v>
      </c>
      <c r="J616" s="246">
        <v>3635.3</v>
      </c>
      <c r="K616" s="246">
        <v>3251.2</v>
      </c>
      <c r="L616" s="73">
        <v>3103.1</v>
      </c>
      <c r="M616" s="246">
        <v>2996.8</v>
      </c>
      <c r="N616" s="246">
        <v>3159.2</v>
      </c>
      <c r="O616" s="246">
        <v>3250.3</v>
      </c>
      <c r="P616" s="1231"/>
      <c r="Q616" s="246"/>
      <c r="R616" s="246"/>
    </row>
    <row r="617" spans="1:18" s="13" customFormat="1">
      <c r="A617" s="410"/>
      <c r="B617" s="387" t="s">
        <v>575</v>
      </c>
      <c r="C617" s="246">
        <v>1366.5</v>
      </c>
      <c r="D617" s="246">
        <v>710</v>
      </c>
      <c r="E617" s="246">
        <v>1609.4</v>
      </c>
      <c r="F617" s="132">
        <v>893</v>
      </c>
      <c r="G617" s="246">
        <v>610.70000000000005</v>
      </c>
      <c r="H617" s="246">
        <v>613.20000000000005</v>
      </c>
      <c r="I617" s="246">
        <v>779.2</v>
      </c>
      <c r="J617" s="246">
        <v>849.9</v>
      </c>
      <c r="K617" s="246">
        <v>776.9</v>
      </c>
      <c r="L617" s="73">
        <v>777.4</v>
      </c>
      <c r="M617" s="246">
        <v>779.6</v>
      </c>
      <c r="N617" s="246">
        <v>821.8</v>
      </c>
      <c r="O617" s="246">
        <v>870.8</v>
      </c>
      <c r="P617" s="1231"/>
      <c r="Q617" s="246"/>
      <c r="R617" s="246"/>
    </row>
    <row r="618" spans="1:18" s="417" customFormat="1">
      <c r="A618" s="410"/>
      <c r="B618" s="387" t="s">
        <v>576</v>
      </c>
      <c r="C618" s="246">
        <v>59</v>
      </c>
      <c r="D618" s="246">
        <v>855.3</v>
      </c>
      <c r="E618" s="246">
        <v>136.69999999999999</v>
      </c>
      <c r="F618" s="132">
        <v>121</v>
      </c>
      <c r="G618" s="246">
        <v>84.1</v>
      </c>
      <c r="H618" s="246">
        <v>79.8</v>
      </c>
      <c r="I618" s="246">
        <v>72.7</v>
      </c>
      <c r="J618" s="246">
        <v>88.5</v>
      </c>
      <c r="K618" s="246">
        <v>111.2</v>
      </c>
      <c r="L618" s="73">
        <v>111.2</v>
      </c>
      <c r="M618" s="246">
        <v>111.2</v>
      </c>
      <c r="N618" s="246">
        <v>111.2</v>
      </c>
      <c r="O618" s="246">
        <v>111.2</v>
      </c>
      <c r="P618" s="1231"/>
      <c r="Q618" s="246"/>
      <c r="R618" s="246"/>
    </row>
    <row r="619" spans="1:18" s="13" customFormat="1">
      <c r="A619" s="410"/>
      <c r="B619" s="387" t="s">
        <v>577</v>
      </c>
      <c r="C619" s="246">
        <v>1423.7</v>
      </c>
      <c r="D619" s="246">
        <v>1722.1</v>
      </c>
      <c r="E619" s="246">
        <v>3251.8</v>
      </c>
      <c r="F619" s="132">
        <v>1015.8</v>
      </c>
      <c r="G619" s="246">
        <v>554.79999999999995</v>
      </c>
      <c r="H619" s="246">
        <v>442.5</v>
      </c>
      <c r="I619" s="246">
        <v>482.1</v>
      </c>
      <c r="J619" s="246">
        <v>945</v>
      </c>
      <c r="K619" s="246">
        <v>1180.7</v>
      </c>
      <c r="L619" s="73">
        <v>1031.3</v>
      </c>
      <c r="M619" s="246">
        <v>1034.2</v>
      </c>
      <c r="N619" s="246">
        <v>1090.3</v>
      </c>
      <c r="O619" s="246">
        <v>1155.3</v>
      </c>
      <c r="P619" s="1231"/>
      <c r="Q619" s="246"/>
      <c r="R619" s="246"/>
    </row>
    <row r="620" spans="1:18" s="13" customFormat="1" hidden="1">
      <c r="A620" s="410"/>
      <c r="B620" s="394" t="s">
        <v>578</v>
      </c>
      <c r="C620" s="246"/>
      <c r="D620" s="246"/>
      <c r="E620" s="246"/>
      <c r="F620" s="434"/>
      <c r="G620" s="434"/>
      <c r="H620" s="434"/>
      <c r="I620" s="246">
        <v>0</v>
      </c>
      <c r="J620" s="246">
        <v>1.6</v>
      </c>
      <c r="K620" s="246">
        <v>0</v>
      </c>
      <c r="L620" s="73">
        <v>0</v>
      </c>
      <c r="M620" s="246">
        <v>0</v>
      </c>
      <c r="N620" s="246">
        <v>0</v>
      </c>
      <c r="O620" s="246">
        <v>0</v>
      </c>
      <c r="P620" s="1231"/>
      <c r="Q620" s="246"/>
      <c r="R620" s="246"/>
    </row>
    <row r="621" spans="1:18" s="13" customFormat="1" hidden="1">
      <c r="A621" s="410"/>
      <c r="B621" s="394" t="s">
        <v>579</v>
      </c>
      <c r="C621" s="246"/>
      <c r="D621" s="246"/>
      <c r="E621" s="246"/>
      <c r="F621" s="434"/>
      <c r="G621" s="434"/>
      <c r="H621" s="434"/>
      <c r="I621" s="246">
        <v>0</v>
      </c>
      <c r="J621" s="246">
        <v>7.7</v>
      </c>
      <c r="K621" s="246">
        <v>0.2</v>
      </c>
      <c r="L621" s="73">
        <v>0.2</v>
      </c>
      <c r="M621" s="246">
        <v>0.2</v>
      </c>
      <c r="N621" s="246">
        <v>0.2</v>
      </c>
      <c r="O621" s="246">
        <v>0.2</v>
      </c>
      <c r="P621" s="1231"/>
      <c r="Q621" s="246"/>
      <c r="R621" s="246"/>
    </row>
    <row r="622" spans="1:18" s="13" customFormat="1" hidden="1">
      <c r="A622" s="410"/>
      <c r="B622" s="394" t="s">
        <v>597</v>
      </c>
      <c r="C622" s="246"/>
      <c r="D622" s="246"/>
      <c r="E622" s="246"/>
      <c r="F622" s="434"/>
      <c r="G622" s="245"/>
      <c r="H622" s="245"/>
      <c r="I622" s="246">
        <v>0</v>
      </c>
      <c r="J622" s="246">
        <v>0.5</v>
      </c>
      <c r="K622" s="246">
        <v>10</v>
      </c>
      <c r="L622" s="73">
        <v>10</v>
      </c>
      <c r="M622" s="246">
        <v>10</v>
      </c>
      <c r="N622" s="246">
        <v>10.5</v>
      </c>
      <c r="O622" s="246">
        <v>11.2</v>
      </c>
      <c r="P622" s="1231"/>
      <c r="Q622" s="246"/>
      <c r="R622" s="246"/>
    </row>
    <row r="623" spans="1:18" s="13" customFormat="1" hidden="1">
      <c r="A623" s="410"/>
      <c r="B623" s="394" t="s">
        <v>581</v>
      </c>
      <c r="C623" s="246"/>
      <c r="D623" s="246"/>
      <c r="E623" s="246"/>
      <c r="F623" s="434"/>
      <c r="G623" s="245"/>
      <c r="H623" s="245"/>
      <c r="I623" s="246">
        <v>0</v>
      </c>
      <c r="J623" s="246">
        <v>18</v>
      </c>
      <c r="K623" s="246">
        <v>15</v>
      </c>
      <c r="L623" s="73">
        <v>15.1</v>
      </c>
      <c r="M623" s="246">
        <v>15.1</v>
      </c>
      <c r="N623" s="246">
        <v>15.9</v>
      </c>
      <c r="O623" s="246">
        <v>16.899999999999999</v>
      </c>
      <c r="P623" s="1231"/>
      <c r="Q623" s="246"/>
      <c r="R623" s="246"/>
    </row>
    <row r="624" spans="1:18" s="13" customFormat="1" hidden="1">
      <c r="A624" s="410"/>
      <c r="B624" s="394" t="s">
        <v>582</v>
      </c>
      <c r="C624" s="246"/>
      <c r="D624" s="246"/>
      <c r="E624" s="246"/>
      <c r="F624" s="132"/>
      <c r="G624" s="246"/>
      <c r="H624" s="246"/>
      <c r="I624" s="246">
        <v>446.7</v>
      </c>
      <c r="J624" s="246">
        <v>856.4</v>
      </c>
      <c r="K624" s="246">
        <v>1099.2</v>
      </c>
      <c r="L624" s="73">
        <v>949.8</v>
      </c>
      <c r="M624" s="246">
        <v>952.5</v>
      </c>
      <c r="N624" s="246">
        <v>1004.1</v>
      </c>
      <c r="O624" s="246">
        <v>1064</v>
      </c>
      <c r="P624" s="1231"/>
      <c r="Q624" s="246"/>
      <c r="R624" s="246"/>
    </row>
    <row r="625" spans="1:18" s="13" customFormat="1" hidden="1">
      <c r="A625" s="410"/>
      <c r="B625" s="394" t="s">
        <v>583</v>
      </c>
      <c r="C625" s="246"/>
      <c r="D625" s="246"/>
      <c r="E625" s="246"/>
      <c r="F625" s="132"/>
      <c r="G625" s="434"/>
      <c r="H625" s="434"/>
      <c r="I625" s="246">
        <v>17.7</v>
      </c>
      <c r="J625" s="246">
        <v>22.2</v>
      </c>
      <c r="K625" s="246">
        <v>7.4</v>
      </c>
      <c r="L625" s="73">
        <v>7.4</v>
      </c>
      <c r="M625" s="246">
        <v>7.4</v>
      </c>
      <c r="N625" s="246">
        <v>7.9</v>
      </c>
      <c r="O625" s="246">
        <v>8.3000000000000007</v>
      </c>
      <c r="P625" s="1231"/>
      <c r="Q625" s="246"/>
      <c r="R625" s="246"/>
    </row>
    <row r="626" spans="1:18" s="13" customFormat="1" hidden="1">
      <c r="A626" s="410"/>
      <c r="B626" s="394" t="s">
        <v>584</v>
      </c>
      <c r="C626" s="246"/>
      <c r="D626" s="246"/>
      <c r="E626" s="246"/>
      <c r="F626" s="132"/>
      <c r="G626" s="434"/>
      <c r="H626" s="434"/>
      <c r="I626" s="246">
        <v>11.4</v>
      </c>
      <c r="J626" s="246">
        <v>13.5</v>
      </c>
      <c r="K626" s="246">
        <v>15.3</v>
      </c>
      <c r="L626" s="73">
        <v>15.3</v>
      </c>
      <c r="M626" s="246">
        <v>15.4</v>
      </c>
      <c r="N626" s="246">
        <v>16.2</v>
      </c>
      <c r="O626" s="246">
        <v>17.2</v>
      </c>
      <c r="P626" s="1231"/>
      <c r="Q626" s="246"/>
      <c r="R626" s="246"/>
    </row>
    <row r="627" spans="1:18" s="13" customFormat="1" hidden="1">
      <c r="A627" s="410"/>
      <c r="B627" s="394" t="s">
        <v>585</v>
      </c>
      <c r="C627" s="246"/>
      <c r="D627" s="246"/>
      <c r="E627" s="246"/>
      <c r="F627" s="434"/>
      <c r="G627" s="434"/>
      <c r="H627" s="434"/>
      <c r="I627" s="246">
        <v>1.6</v>
      </c>
      <c r="J627" s="246">
        <v>23.6</v>
      </c>
      <c r="K627" s="246">
        <v>27.1</v>
      </c>
      <c r="L627" s="73">
        <v>27.1</v>
      </c>
      <c r="M627" s="246">
        <v>27.2</v>
      </c>
      <c r="N627" s="246">
        <v>28.6</v>
      </c>
      <c r="O627" s="246">
        <v>30.3</v>
      </c>
      <c r="P627" s="1231"/>
      <c r="Q627" s="246"/>
      <c r="R627" s="246"/>
    </row>
    <row r="628" spans="1:18" s="13" customFormat="1" hidden="1">
      <c r="A628" s="410"/>
      <c r="B628" s="394" t="s">
        <v>586</v>
      </c>
      <c r="C628" s="246"/>
      <c r="D628" s="246"/>
      <c r="E628" s="246"/>
      <c r="F628" s="132"/>
      <c r="G628" s="434"/>
      <c r="H628" s="434"/>
      <c r="I628" s="246">
        <v>4.7</v>
      </c>
      <c r="J628" s="246">
        <v>1.6</v>
      </c>
      <c r="K628" s="246">
        <v>6.4</v>
      </c>
      <c r="L628" s="73">
        <v>6.4</v>
      </c>
      <c r="M628" s="246">
        <v>6.5</v>
      </c>
      <c r="N628" s="246">
        <v>6.8</v>
      </c>
      <c r="O628" s="246">
        <v>7.2</v>
      </c>
      <c r="P628" s="1231"/>
      <c r="Q628" s="246"/>
      <c r="R628" s="246"/>
    </row>
    <row r="629" spans="1:18" s="13" customFormat="1">
      <c r="A629" s="410"/>
      <c r="B629" s="387" t="s">
        <v>587</v>
      </c>
      <c r="C629" s="246">
        <v>0.5</v>
      </c>
      <c r="D629" s="245"/>
      <c r="E629" s="245"/>
      <c r="F629" s="434"/>
      <c r="G629" s="434"/>
      <c r="H629" s="434"/>
      <c r="I629" s="245"/>
      <c r="J629" s="245"/>
      <c r="K629" s="245"/>
      <c r="L629" s="75"/>
      <c r="M629" s="245"/>
      <c r="N629" s="245"/>
      <c r="O629" s="245"/>
      <c r="P629" s="1248"/>
      <c r="Q629" s="245"/>
      <c r="R629" s="245"/>
    </row>
    <row r="630" spans="1:18" s="13" customFormat="1">
      <c r="A630" s="410"/>
      <c r="B630" s="387" t="s">
        <v>588</v>
      </c>
      <c r="C630" s="245"/>
      <c r="D630" s="245"/>
      <c r="E630" s="245"/>
      <c r="F630" s="132"/>
      <c r="G630" s="434"/>
      <c r="H630" s="434"/>
      <c r="I630" s="246">
        <v>0.9</v>
      </c>
      <c r="J630" s="246">
        <v>50.6</v>
      </c>
      <c r="K630" s="246">
        <v>208.5</v>
      </c>
      <c r="L630" s="73">
        <v>215.6</v>
      </c>
      <c r="M630" s="246">
        <v>201.9</v>
      </c>
      <c r="N630" s="246">
        <v>209.3</v>
      </c>
      <c r="O630" s="246">
        <v>216.8</v>
      </c>
      <c r="P630" s="1231"/>
      <c r="Q630" s="246"/>
      <c r="R630" s="246"/>
    </row>
    <row r="631" spans="1:18" s="13" customFormat="1">
      <c r="A631" s="410"/>
      <c r="B631" s="387" t="s">
        <v>589</v>
      </c>
      <c r="C631" s="245"/>
      <c r="D631" s="246">
        <v>1011.8</v>
      </c>
      <c r="E631" s="245"/>
      <c r="F631" s="132"/>
      <c r="G631" s="434"/>
      <c r="H631" s="434"/>
      <c r="I631" s="246">
        <v>0</v>
      </c>
      <c r="J631" s="246">
        <v>0</v>
      </c>
      <c r="K631" s="246">
        <v>0.5</v>
      </c>
      <c r="L631" s="73">
        <v>0.5</v>
      </c>
      <c r="M631" s="246">
        <v>0.5</v>
      </c>
      <c r="N631" s="246">
        <v>0.6</v>
      </c>
      <c r="O631" s="246">
        <v>0.6</v>
      </c>
      <c r="P631" s="1231"/>
      <c r="Q631" s="246"/>
      <c r="R631" s="246"/>
    </row>
    <row r="632" spans="1:18" s="13" customFormat="1">
      <c r="A632" s="410"/>
      <c r="B632" s="387"/>
      <c r="C632" s="246"/>
      <c r="D632" s="246"/>
      <c r="E632" s="246"/>
      <c r="F632" s="132"/>
      <c r="G632" s="132"/>
      <c r="H632" s="132"/>
      <c r="I632" s="246"/>
      <c r="J632" s="246"/>
      <c r="K632" s="246"/>
      <c r="L632" s="73"/>
      <c r="M632" s="246"/>
      <c r="N632" s="246"/>
      <c r="O632" s="246"/>
      <c r="P632" s="1231"/>
      <c r="Q632" s="246"/>
      <c r="R632" s="246"/>
    </row>
    <row r="633" spans="1:18" s="417" customFormat="1">
      <c r="A633" s="407"/>
      <c r="B633" s="389" t="s">
        <v>590</v>
      </c>
      <c r="C633" s="586">
        <v>1753.1</v>
      </c>
      <c r="D633" s="586">
        <v>2794.3</v>
      </c>
      <c r="E633" s="586">
        <v>3686.3</v>
      </c>
      <c r="F633" s="150">
        <f>SUM(F634:F646)</f>
        <v>3949.8</v>
      </c>
      <c r="G633" s="150">
        <f>SUM(G634:G646)</f>
        <v>3658.4</v>
      </c>
      <c r="H633" s="150">
        <v>3178.5</v>
      </c>
      <c r="I633" s="150">
        <v>3560.9</v>
      </c>
      <c r="J633" s="150">
        <v>2919.3</v>
      </c>
      <c r="K633" s="150">
        <v>3940.3</v>
      </c>
      <c r="L633" s="39">
        <v>3899.4</v>
      </c>
      <c r="M633" s="150">
        <v>3794.9</v>
      </c>
      <c r="N633" s="150">
        <v>3971.9</v>
      </c>
      <c r="O633" s="150">
        <v>4167.8</v>
      </c>
      <c r="P633" s="1198"/>
      <c r="Q633" s="150"/>
      <c r="R633" s="150"/>
    </row>
    <row r="634" spans="1:18" s="13" customFormat="1">
      <c r="A634" s="410"/>
      <c r="B634" s="387" t="s">
        <v>569</v>
      </c>
      <c r="C634" s="246">
        <v>1037.5</v>
      </c>
      <c r="D634" s="246">
        <v>1006.3</v>
      </c>
      <c r="E634" s="246">
        <v>1301</v>
      </c>
      <c r="F634" s="132">
        <v>1457.8</v>
      </c>
      <c r="G634" s="132">
        <v>1641.7</v>
      </c>
      <c r="H634" s="132">
        <v>1686.4</v>
      </c>
      <c r="I634" s="246">
        <v>1823</v>
      </c>
      <c r="J634" s="246">
        <v>1974.1</v>
      </c>
      <c r="K634" s="246">
        <v>1686.3</v>
      </c>
      <c r="L634" s="73">
        <v>1744.1</v>
      </c>
      <c r="M634" s="246">
        <v>1633.6</v>
      </c>
      <c r="N634" s="246">
        <v>1693.4</v>
      </c>
      <c r="O634" s="246">
        <v>1753.4</v>
      </c>
      <c r="P634" s="1231"/>
      <c r="Q634" s="246"/>
      <c r="R634" s="246"/>
    </row>
    <row r="635" spans="1:18" s="13" customFormat="1" hidden="1">
      <c r="A635" s="410">
        <v>211</v>
      </c>
      <c r="B635" s="394" t="s">
        <v>570</v>
      </c>
      <c r="C635" s="246">
        <v>1035.7</v>
      </c>
      <c r="D635" s="246">
        <v>1004.2</v>
      </c>
      <c r="E635" s="246">
        <v>1297.3</v>
      </c>
      <c r="F635" s="132"/>
      <c r="G635" s="434"/>
      <c r="H635" s="434"/>
      <c r="I635" s="245">
        <v>1823</v>
      </c>
      <c r="J635" s="245">
        <v>1974.1</v>
      </c>
      <c r="K635" s="245">
        <v>1686.3</v>
      </c>
      <c r="L635" s="75">
        <v>1744.1</v>
      </c>
      <c r="M635" s="245">
        <v>1633.6</v>
      </c>
      <c r="N635" s="245">
        <v>1693.4</v>
      </c>
      <c r="O635" s="245">
        <v>1753.4</v>
      </c>
      <c r="P635" s="1248"/>
      <c r="Q635" s="245"/>
      <c r="R635" s="245"/>
    </row>
    <row r="636" spans="1:18" s="13" customFormat="1" hidden="1">
      <c r="A636" s="410"/>
      <c r="B636" s="394" t="s">
        <v>571</v>
      </c>
      <c r="C636" s="246"/>
      <c r="D636" s="246"/>
      <c r="E636" s="246"/>
      <c r="F636" s="132"/>
      <c r="G636" s="132"/>
      <c r="H636" s="132"/>
      <c r="I636" s="246">
        <v>1782.7</v>
      </c>
      <c r="J636" s="246">
        <v>1935</v>
      </c>
      <c r="K636" s="246">
        <v>1640.8</v>
      </c>
      <c r="L636" s="73">
        <v>1697</v>
      </c>
      <c r="M636" s="246">
        <v>1589.5</v>
      </c>
      <c r="N636" s="246">
        <v>1647.6</v>
      </c>
      <c r="O636" s="246">
        <v>1706.1</v>
      </c>
      <c r="P636" s="1231"/>
      <c r="Q636" s="246"/>
      <c r="R636" s="246"/>
    </row>
    <row r="637" spans="1:18" s="13" customFormat="1" hidden="1">
      <c r="A637" s="410"/>
      <c r="B637" s="394" t="s">
        <v>572</v>
      </c>
      <c r="C637" s="246"/>
      <c r="D637" s="246"/>
      <c r="E637" s="246"/>
      <c r="F637" s="132"/>
      <c r="G637" s="434"/>
      <c r="H637" s="434"/>
      <c r="I637" s="246">
        <v>40.299999999999997</v>
      </c>
      <c r="J637" s="246">
        <v>39.1</v>
      </c>
      <c r="K637" s="246">
        <v>45.5</v>
      </c>
      <c r="L637" s="73">
        <v>47.1</v>
      </c>
      <c r="M637" s="246">
        <v>44.1</v>
      </c>
      <c r="N637" s="246">
        <v>45.73</v>
      </c>
      <c r="O637" s="246">
        <v>47.35</v>
      </c>
      <c r="P637" s="1231"/>
      <c r="Q637" s="246"/>
      <c r="R637" s="246"/>
    </row>
    <row r="638" spans="1:18" s="13" customFormat="1" hidden="1">
      <c r="A638" s="410">
        <v>212</v>
      </c>
      <c r="B638" s="394" t="s">
        <v>573</v>
      </c>
      <c r="C638" s="246">
        <v>1.8</v>
      </c>
      <c r="D638" s="246">
        <v>2.1</v>
      </c>
      <c r="E638" s="246">
        <v>3.7</v>
      </c>
      <c r="F638" s="132"/>
      <c r="G638" s="434"/>
      <c r="H638" s="434"/>
      <c r="I638" s="245">
        <v>0</v>
      </c>
      <c r="J638" s="245">
        <v>0</v>
      </c>
      <c r="K638" s="245">
        <v>0</v>
      </c>
      <c r="L638" s="75">
        <v>0</v>
      </c>
      <c r="M638" s="245">
        <v>0</v>
      </c>
      <c r="N638" s="245">
        <v>0</v>
      </c>
      <c r="O638" s="245">
        <v>0</v>
      </c>
      <c r="P638" s="1248"/>
      <c r="Q638" s="245"/>
      <c r="R638" s="245"/>
    </row>
    <row r="639" spans="1:18" s="417" customFormat="1">
      <c r="A639" s="410"/>
      <c r="B639" s="387" t="s">
        <v>574</v>
      </c>
      <c r="C639" s="246">
        <v>332.6</v>
      </c>
      <c r="D639" s="246">
        <v>1593.1</v>
      </c>
      <c r="E639" s="246">
        <v>1382.5</v>
      </c>
      <c r="F639" s="132">
        <v>568.6</v>
      </c>
      <c r="G639" s="132">
        <v>809.7</v>
      </c>
      <c r="H639" s="132">
        <v>631.70000000000005</v>
      </c>
      <c r="I639" s="246">
        <v>713.6</v>
      </c>
      <c r="J639" s="246">
        <v>17</v>
      </c>
      <c r="K639" s="246">
        <v>522.70000000000005</v>
      </c>
      <c r="L639" s="73">
        <v>423</v>
      </c>
      <c r="M639" s="246">
        <v>424.2</v>
      </c>
      <c r="N639" s="246">
        <v>447.2</v>
      </c>
      <c r="O639" s="246">
        <v>473.8</v>
      </c>
      <c r="P639" s="1231"/>
      <c r="Q639" s="246"/>
      <c r="R639" s="246"/>
    </row>
    <row r="640" spans="1:18" s="417" customFormat="1">
      <c r="A640" s="410"/>
      <c r="B640" s="387" t="s">
        <v>219</v>
      </c>
      <c r="C640" s="246"/>
      <c r="D640" s="246"/>
      <c r="E640" s="246"/>
      <c r="F640" s="434"/>
      <c r="G640" s="434"/>
      <c r="H640" s="434"/>
      <c r="I640" s="246">
        <v>713.6</v>
      </c>
      <c r="J640" s="246">
        <v>17</v>
      </c>
      <c r="K640" s="246">
        <v>522.70000000000005</v>
      </c>
      <c r="L640" s="73">
        <v>423</v>
      </c>
      <c r="M640" s="246">
        <v>424.2</v>
      </c>
      <c r="N640" s="246">
        <v>447.2</v>
      </c>
      <c r="O640" s="246">
        <v>473.8</v>
      </c>
      <c r="P640" s="1231"/>
      <c r="Q640" s="246"/>
      <c r="R640" s="246"/>
    </row>
    <row r="641" spans="1:18" s="13" customFormat="1">
      <c r="A641" s="410"/>
      <c r="B641" s="387" t="s">
        <v>527</v>
      </c>
      <c r="C641" s="246">
        <v>127.5</v>
      </c>
      <c r="D641" s="246">
        <v>433.1</v>
      </c>
      <c r="E641" s="246">
        <v>716.8</v>
      </c>
      <c r="F641" s="132">
        <v>1883.9</v>
      </c>
      <c r="G641" s="132">
        <v>1184</v>
      </c>
      <c r="H641" s="132">
        <v>659.3</v>
      </c>
      <c r="I641" s="246">
        <v>1002.8</v>
      </c>
      <c r="J641" s="246">
        <v>910.2</v>
      </c>
      <c r="K641" s="246">
        <v>1686.3</v>
      </c>
      <c r="L641" s="73">
        <v>1687.3</v>
      </c>
      <c r="M641" s="246">
        <v>1692</v>
      </c>
      <c r="N641" s="246">
        <v>1783.8</v>
      </c>
      <c r="O641" s="246">
        <v>1890.1</v>
      </c>
      <c r="P641" s="1231"/>
      <c r="Q641" s="246"/>
      <c r="R641" s="246"/>
    </row>
    <row r="642" spans="1:18" s="13" customFormat="1" hidden="1">
      <c r="A642" s="410"/>
      <c r="B642" s="394" t="s">
        <v>592</v>
      </c>
      <c r="C642" s="246"/>
      <c r="D642" s="246"/>
      <c r="E642" s="246"/>
      <c r="F642" s="132"/>
      <c r="G642" s="132"/>
      <c r="H642" s="132"/>
      <c r="I642" s="246">
        <v>626.9</v>
      </c>
      <c r="J642" s="246">
        <v>384.1</v>
      </c>
      <c r="K642" s="246">
        <v>1077.9000000000001</v>
      </c>
      <c r="L642" s="73">
        <v>1078.5</v>
      </c>
      <c r="M642" s="246">
        <v>1081.5999999999999</v>
      </c>
      <c r="N642" s="246">
        <v>1140.2</v>
      </c>
      <c r="O642" s="246">
        <v>1208.2</v>
      </c>
      <c r="P642" s="1231"/>
      <c r="Q642" s="246"/>
      <c r="R642" s="246"/>
    </row>
    <row r="643" spans="1:18" s="13" customFormat="1" hidden="1">
      <c r="A643" s="410"/>
      <c r="B643" s="394" t="s">
        <v>591</v>
      </c>
      <c r="C643" s="246"/>
      <c r="D643" s="246"/>
      <c r="E643" s="246"/>
      <c r="F643" s="132"/>
      <c r="G643" s="132"/>
      <c r="H643" s="132"/>
      <c r="I643" s="246">
        <v>375.9</v>
      </c>
      <c r="J643" s="246">
        <v>526.1</v>
      </c>
      <c r="K643" s="246">
        <v>608.4</v>
      </c>
      <c r="L643" s="73">
        <v>608.79999999999995</v>
      </c>
      <c r="M643" s="246">
        <v>610.5</v>
      </c>
      <c r="N643" s="246">
        <v>643.6</v>
      </c>
      <c r="O643" s="246">
        <v>682</v>
      </c>
      <c r="P643" s="1231"/>
      <c r="Q643" s="246"/>
      <c r="R643" s="246"/>
    </row>
    <row r="644" spans="1:18" s="417" customFormat="1">
      <c r="A644" s="410"/>
      <c r="B644" s="387" t="s">
        <v>577</v>
      </c>
      <c r="C644" s="246">
        <v>255.5</v>
      </c>
      <c r="D644" s="246">
        <v>307.3</v>
      </c>
      <c r="E644" s="246">
        <v>286</v>
      </c>
      <c r="F644" s="132">
        <v>39.5</v>
      </c>
      <c r="G644" s="132">
        <v>23</v>
      </c>
      <c r="H644" s="132">
        <v>201</v>
      </c>
      <c r="I644" s="246">
        <v>21.5</v>
      </c>
      <c r="J644" s="246">
        <v>18</v>
      </c>
      <c r="K644" s="246">
        <v>45</v>
      </c>
      <c r="L644" s="73">
        <v>45</v>
      </c>
      <c r="M644" s="246">
        <v>45.2</v>
      </c>
      <c r="N644" s="246">
        <v>47.6</v>
      </c>
      <c r="O644" s="246">
        <v>50.4</v>
      </c>
      <c r="P644" s="1231"/>
      <c r="Q644" s="246"/>
      <c r="R644" s="246"/>
    </row>
    <row r="645" spans="1:18" s="13" customFormat="1" hidden="1">
      <c r="A645" s="410">
        <v>311</v>
      </c>
      <c r="B645" s="394" t="s">
        <v>596</v>
      </c>
      <c r="C645" s="246">
        <f>C644</f>
        <v>255.5</v>
      </c>
      <c r="D645" s="246">
        <f>D644</f>
        <v>307.3</v>
      </c>
      <c r="E645" s="246">
        <f>E644</f>
        <v>286</v>
      </c>
      <c r="F645" s="434"/>
      <c r="G645" s="132"/>
      <c r="H645" s="132"/>
      <c r="I645" s="246">
        <v>21.5</v>
      </c>
      <c r="J645" s="246">
        <v>18</v>
      </c>
      <c r="K645" s="246">
        <v>45</v>
      </c>
      <c r="L645" s="73">
        <v>45</v>
      </c>
      <c r="M645" s="246">
        <v>45.2</v>
      </c>
      <c r="N645" s="246">
        <v>47.6</v>
      </c>
      <c r="O645" s="246">
        <v>50.4</v>
      </c>
      <c r="P645" s="1231"/>
      <c r="Q645" s="246"/>
      <c r="R645" s="246"/>
    </row>
    <row r="646" spans="1:18" s="13" customFormat="1">
      <c r="A646" s="410"/>
      <c r="B646" s="387" t="s">
        <v>589</v>
      </c>
      <c r="C646" s="245"/>
      <c r="D646" s="246">
        <v>545.5</v>
      </c>
      <c r="E646" s="245"/>
      <c r="F646" s="434"/>
      <c r="G646" s="434"/>
      <c r="H646" s="434"/>
      <c r="I646" s="245"/>
      <c r="J646" s="245"/>
      <c r="K646" s="245"/>
      <c r="L646" s="75"/>
      <c r="M646" s="245"/>
      <c r="N646" s="245"/>
      <c r="O646" s="245"/>
      <c r="P646" s="1248"/>
      <c r="Q646" s="245"/>
      <c r="R646" s="245"/>
    </row>
    <row r="647" spans="1:18" s="13" customFormat="1">
      <c r="A647" s="410"/>
      <c r="B647" s="387"/>
      <c r="C647" s="246"/>
      <c r="D647" s="246"/>
      <c r="E647" s="246"/>
      <c r="F647" s="132"/>
      <c r="G647" s="132"/>
      <c r="H647" s="132"/>
      <c r="I647" s="246"/>
      <c r="J647" s="246"/>
      <c r="K647" s="246"/>
      <c r="L647" s="73"/>
      <c r="M647" s="246"/>
      <c r="N647" s="246"/>
      <c r="O647" s="246"/>
      <c r="P647" s="1231"/>
      <c r="Q647" s="246"/>
      <c r="R647" s="246"/>
    </row>
    <row r="648" spans="1:18" s="13" customFormat="1">
      <c r="A648" s="407"/>
      <c r="B648" s="389" t="s">
        <v>593</v>
      </c>
      <c r="C648" s="586">
        <v>176.2</v>
      </c>
      <c r="D648" s="586">
        <v>221.3</v>
      </c>
      <c r="E648" s="586">
        <v>245.8</v>
      </c>
      <c r="F648" s="150">
        <f>SUM(F649:F659)</f>
        <v>232.3</v>
      </c>
      <c r="G648" s="150">
        <f>SUM(G649:G659)</f>
        <v>211</v>
      </c>
      <c r="H648" s="150">
        <v>165.2</v>
      </c>
      <c r="I648" s="150">
        <v>225.9</v>
      </c>
      <c r="J648" s="150">
        <v>193.8</v>
      </c>
      <c r="K648" s="150">
        <v>241</v>
      </c>
      <c r="L648" s="39">
        <v>237.6</v>
      </c>
      <c r="M648" s="150">
        <v>230.2</v>
      </c>
      <c r="N648" s="150">
        <v>240.6</v>
      </c>
      <c r="O648" s="150">
        <v>252.1</v>
      </c>
      <c r="P648" s="1198"/>
      <c r="Q648" s="150"/>
      <c r="R648" s="150"/>
    </row>
    <row r="649" spans="1:18" s="13" customFormat="1">
      <c r="A649" s="410"/>
      <c r="B649" s="387" t="s">
        <v>569</v>
      </c>
      <c r="C649" s="246">
        <v>58.2</v>
      </c>
      <c r="D649" s="246">
        <v>56.1</v>
      </c>
      <c r="E649" s="246">
        <v>63.5</v>
      </c>
      <c r="F649" s="132">
        <v>103.5</v>
      </c>
      <c r="G649" s="132">
        <v>113.9</v>
      </c>
      <c r="H649" s="132">
        <v>111.3</v>
      </c>
      <c r="I649" s="246">
        <v>119.8</v>
      </c>
      <c r="J649" s="246">
        <v>64.599999999999994</v>
      </c>
      <c r="K649" s="246">
        <v>118.5</v>
      </c>
      <c r="L649" s="73">
        <v>122.6</v>
      </c>
      <c r="M649" s="246">
        <v>114.8</v>
      </c>
      <c r="N649" s="246">
        <v>119</v>
      </c>
      <c r="O649" s="246">
        <v>123.2</v>
      </c>
      <c r="P649" s="1231"/>
      <c r="Q649" s="246"/>
      <c r="R649" s="246"/>
    </row>
    <row r="650" spans="1:18" s="417" customFormat="1" hidden="1">
      <c r="A650" s="410">
        <v>211</v>
      </c>
      <c r="B650" s="394" t="s">
        <v>570</v>
      </c>
      <c r="C650" s="246">
        <v>58.2</v>
      </c>
      <c r="D650" s="246">
        <v>55.800000000000004</v>
      </c>
      <c r="E650" s="246">
        <v>63.3</v>
      </c>
      <c r="F650" s="434"/>
      <c r="G650" s="434"/>
      <c r="H650" s="434"/>
      <c r="I650" s="245">
        <v>119.8</v>
      </c>
      <c r="J650" s="245">
        <v>64.599999999999994</v>
      </c>
      <c r="K650" s="245">
        <v>118.5</v>
      </c>
      <c r="L650" s="75">
        <v>122.6</v>
      </c>
      <c r="M650" s="245">
        <v>114.8</v>
      </c>
      <c r="N650" s="245">
        <v>119</v>
      </c>
      <c r="O650" s="245">
        <v>123.2</v>
      </c>
      <c r="P650" s="1248"/>
      <c r="Q650" s="245"/>
      <c r="R650" s="245"/>
    </row>
    <row r="651" spans="1:18" s="417" customFormat="1" hidden="1">
      <c r="A651" s="410"/>
      <c r="B651" s="394" t="s">
        <v>571</v>
      </c>
      <c r="C651" s="246"/>
      <c r="D651" s="246"/>
      <c r="E651" s="246"/>
      <c r="F651" s="132"/>
      <c r="G651" s="132"/>
      <c r="H651" s="132"/>
      <c r="I651" s="246">
        <v>116.9</v>
      </c>
      <c r="J651" s="246">
        <v>61.8</v>
      </c>
      <c r="K651" s="246">
        <v>109.5</v>
      </c>
      <c r="L651" s="73">
        <v>113.2</v>
      </c>
      <c r="M651" s="246">
        <v>106.1</v>
      </c>
      <c r="N651" s="246">
        <v>110</v>
      </c>
      <c r="O651" s="246">
        <v>113.9</v>
      </c>
      <c r="P651" s="1231"/>
      <c r="Q651" s="246"/>
      <c r="R651" s="246"/>
    </row>
    <row r="652" spans="1:18" s="417" customFormat="1" hidden="1">
      <c r="A652" s="410"/>
      <c r="B652" s="394" t="s">
        <v>572</v>
      </c>
      <c r="C652" s="246"/>
      <c r="D652" s="246"/>
      <c r="E652" s="246"/>
      <c r="F652" s="132"/>
      <c r="G652" s="132"/>
      <c r="H652" s="132"/>
      <c r="I652" s="246">
        <v>2.9</v>
      </c>
      <c r="J652" s="246">
        <v>2.8</v>
      </c>
      <c r="K652" s="246">
        <v>9</v>
      </c>
      <c r="L652" s="73">
        <v>9.3000000000000007</v>
      </c>
      <c r="M652" s="246">
        <v>8.6999999999999993</v>
      </c>
      <c r="N652" s="246">
        <v>9</v>
      </c>
      <c r="O652" s="246">
        <v>9.4</v>
      </c>
      <c r="P652" s="1231"/>
      <c r="Q652" s="246"/>
      <c r="R652" s="246"/>
    </row>
    <row r="653" spans="1:18" s="13" customFormat="1" hidden="1">
      <c r="A653" s="410">
        <v>212</v>
      </c>
      <c r="B653" s="394" t="s">
        <v>573</v>
      </c>
      <c r="C653" s="246"/>
      <c r="D653" s="246">
        <v>0.3</v>
      </c>
      <c r="E653" s="246">
        <v>0.2</v>
      </c>
      <c r="F653" s="132"/>
      <c r="G653" s="434"/>
      <c r="H653" s="434"/>
      <c r="I653" s="245">
        <v>0</v>
      </c>
      <c r="J653" s="245">
        <v>0</v>
      </c>
      <c r="K653" s="245">
        <v>0</v>
      </c>
      <c r="L653" s="75">
        <v>0</v>
      </c>
      <c r="M653" s="245">
        <v>0</v>
      </c>
      <c r="N653" s="245">
        <v>0</v>
      </c>
      <c r="O653" s="245">
        <v>0</v>
      </c>
      <c r="P653" s="1248"/>
      <c r="Q653" s="245"/>
      <c r="R653" s="245"/>
    </row>
    <row r="654" spans="1:18" s="13" customFormat="1">
      <c r="A654" s="410"/>
      <c r="B654" s="387" t="s">
        <v>574</v>
      </c>
      <c r="C654" s="246">
        <v>17</v>
      </c>
      <c r="D654" s="246">
        <v>28.3</v>
      </c>
      <c r="E654" s="246">
        <v>22.3</v>
      </c>
      <c r="F654" s="132">
        <v>26.8</v>
      </c>
      <c r="G654" s="132">
        <v>24.8</v>
      </c>
      <c r="H654" s="132">
        <v>22.4</v>
      </c>
      <c r="I654" s="246">
        <v>28.1</v>
      </c>
      <c r="J654" s="246">
        <v>34.6</v>
      </c>
      <c r="K654" s="246">
        <v>97.5</v>
      </c>
      <c r="L654" s="73">
        <v>90.1</v>
      </c>
      <c r="M654" s="246">
        <v>90.3</v>
      </c>
      <c r="N654" s="246">
        <v>95.2</v>
      </c>
      <c r="O654" s="246">
        <v>100.9</v>
      </c>
      <c r="P654" s="1231"/>
      <c r="Q654" s="246"/>
      <c r="R654" s="246"/>
    </row>
    <row r="655" spans="1:18" s="13" customFormat="1">
      <c r="A655" s="410"/>
      <c r="B655" s="387" t="s">
        <v>575</v>
      </c>
      <c r="C655" s="246">
        <v>101</v>
      </c>
      <c r="D655" s="246">
        <v>58.1</v>
      </c>
      <c r="E655" s="246">
        <v>160</v>
      </c>
      <c r="F655" s="132">
        <v>102</v>
      </c>
      <c r="G655" s="132">
        <v>72.3</v>
      </c>
      <c r="H655" s="132">
        <v>31.5</v>
      </c>
      <c r="I655" s="246">
        <v>78</v>
      </c>
      <c r="J655" s="246">
        <v>35.9</v>
      </c>
      <c r="K655" s="246">
        <v>25</v>
      </c>
      <c r="L655" s="73">
        <v>25</v>
      </c>
      <c r="M655" s="246">
        <v>25.1</v>
      </c>
      <c r="N655" s="246">
        <v>26.4</v>
      </c>
      <c r="O655" s="246">
        <v>28</v>
      </c>
      <c r="P655" s="1231"/>
      <c r="Q655" s="246"/>
      <c r="R655" s="246"/>
    </row>
    <row r="656" spans="1:18" s="417" customFormat="1" hidden="1">
      <c r="A656" s="410">
        <v>263</v>
      </c>
      <c r="B656" s="394" t="s">
        <v>608</v>
      </c>
      <c r="C656" s="246"/>
      <c r="D656" s="246"/>
      <c r="E656" s="246"/>
      <c r="F656" s="132"/>
      <c r="G656" s="132"/>
      <c r="H656" s="132"/>
      <c r="I656" s="246">
        <v>78</v>
      </c>
      <c r="J656" s="246">
        <v>35.9</v>
      </c>
      <c r="K656" s="246">
        <v>25</v>
      </c>
      <c r="L656" s="73">
        <v>25</v>
      </c>
      <c r="M656" s="246">
        <v>25.1</v>
      </c>
      <c r="N656" s="246">
        <v>26.4</v>
      </c>
      <c r="O656" s="246">
        <v>28</v>
      </c>
      <c r="P656" s="1231"/>
      <c r="Q656" s="246"/>
      <c r="R656" s="246"/>
    </row>
    <row r="657" spans="1:18" s="417" customFormat="1" hidden="1">
      <c r="A657" s="410"/>
      <c r="B657" s="394" t="s">
        <v>591</v>
      </c>
      <c r="C657" s="246"/>
      <c r="D657" s="246"/>
      <c r="E657" s="246"/>
      <c r="F657" s="132"/>
      <c r="G657" s="132"/>
      <c r="H657" s="132"/>
      <c r="I657" s="246">
        <v>4.5</v>
      </c>
      <c r="J657" s="246">
        <v>34.1</v>
      </c>
      <c r="K657" s="246">
        <v>25</v>
      </c>
      <c r="L657" s="73">
        <v>25</v>
      </c>
      <c r="M657" s="246">
        <v>25.1</v>
      </c>
      <c r="N657" s="246">
        <v>26.4</v>
      </c>
      <c r="O657" s="246">
        <v>28</v>
      </c>
      <c r="P657" s="1231"/>
      <c r="Q657" s="246"/>
      <c r="R657" s="246"/>
    </row>
    <row r="658" spans="1:18" s="417" customFormat="1">
      <c r="A658" s="410"/>
      <c r="B658" s="387" t="s">
        <v>577</v>
      </c>
      <c r="C658" s="246"/>
      <c r="D658" s="246">
        <v>98</v>
      </c>
      <c r="E658" s="245"/>
      <c r="F658" s="434"/>
      <c r="G658" s="434"/>
      <c r="H658" s="434"/>
      <c r="I658" s="245">
        <v>73.5</v>
      </c>
      <c r="J658" s="245">
        <v>1.8</v>
      </c>
      <c r="K658" s="245">
        <v>0</v>
      </c>
      <c r="L658" s="75">
        <v>0</v>
      </c>
      <c r="M658" s="245">
        <v>0</v>
      </c>
      <c r="N658" s="245">
        <v>0</v>
      </c>
      <c r="O658" s="245">
        <v>0</v>
      </c>
      <c r="P658" s="1248"/>
      <c r="Q658" s="245"/>
      <c r="R658" s="245"/>
    </row>
    <row r="659" spans="1:18" s="417" customFormat="1">
      <c r="A659" s="410"/>
      <c r="B659" s="387" t="s">
        <v>589</v>
      </c>
      <c r="C659" s="246"/>
      <c r="D659" s="246">
        <v>19.2</v>
      </c>
      <c r="E659" s="245"/>
      <c r="F659" s="434"/>
      <c r="G659" s="434"/>
      <c r="H659" s="434"/>
      <c r="I659" s="245">
        <v>0</v>
      </c>
      <c r="J659" s="245">
        <v>58.7</v>
      </c>
      <c r="K659" s="245">
        <v>0</v>
      </c>
      <c r="L659" s="75">
        <v>0</v>
      </c>
      <c r="M659" s="245">
        <v>0</v>
      </c>
      <c r="N659" s="245">
        <v>0</v>
      </c>
      <c r="O659" s="245">
        <v>0</v>
      </c>
      <c r="P659" s="1248"/>
      <c r="Q659" s="245"/>
      <c r="R659" s="245"/>
    </row>
    <row r="660" spans="1:18" s="417" customFormat="1">
      <c r="A660" s="410"/>
      <c r="B660" s="387"/>
      <c r="C660" s="246"/>
      <c r="D660" s="246"/>
      <c r="E660" s="246"/>
      <c r="F660" s="132"/>
      <c r="G660" s="132"/>
      <c r="H660" s="132"/>
      <c r="I660" s="246"/>
      <c r="J660" s="246">
        <v>58.7</v>
      </c>
      <c r="K660" s="246">
        <v>0</v>
      </c>
      <c r="L660" s="73">
        <v>0</v>
      </c>
      <c r="M660" s="246">
        <v>0</v>
      </c>
      <c r="N660" s="246">
        <v>0</v>
      </c>
      <c r="O660" s="246">
        <v>0</v>
      </c>
      <c r="P660" s="1231"/>
      <c r="Q660" s="246"/>
      <c r="R660" s="246"/>
    </row>
    <row r="661" spans="1:18" s="417" customFormat="1">
      <c r="A661" s="407"/>
      <c r="B661" s="389" t="s">
        <v>595</v>
      </c>
      <c r="C661" s="586">
        <v>1370.2</v>
      </c>
      <c r="D661" s="586">
        <v>1382</v>
      </c>
      <c r="E661" s="586">
        <v>1574.2</v>
      </c>
      <c r="F661" s="150">
        <f>SUM(F662:F671)</f>
        <v>667.7</v>
      </c>
      <c r="G661" s="150">
        <f>SUM(G662:G671)</f>
        <v>624.6</v>
      </c>
      <c r="H661" s="150">
        <v>597.9</v>
      </c>
      <c r="I661" s="150">
        <v>1039.2</v>
      </c>
      <c r="J661" s="150">
        <v>1319.6</v>
      </c>
      <c r="K661" s="150">
        <v>2147.6</v>
      </c>
      <c r="L661" s="39">
        <v>2004.6</v>
      </c>
      <c r="M661" s="150">
        <v>1926.6</v>
      </c>
      <c r="N661" s="150">
        <v>1867</v>
      </c>
      <c r="O661" s="150">
        <v>1944.4</v>
      </c>
      <c r="P661" s="1198"/>
      <c r="Q661" s="150"/>
      <c r="R661" s="150"/>
    </row>
    <row r="662" spans="1:18" s="13" customFormat="1">
      <c r="A662" s="410"/>
      <c r="B662" s="387" t="s">
        <v>569</v>
      </c>
      <c r="C662" s="246">
        <v>4</v>
      </c>
      <c r="D662" s="246">
        <v>275.60000000000002</v>
      </c>
      <c r="E662" s="246">
        <v>306.89999999999998</v>
      </c>
      <c r="F662" s="132">
        <v>298.2</v>
      </c>
      <c r="G662" s="132">
        <v>313.2</v>
      </c>
      <c r="H662" s="132">
        <v>292.39999999999998</v>
      </c>
      <c r="I662" s="246">
        <v>438.6</v>
      </c>
      <c r="J662" s="246">
        <v>622.5</v>
      </c>
      <c r="K662" s="246">
        <v>1197</v>
      </c>
      <c r="L662" s="73">
        <v>1236.8</v>
      </c>
      <c r="M662" s="246">
        <v>1160.7</v>
      </c>
      <c r="N662" s="246">
        <v>1203.8</v>
      </c>
      <c r="O662" s="246">
        <v>1247.4000000000001</v>
      </c>
      <c r="P662" s="1231"/>
      <c r="Q662" s="246"/>
      <c r="R662" s="246"/>
    </row>
    <row r="663" spans="1:18" s="13" customFormat="1" hidden="1">
      <c r="A663" s="410">
        <v>211</v>
      </c>
      <c r="B663" s="394" t="s">
        <v>570</v>
      </c>
      <c r="C663" s="246">
        <v>3.9</v>
      </c>
      <c r="D663" s="246">
        <v>251.90000000000003</v>
      </c>
      <c r="E663" s="246">
        <v>277</v>
      </c>
      <c r="F663" s="132"/>
      <c r="G663" s="132"/>
      <c r="H663" s="132"/>
      <c r="I663" s="245">
        <v>414.1</v>
      </c>
      <c r="J663" s="245">
        <v>594.1</v>
      </c>
      <c r="K663" s="245">
        <v>1162.7</v>
      </c>
      <c r="L663" s="75">
        <v>1202.5</v>
      </c>
      <c r="M663" s="245">
        <v>1126.3</v>
      </c>
      <c r="N663" s="245">
        <v>1167.5999999999999</v>
      </c>
      <c r="O663" s="245">
        <v>1209</v>
      </c>
      <c r="P663" s="1248"/>
      <c r="Q663" s="245"/>
      <c r="R663" s="245"/>
    </row>
    <row r="664" spans="1:18" s="13" customFormat="1" hidden="1">
      <c r="A664" s="410"/>
      <c r="B664" s="394" t="s">
        <v>571</v>
      </c>
      <c r="C664" s="246"/>
      <c r="D664" s="246"/>
      <c r="E664" s="246"/>
      <c r="F664" s="132"/>
      <c r="G664" s="132"/>
      <c r="H664" s="132"/>
      <c r="I664" s="246">
        <v>405.2</v>
      </c>
      <c r="J664" s="246">
        <v>576.79999999999995</v>
      </c>
      <c r="K664" s="246">
        <v>1130.4000000000001</v>
      </c>
      <c r="L664" s="73">
        <v>1169.0999999999999</v>
      </c>
      <c r="M664" s="246">
        <v>1095</v>
      </c>
      <c r="N664" s="246">
        <v>1135.0999999999999</v>
      </c>
      <c r="O664" s="246">
        <v>1175.3</v>
      </c>
      <c r="P664" s="1231"/>
      <c r="Q664" s="246"/>
      <c r="R664" s="246"/>
    </row>
    <row r="665" spans="1:18" s="13" customFormat="1" hidden="1">
      <c r="A665" s="410"/>
      <c r="B665" s="394" t="s">
        <v>572</v>
      </c>
      <c r="C665" s="246"/>
      <c r="D665" s="246"/>
      <c r="E665" s="246"/>
      <c r="F665" s="132"/>
      <c r="G665" s="132"/>
      <c r="H665" s="132"/>
      <c r="I665" s="246">
        <v>8.9</v>
      </c>
      <c r="J665" s="246">
        <v>17.3</v>
      </c>
      <c r="K665" s="246">
        <v>32.299999999999997</v>
      </c>
      <c r="L665" s="73">
        <v>33.5</v>
      </c>
      <c r="M665" s="246">
        <v>31.3</v>
      </c>
      <c r="N665" s="246">
        <v>32.5</v>
      </c>
      <c r="O665" s="246">
        <v>33.6</v>
      </c>
      <c r="P665" s="1231"/>
      <c r="Q665" s="246"/>
      <c r="R665" s="246"/>
    </row>
    <row r="666" spans="1:18" s="13" customFormat="1" hidden="1">
      <c r="A666" s="410">
        <v>212</v>
      </c>
      <c r="B666" s="394" t="s">
        <v>573</v>
      </c>
      <c r="C666" s="246">
        <v>0.1</v>
      </c>
      <c r="D666" s="246">
        <v>23.7</v>
      </c>
      <c r="E666" s="246">
        <v>29.9</v>
      </c>
      <c r="F666" s="132"/>
      <c r="G666" s="132"/>
      <c r="H666" s="132"/>
      <c r="I666" s="246">
        <v>24.4</v>
      </c>
      <c r="J666" s="246">
        <v>28.4</v>
      </c>
      <c r="K666" s="246">
        <v>34.299999999999997</v>
      </c>
      <c r="L666" s="73">
        <v>34.299999999999997</v>
      </c>
      <c r="M666" s="246">
        <v>34.4</v>
      </c>
      <c r="N666" s="246">
        <v>36.299999999999997</v>
      </c>
      <c r="O666" s="246">
        <v>38.4</v>
      </c>
      <c r="P666" s="1231"/>
      <c r="Q666" s="246"/>
      <c r="R666" s="246"/>
    </row>
    <row r="667" spans="1:18" s="13" customFormat="1">
      <c r="A667" s="410"/>
      <c r="B667" s="387" t="s">
        <v>574</v>
      </c>
      <c r="C667" s="246">
        <v>77.7</v>
      </c>
      <c r="D667" s="246">
        <v>203.7</v>
      </c>
      <c r="E667" s="246">
        <v>295.10000000000002</v>
      </c>
      <c r="F667" s="132">
        <v>185.5</v>
      </c>
      <c r="G667" s="132">
        <v>185</v>
      </c>
      <c r="H667" s="132">
        <v>137.30000000000001</v>
      </c>
      <c r="I667" s="246">
        <v>324.10000000000002</v>
      </c>
      <c r="J667" s="246">
        <v>508.7</v>
      </c>
      <c r="K667" s="246">
        <v>551</v>
      </c>
      <c r="L667" s="73">
        <v>451.4</v>
      </c>
      <c r="M667" s="246">
        <v>451.7</v>
      </c>
      <c r="N667" s="246">
        <v>332.6</v>
      </c>
      <c r="O667" s="246">
        <v>351.5</v>
      </c>
      <c r="P667" s="1231"/>
      <c r="Q667" s="246"/>
      <c r="R667" s="246"/>
    </row>
    <row r="668" spans="1:18" s="13" customFormat="1">
      <c r="A668" s="410"/>
      <c r="B668" s="387" t="s">
        <v>575</v>
      </c>
      <c r="C668" s="246">
        <v>479.5</v>
      </c>
      <c r="D668" s="246">
        <v>122.4</v>
      </c>
      <c r="E668" s="246">
        <v>28.6</v>
      </c>
      <c r="F668" s="132">
        <v>23.5</v>
      </c>
      <c r="G668" s="132">
        <v>18.2</v>
      </c>
      <c r="H668" s="132">
        <v>38.9</v>
      </c>
      <c r="I668" s="246">
        <v>46.6</v>
      </c>
      <c r="J668" s="246">
        <v>3.1</v>
      </c>
      <c r="K668" s="246">
        <v>95.6</v>
      </c>
      <c r="L668" s="73">
        <v>70.7</v>
      </c>
      <c r="M668" s="246">
        <v>70.900000000000006</v>
      </c>
      <c r="N668" s="246">
        <v>74.7</v>
      </c>
      <c r="O668" s="246">
        <v>79.099999999999994</v>
      </c>
      <c r="P668" s="1231"/>
      <c r="Q668" s="246"/>
      <c r="R668" s="246"/>
    </row>
    <row r="669" spans="1:18" s="417" customFormat="1">
      <c r="A669" s="410"/>
      <c r="B669" s="387" t="s">
        <v>588</v>
      </c>
      <c r="C669" s="246"/>
      <c r="D669" s="246"/>
      <c r="E669" s="246"/>
      <c r="F669" s="434"/>
      <c r="G669" s="434"/>
      <c r="H669" s="434"/>
      <c r="I669" s="246">
        <v>46.6</v>
      </c>
      <c r="J669" s="246">
        <v>3.1</v>
      </c>
      <c r="K669" s="246">
        <v>95.6</v>
      </c>
      <c r="L669" s="73">
        <v>70.7</v>
      </c>
      <c r="M669" s="246">
        <v>70.900000000000006</v>
      </c>
      <c r="N669" s="246">
        <v>74.7</v>
      </c>
      <c r="O669" s="246">
        <v>79.099999999999994</v>
      </c>
      <c r="P669" s="1231"/>
      <c r="Q669" s="246"/>
      <c r="R669" s="246"/>
    </row>
    <row r="670" spans="1:18" s="417" customFormat="1">
      <c r="A670" s="410"/>
      <c r="B670" s="387" t="s">
        <v>576</v>
      </c>
      <c r="C670" s="246">
        <v>13.5</v>
      </c>
      <c r="D670" s="246">
        <v>3.4</v>
      </c>
      <c r="E670" s="246">
        <v>67.8</v>
      </c>
      <c r="F670" s="132">
        <v>6.7</v>
      </c>
      <c r="G670" s="132">
        <v>8</v>
      </c>
      <c r="H670" s="132">
        <v>13.6</v>
      </c>
      <c r="I670" s="246">
        <v>17.2</v>
      </c>
      <c r="J670" s="246">
        <v>2</v>
      </c>
      <c r="K670" s="246">
        <v>1.9</v>
      </c>
      <c r="L670" s="73">
        <v>1.8</v>
      </c>
      <c r="M670" s="246">
        <v>2</v>
      </c>
      <c r="N670" s="246">
        <v>2.2000000000000002</v>
      </c>
      <c r="O670" s="246">
        <v>3.2</v>
      </c>
      <c r="P670" s="1231"/>
      <c r="Q670" s="246"/>
      <c r="R670" s="246"/>
    </row>
    <row r="671" spans="1:18" s="13" customFormat="1" ht="12.75" customHeight="1">
      <c r="A671" s="410"/>
      <c r="B671" s="387" t="s">
        <v>577</v>
      </c>
      <c r="C671" s="246">
        <v>795.5</v>
      </c>
      <c r="D671" s="246">
        <v>777</v>
      </c>
      <c r="E671" s="246">
        <v>875.8</v>
      </c>
      <c r="F671" s="132">
        <v>153.80000000000001</v>
      </c>
      <c r="G671" s="434">
        <v>100.2</v>
      </c>
      <c r="H671" s="434">
        <v>115.8</v>
      </c>
      <c r="I671" s="246">
        <v>212.7</v>
      </c>
      <c r="J671" s="246">
        <v>159.5</v>
      </c>
      <c r="K671" s="246">
        <v>249.79</v>
      </c>
      <c r="L671" s="73">
        <v>189.9</v>
      </c>
      <c r="M671" s="246">
        <v>190.5</v>
      </c>
      <c r="N671" s="246">
        <v>200.8</v>
      </c>
      <c r="O671" s="246">
        <v>212.8</v>
      </c>
      <c r="P671" s="1231"/>
      <c r="Q671" s="246"/>
      <c r="R671" s="246"/>
    </row>
    <row r="672" spans="1:18" s="13" customFormat="1" hidden="1">
      <c r="A672" s="410">
        <v>311</v>
      </c>
      <c r="B672" s="394" t="s">
        <v>596</v>
      </c>
      <c r="C672" s="246"/>
      <c r="D672" s="246"/>
      <c r="E672" s="246"/>
      <c r="F672" s="434"/>
      <c r="G672" s="434"/>
      <c r="H672" s="434"/>
      <c r="I672" s="246">
        <v>212.7</v>
      </c>
      <c r="J672" s="246">
        <v>159.5</v>
      </c>
      <c r="K672" s="246">
        <v>249.8</v>
      </c>
      <c r="L672" s="73">
        <v>189.9</v>
      </c>
      <c r="M672" s="246">
        <v>190.5</v>
      </c>
      <c r="N672" s="246">
        <v>200.8</v>
      </c>
      <c r="O672" s="246">
        <v>212.8</v>
      </c>
      <c r="P672" s="1231"/>
      <c r="Q672" s="246"/>
      <c r="R672" s="246"/>
    </row>
    <row r="673" spans="1:18" s="13" customFormat="1" hidden="1">
      <c r="A673" s="410"/>
      <c r="B673" s="394" t="s">
        <v>582</v>
      </c>
      <c r="C673" s="246"/>
      <c r="D673" s="246"/>
      <c r="E673" s="246"/>
      <c r="F673" s="132"/>
      <c r="G673" s="434"/>
      <c r="H673" s="434"/>
      <c r="I673" s="246">
        <v>0</v>
      </c>
      <c r="J673" s="246">
        <v>2.7</v>
      </c>
      <c r="K673" s="246">
        <v>2.2999999999999998</v>
      </c>
      <c r="L673" s="73">
        <v>2.2999999999999998</v>
      </c>
      <c r="M673" s="246">
        <v>2.2999999999999998</v>
      </c>
      <c r="N673" s="246">
        <v>2.4</v>
      </c>
      <c r="O673" s="246">
        <v>2.6</v>
      </c>
      <c r="P673" s="1231"/>
      <c r="Q673" s="246"/>
      <c r="R673" s="246"/>
    </row>
    <row r="674" spans="1:18" s="13" customFormat="1" hidden="1">
      <c r="A674" s="410"/>
      <c r="B674" s="394" t="s">
        <v>583</v>
      </c>
      <c r="C674" s="246"/>
      <c r="D674" s="246"/>
      <c r="E674" s="246"/>
      <c r="F674" s="132"/>
      <c r="G674" s="434"/>
      <c r="H674" s="434"/>
      <c r="I674" s="245">
        <v>0</v>
      </c>
      <c r="J674" s="245">
        <v>36.5</v>
      </c>
      <c r="K674" s="245">
        <v>34.5</v>
      </c>
      <c r="L674" s="75">
        <v>34.5</v>
      </c>
      <c r="M674" s="245">
        <v>34.6</v>
      </c>
      <c r="N674" s="245">
        <v>36.4</v>
      </c>
      <c r="O674" s="245">
        <v>38.6</v>
      </c>
      <c r="P674" s="1248"/>
      <c r="Q674" s="245"/>
      <c r="R674" s="245"/>
    </row>
    <row r="675" spans="1:18" s="13" customFormat="1" hidden="1">
      <c r="A675" s="410"/>
      <c r="B675" s="394" t="s">
        <v>584</v>
      </c>
      <c r="C675" s="246"/>
      <c r="D675" s="246"/>
      <c r="E675" s="246"/>
      <c r="F675" s="132"/>
      <c r="G675" s="434"/>
      <c r="H675" s="434"/>
      <c r="I675" s="246">
        <v>206.8</v>
      </c>
      <c r="J675" s="246">
        <v>120.2</v>
      </c>
      <c r="K675" s="246">
        <v>193.7</v>
      </c>
      <c r="L675" s="73">
        <v>143.80000000000001</v>
      </c>
      <c r="M675" s="246">
        <v>144.19999999999999</v>
      </c>
      <c r="N675" s="246">
        <v>152</v>
      </c>
      <c r="O675" s="246">
        <v>161.1</v>
      </c>
      <c r="P675" s="1231"/>
      <c r="Q675" s="246"/>
      <c r="R675" s="246"/>
    </row>
    <row r="676" spans="1:18" s="13" customFormat="1" hidden="1">
      <c r="A676" s="410"/>
      <c r="B676" s="394" t="s">
        <v>585</v>
      </c>
      <c r="C676" s="246"/>
      <c r="D676" s="246"/>
      <c r="E676" s="246"/>
      <c r="F676" s="434"/>
      <c r="G676" s="434"/>
      <c r="H676" s="434"/>
      <c r="I676" s="246">
        <v>3.8</v>
      </c>
      <c r="J676" s="246">
        <v>0</v>
      </c>
      <c r="K676" s="246">
        <v>0</v>
      </c>
      <c r="L676" s="73">
        <v>0</v>
      </c>
      <c r="M676" s="246">
        <v>0</v>
      </c>
      <c r="N676" s="246">
        <v>0</v>
      </c>
      <c r="O676" s="246">
        <v>0</v>
      </c>
      <c r="P676" s="1231"/>
      <c r="Q676" s="246"/>
      <c r="R676" s="246"/>
    </row>
    <row r="677" spans="1:18" s="13" customFormat="1" ht="3" customHeight="1">
      <c r="A677" s="410"/>
      <c r="B677" s="394" t="s">
        <v>586</v>
      </c>
      <c r="C677" s="246"/>
      <c r="D677" s="246"/>
      <c r="E677" s="246"/>
      <c r="F677" s="132"/>
      <c r="G677" s="434"/>
      <c r="H677" s="434"/>
      <c r="I677" s="246">
        <v>0</v>
      </c>
      <c r="J677" s="246">
        <v>0</v>
      </c>
      <c r="K677" s="246">
        <v>19</v>
      </c>
      <c r="L677" s="73">
        <v>9</v>
      </c>
      <c r="M677" s="246">
        <v>9</v>
      </c>
      <c r="N677" s="246">
        <v>9.5</v>
      </c>
      <c r="O677" s="246">
        <v>10.1</v>
      </c>
      <c r="P677" s="1231"/>
      <c r="Q677" s="246"/>
      <c r="R677" s="246"/>
    </row>
    <row r="678" spans="1:18" s="13" customFormat="1" ht="9.75" customHeight="1">
      <c r="A678" s="410"/>
      <c r="B678" s="387"/>
      <c r="C678" s="246"/>
      <c r="D678" s="246"/>
      <c r="E678" s="246"/>
      <c r="F678" s="132"/>
      <c r="G678" s="132"/>
      <c r="H678" s="132"/>
      <c r="I678" s="246">
        <v>0.1</v>
      </c>
      <c r="J678" s="246">
        <v>0</v>
      </c>
      <c r="K678" s="246">
        <v>0</v>
      </c>
      <c r="L678" s="73">
        <v>0</v>
      </c>
      <c r="M678" s="246">
        <v>0</v>
      </c>
      <c r="N678" s="246">
        <v>0</v>
      </c>
      <c r="O678" s="246">
        <v>0</v>
      </c>
      <c r="P678" s="1231"/>
      <c r="Q678" s="246"/>
      <c r="R678" s="246"/>
    </row>
    <row r="679" spans="1:18" s="13" customFormat="1" ht="13.5" customHeight="1">
      <c r="A679" s="407"/>
      <c r="B679" s="389" t="s">
        <v>610</v>
      </c>
      <c r="C679" s="587">
        <v>452.3</v>
      </c>
      <c r="D679" s="587">
        <v>521.1</v>
      </c>
      <c r="E679" s="587">
        <v>933.1</v>
      </c>
      <c r="F679" s="150">
        <f>SUM(F680:F681)</f>
        <v>1074.7</v>
      </c>
      <c r="G679" s="150">
        <f t="shared" ref="G679" si="8">SUM(G680:G681)</f>
        <v>1264.3</v>
      </c>
      <c r="H679" s="150">
        <v>1633.9</v>
      </c>
      <c r="I679" s="150">
        <v>1934.7</v>
      </c>
      <c r="J679" s="150">
        <v>2101.6</v>
      </c>
      <c r="K679" s="150">
        <v>2156.9</v>
      </c>
      <c r="L679" s="39">
        <v>2205</v>
      </c>
      <c r="M679" s="150">
        <v>2289.3000000000002</v>
      </c>
      <c r="N679" s="150">
        <v>2499.6</v>
      </c>
      <c r="O679" s="150">
        <v>2622.4</v>
      </c>
      <c r="P679" s="1198"/>
      <c r="Q679" s="150"/>
      <c r="R679" s="150"/>
    </row>
    <row r="680" spans="1:18" s="13" customFormat="1">
      <c r="A680" s="410"/>
      <c r="B680" s="387" t="s">
        <v>574</v>
      </c>
      <c r="C680" s="246"/>
      <c r="D680" s="246"/>
      <c r="E680" s="246"/>
      <c r="F680" s="132">
        <v>4.8</v>
      </c>
      <c r="G680" s="132">
        <v>16.2</v>
      </c>
      <c r="H680" s="132">
        <v>109</v>
      </c>
      <c r="I680" s="246">
        <v>81.400000000000006</v>
      </c>
      <c r="J680" s="246">
        <v>17.7</v>
      </c>
      <c r="K680" s="246">
        <v>16.399999999999999</v>
      </c>
      <c r="L680" s="73">
        <v>16.8</v>
      </c>
      <c r="M680" s="246">
        <v>17.399999999999999</v>
      </c>
      <c r="N680" s="246">
        <v>19</v>
      </c>
      <c r="O680" s="246">
        <v>20</v>
      </c>
      <c r="P680" s="1231"/>
      <c r="Q680" s="246"/>
      <c r="R680" s="246"/>
    </row>
    <row r="681" spans="1:18" s="13" customFormat="1">
      <c r="A681" s="410"/>
      <c r="B681" s="387" t="s">
        <v>599</v>
      </c>
      <c r="C681" s="246">
        <v>452.3</v>
      </c>
      <c r="D681" s="246">
        <v>521.1</v>
      </c>
      <c r="E681" s="246">
        <v>933.1</v>
      </c>
      <c r="F681" s="132">
        <v>1069.9000000000001</v>
      </c>
      <c r="G681" s="132">
        <v>1248.0999999999999</v>
      </c>
      <c r="H681" s="132">
        <v>1524.9</v>
      </c>
      <c r="I681" s="246">
        <v>1853.3</v>
      </c>
      <c r="J681" s="246">
        <v>2083.9</v>
      </c>
      <c r="K681" s="246">
        <v>2140.5</v>
      </c>
      <c r="L681" s="73">
        <v>2188.1999999999998</v>
      </c>
      <c r="M681" s="246">
        <v>2271.9</v>
      </c>
      <c r="N681" s="246">
        <v>2480.5</v>
      </c>
      <c r="O681" s="246">
        <v>2602.4</v>
      </c>
      <c r="P681" s="1231"/>
      <c r="Q681" s="246"/>
      <c r="R681" s="246"/>
    </row>
    <row r="682" spans="1:18" s="13" customFormat="1">
      <c r="A682" s="410"/>
      <c r="B682" s="387" t="s">
        <v>611</v>
      </c>
      <c r="C682" s="246">
        <v>38.1</v>
      </c>
      <c r="D682" s="246">
        <v>42.3</v>
      </c>
      <c r="E682" s="246">
        <v>92.7</v>
      </c>
      <c r="F682" s="132">
        <v>83.8</v>
      </c>
      <c r="G682" s="132">
        <v>1171.0999999999999</v>
      </c>
      <c r="H682" s="132">
        <v>168.9</v>
      </c>
      <c r="I682" s="246">
        <v>210.5</v>
      </c>
      <c r="J682" s="246">
        <v>435.8</v>
      </c>
      <c r="K682" s="246">
        <v>573.29999999999995</v>
      </c>
      <c r="L682" s="73">
        <v>586</v>
      </c>
      <c r="M682" s="246">
        <v>608.4</v>
      </c>
      <c r="N682" s="246">
        <v>664.3</v>
      </c>
      <c r="O682" s="246">
        <v>697</v>
      </c>
      <c r="P682" s="1231"/>
      <c r="Q682" s="246"/>
      <c r="R682" s="246"/>
    </row>
    <row r="683" spans="1:18" s="13" customFormat="1">
      <c r="A683" s="410"/>
      <c r="B683" s="394" t="s">
        <v>601</v>
      </c>
      <c r="C683" s="246">
        <v>414.2</v>
      </c>
      <c r="D683" s="246">
        <v>478.9</v>
      </c>
      <c r="E683" s="246">
        <v>840.4</v>
      </c>
      <c r="F683" s="132">
        <v>986.1</v>
      </c>
      <c r="G683" s="132">
        <v>77</v>
      </c>
      <c r="H683" s="132">
        <v>1356</v>
      </c>
      <c r="I683" s="246">
        <v>1642.8</v>
      </c>
      <c r="J683" s="246">
        <v>1648.1</v>
      </c>
      <c r="K683" s="246">
        <v>1567.2</v>
      </c>
      <c r="L683" s="73">
        <v>1602.2</v>
      </c>
      <c r="M683" s="246">
        <v>1663.4</v>
      </c>
      <c r="N683" s="246">
        <v>1816.2</v>
      </c>
      <c r="O683" s="246">
        <v>1905.4</v>
      </c>
      <c r="P683" s="1231"/>
      <c r="Q683" s="246"/>
      <c r="R683" s="246"/>
    </row>
    <row r="684" spans="1:18" s="13" customFormat="1">
      <c r="A684" s="410"/>
      <c r="B684" s="387"/>
      <c r="C684" s="246"/>
      <c r="D684" s="246"/>
      <c r="E684" s="246"/>
      <c r="F684" s="132"/>
      <c r="G684" s="132"/>
      <c r="H684" s="132"/>
      <c r="I684" s="246"/>
      <c r="J684" s="246"/>
      <c r="K684" s="246"/>
      <c r="L684" s="73"/>
      <c r="M684" s="246"/>
      <c r="N684" s="246"/>
      <c r="O684" s="246"/>
      <c r="P684" s="1231"/>
      <c r="Q684" s="246"/>
      <c r="R684" s="246"/>
    </row>
    <row r="685" spans="1:18" s="13" customFormat="1">
      <c r="A685" s="407"/>
      <c r="B685" s="389" t="s">
        <v>612</v>
      </c>
      <c r="C685" s="586"/>
      <c r="D685" s="586"/>
      <c r="E685" s="586"/>
      <c r="F685" s="150">
        <f>SUM(F686:F689)</f>
        <v>819.50000000000011</v>
      </c>
      <c r="G685" s="150">
        <f t="shared" ref="G685" si="9">SUM(G686:G689)</f>
        <v>1430.1000000000001</v>
      </c>
      <c r="H685" s="150">
        <v>1439.9</v>
      </c>
      <c r="I685" s="150">
        <v>1835.7</v>
      </c>
      <c r="J685" s="150">
        <v>943.1</v>
      </c>
      <c r="K685" s="150">
        <v>932.1</v>
      </c>
      <c r="L685" s="39">
        <v>1008.3</v>
      </c>
      <c r="M685" s="150">
        <v>1092.7</v>
      </c>
      <c r="N685" s="150">
        <v>1076.5999999999999</v>
      </c>
      <c r="O685" s="150">
        <v>1145.8</v>
      </c>
      <c r="P685" s="1198"/>
      <c r="Q685" s="150"/>
      <c r="R685" s="150"/>
    </row>
    <row r="686" spans="1:18" s="13" customFormat="1">
      <c r="A686" s="410"/>
      <c r="B686" s="387" t="s">
        <v>523</v>
      </c>
      <c r="C686" s="588"/>
      <c r="D686" s="588"/>
      <c r="E686" s="588"/>
      <c r="F686" s="132">
        <v>574.6</v>
      </c>
      <c r="G686" s="132">
        <v>1125.7</v>
      </c>
      <c r="H686" s="132">
        <v>882.6</v>
      </c>
      <c r="I686" s="246">
        <v>1030</v>
      </c>
      <c r="J686" s="246">
        <v>370.2</v>
      </c>
      <c r="K686" s="246">
        <v>244.2</v>
      </c>
      <c r="L686" s="73">
        <v>264.2</v>
      </c>
      <c r="M686" s="246">
        <v>286.3</v>
      </c>
      <c r="N686" s="246">
        <v>282</v>
      </c>
      <c r="O686" s="246">
        <v>300.2</v>
      </c>
      <c r="P686" s="1231"/>
      <c r="Q686" s="246"/>
      <c r="R686" s="246"/>
    </row>
    <row r="687" spans="1:18" s="13" customFormat="1">
      <c r="A687" s="410"/>
      <c r="B687" s="387" t="s">
        <v>527</v>
      </c>
      <c r="C687" s="588"/>
      <c r="D687" s="588"/>
      <c r="E687" s="588"/>
      <c r="F687" s="132">
        <v>21.6</v>
      </c>
      <c r="G687" s="132">
        <v>11.8</v>
      </c>
      <c r="H687" s="132">
        <v>40.299999999999997</v>
      </c>
      <c r="I687" s="246">
        <v>93.2</v>
      </c>
      <c r="J687" s="246">
        <v>15.6</v>
      </c>
      <c r="K687" s="246">
        <v>71.400000000000006</v>
      </c>
      <c r="L687" s="73">
        <v>77.2</v>
      </c>
      <c r="M687" s="246">
        <v>83.7</v>
      </c>
      <c r="N687" s="246">
        <v>82.5</v>
      </c>
      <c r="O687" s="246">
        <v>87.8</v>
      </c>
      <c r="P687" s="1231"/>
      <c r="Q687" s="246"/>
      <c r="R687" s="246"/>
    </row>
    <row r="688" spans="1:18" s="13" customFormat="1">
      <c r="A688" s="410"/>
      <c r="B688" s="387" t="s">
        <v>603</v>
      </c>
      <c r="C688" s="588"/>
      <c r="D688" s="588"/>
      <c r="E688" s="588"/>
      <c r="F688" s="132">
        <v>203.2</v>
      </c>
      <c r="G688" s="132">
        <v>220.4</v>
      </c>
      <c r="H688" s="132">
        <v>66.400000000000006</v>
      </c>
      <c r="I688" s="246">
        <v>275.2</v>
      </c>
      <c r="J688" s="246">
        <v>330.2</v>
      </c>
      <c r="K688" s="246">
        <v>213.2</v>
      </c>
      <c r="L688" s="73">
        <v>230.6</v>
      </c>
      <c r="M688" s="246">
        <v>249.9</v>
      </c>
      <c r="N688" s="246">
        <v>246.3</v>
      </c>
      <c r="O688" s="246">
        <v>262.10000000000002</v>
      </c>
      <c r="P688" s="1231"/>
      <c r="Q688" s="246"/>
      <c r="R688" s="246"/>
    </row>
    <row r="689" spans="1:18" s="13" customFormat="1">
      <c r="A689" s="410"/>
      <c r="B689" s="387" t="s">
        <v>531</v>
      </c>
      <c r="C689" s="588"/>
      <c r="D689" s="588"/>
      <c r="E689" s="588"/>
      <c r="F689" s="132">
        <v>20.100000000000001</v>
      </c>
      <c r="G689" s="132">
        <v>72.2</v>
      </c>
      <c r="H689" s="132">
        <v>450.7</v>
      </c>
      <c r="I689" s="246">
        <v>437.3</v>
      </c>
      <c r="J689" s="246">
        <v>227.2</v>
      </c>
      <c r="K689" s="246">
        <v>403.3</v>
      </c>
      <c r="L689" s="73">
        <v>436.3</v>
      </c>
      <c r="M689" s="246">
        <v>472.8</v>
      </c>
      <c r="N689" s="246">
        <v>465.8</v>
      </c>
      <c r="O689" s="246">
        <v>495.8</v>
      </c>
      <c r="P689" s="1231"/>
      <c r="Q689" s="246"/>
      <c r="R689" s="246"/>
    </row>
    <row r="690" spans="1:18" s="13" customFormat="1">
      <c r="A690" s="410"/>
      <c r="B690" s="387"/>
      <c r="C690" s="246"/>
      <c r="D690" s="246"/>
      <c r="E690" s="246"/>
      <c r="F690" s="132"/>
      <c r="G690" s="132"/>
      <c r="H690" s="132"/>
      <c r="I690" s="246"/>
      <c r="J690" s="246"/>
      <c r="K690" s="246"/>
      <c r="L690" s="73"/>
      <c r="M690" s="246"/>
      <c r="N690" s="246"/>
      <c r="O690" s="246"/>
      <c r="P690" s="1231"/>
      <c r="Q690" s="246"/>
      <c r="R690" s="246"/>
    </row>
    <row r="691" spans="1:18" s="417" customFormat="1">
      <c r="A691" s="407"/>
      <c r="B691" s="389" t="s">
        <v>613</v>
      </c>
      <c r="C691" s="586"/>
      <c r="D691" s="586"/>
      <c r="E691" s="586"/>
      <c r="F691" s="150">
        <f>SUM(F692:F694)</f>
        <v>707.3</v>
      </c>
      <c r="G691" s="150">
        <f t="shared" ref="G691" si="10">SUM(G692:G694)</f>
        <v>993.8</v>
      </c>
      <c r="H691" s="150">
        <v>576.1</v>
      </c>
      <c r="I691" s="150">
        <v>791.6</v>
      </c>
      <c r="J691" s="150">
        <v>816.9</v>
      </c>
      <c r="K691" s="150">
        <v>1365</v>
      </c>
      <c r="L691" s="39">
        <v>1638</v>
      </c>
      <c r="M691" s="150">
        <v>1965.6</v>
      </c>
      <c r="N691" s="150">
        <v>2358.6999999999998</v>
      </c>
      <c r="O691" s="150">
        <v>2830.5</v>
      </c>
      <c r="P691" s="1198"/>
      <c r="Q691" s="150"/>
      <c r="R691" s="150"/>
    </row>
    <row r="692" spans="1:18" s="417" customFormat="1">
      <c r="A692" s="410"/>
      <c r="B692" s="387" t="s">
        <v>523</v>
      </c>
      <c r="C692" s="588"/>
      <c r="D692" s="588"/>
      <c r="E692" s="588"/>
      <c r="F692" s="132">
        <v>71.3</v>
      </c>
      <c r="G692" s="578">
        <v>195</v>
      </c>
      <c r="H692" s="578">
        <v>48.6</v>
      </c>
      <c r="I692" s="246">
        <v>107.6</v>
      </c>
      <c r="J692" s="246">
        <v>76.7</v>
      </c>
      <c r="K692" s="246">
        <v>89.5</v>
      </c>
      <c r="L692" s="73">
        <v>107.4</v>
      </c>
      <c r="M692" s="246">
        <v>128.9</v>
      </c>
      <c r="N692" s="246">
        <v>154.69999999999999</v>
      </c>
      <c r="O692" s="246">
        <v>185.6</v>
      </c>
      <c r="P692" s="1231"/>
      <c r="Q692" s="246"/>
      <c r="R692" s="246"/>
    </row>
    <row r="693" spans="1:18" s="417" customFormat="1">
      <c r="A693" s="410"/>
      <c r="B693" s="387" t="s">
        <v>603</v>
      </c>
      <c r="C693" s="588"/>
      <c r="D693" s="588"/>
      <c r="E693" s="588"/>
      <c r="F693" s="132">
        <v>636</v>
      </c>
      <c r="G693" s="132">
        <v>517</v>
      </c>
      <c r="H693" s="132">
        <v>489.3</v>
      </c>
      <c r="I693" s="246">
        <v>684</v>
      </c>
      <c r="J693" s="246">
        <v>740.2</v>
      </c>
      <c r="K693" s="246">
        <v>1275.5</v>
      </c>
      <c r="L693" s="73">
        <v>1530.6</v>
      </c>
      <c r="M693" s="246">
        <v>1836.7</v>
      </c>
      <c r="N693" s="246">
        <v>2204.1</v>
      </c>
      <c r="O693" s="246">
        <v>2644.9</v>
      </c>
      <c r="P693" s="1231"/>
      <c r="Q693" s="246"/>
      <c r="R693" s="246"/>
    </row>
    <row r="694" spans="1:18" s="417" customFormat="1">
      <c r="A694" s="410"/>
      <c r="B694" s="387" t="s">
        <v>531</v>
      </c>
      <c r="C694" s="588"/>
      <c r="D694" s="588"/>
      <c r="E694" s="588"/>
      <c r="F694" s="132"/>
      <c r="G694" s="132">
        <v>281.8</v>
      </c>
      <c r="H694" s="132">
        <v>38.200000000000003</v>
      </c>
      <c r="I694" s="246">
        <v>179.6</v>
      </c>
      <c r="J694" s="246">
        <v>83.2</v>
      </c>
      <c r="K694" s="246">
        <v>39.4</v>
      </c>
      <c r="L694" s="73">
        <v>47.3</v>
      </c>
      <c r="M694" s="246">
        <v>56.7</v>
      </c>
      <c r="N694" s="246">
        <v>68.099999999999994</v>
      </c>
      <c r="O694" s="246">
        <v>81.7</v>
      </c>
      <c r="P694" s="1231"/>
      <c r="Q694" s="246"/>
      <c r="R694" s="246"/>
    </row>
    <row r="695" spans="1:18" s="13" customFormat="1">
      <c r="A695" s="332"/>
      <c r="B695" s="387"/>
      <c r="C695" s="246"/>
      <c r="D695" s="246"/>
      <c r="E695" s="246"/>
      <c r="F695" s="132"/>
      <c r="G695" s="132"/>
      <c r="H695" s="132"/>
      <c r="I695" s="246"/>
      <c r="J695" s="246"/>
      <c r="K695" s="246"/>
      <c r="L695" s="73"/>
      <c r="M695" s="246"/>
      <c r="N695" s="246"/>
      <c r="O695" s="246"/>
      <c r="P695" s="1231"/>
      <c r="Q695" s="246"/>
      <c r="R695" s="246"/>
    </row>
    <row r="696" spans="1:18" s="417" customFormat="1">
      <c r="A696" s="334"/>
      <c r="B696" s="389" t="s">
        <v>605</v>
      </c>
      <c r="C696" s="586">
        <v>9943.2999999999993</v>
      </c>
      <c r="D696" s="586">
        <v>13175.8</v>
      </c>
      <c r="E696" s="586">
        <v>15454.1</v>
      </c>
      <c r="F696" s="150">
        <f>F610+F633+F648+F661+F679+F685+F691</f>
        <v>13788.900000000001</v>
      </c>
      <c r="G696" s="150">
        <f>G610+G633+G648+G661+G679+G685+G691</f>
        <v>13572.5</v>
      </c>
      <c r="H696" s="150">
        <f>H610+H633+H648+H661+H679+H685+H691</f>
        <v>13319.8</v>
      </c>
      <c r="I696" s="150">
        <v>16134.2</v>
      </c>
      <c r="J696" s="150">
        <v>16525.900000000001</v>
      </c>
      <c r="K696" s="150">
        <v>18726.400000000001</v>
      </c>
      <c r="L696" s="39">
        <v>18737.400000000001</v>
      </c>
      <c r="M696" s="150">
        <v>18790</v>
      </c>
      <c r="N696" s="150">
        <v>19867</v>
      </c>
      <c r="O696" s="150">
        <v>21121.9</v>
      </c>
      <c r="P696" s="1198"/>
      <c r="Q696" s="150"/>
      <c r="R696" s="150"/>
    </row>
    <row r="697" spans="1:18" s="417" customFormat="1">
      <c r="A697" s="332"/>
      <c r="B697" s="384"/>
      <c r="C697" s="588"/>
      <c r="D697" s="588"/>
      <c r="E697" s="588"/>
      <c r="F697" s="589"/>
      <c r="G697" s="589"/>
      <c r="H697" s="589"/>
      <c r="I697" s="589"/>
      <c r="J697" s="589"/>
      <c r="K697" s="589"/>
      <c r="L697" s="41"/>
      <c r="M697" s="589"/>
      <c r="N697" s="589"/>
      <c r="O697" s="589"/>
      <c r="P697" s="1194"/>
      <c r="Q697" s="589"/>
      <c r="R697" s="589"/>
    </row>
    <row r="698" spans="1:18" ht="20.25">
      <c r="A698" s="159"/>
      <c r="B698" s="347" t="s">
        <v>414</v>
      </c>
      <c r="C698" s="30"/>
      <c r="D698" s="30"/>
      <c r="E698" s="30"/>
      <c r="F698" s="73"/>
      <c r="I698" s="30"/>
      <c r="J698" s="30"/>
      <c r="K698" s="30"/>
      <c r="M698" s="30"/>
      <c r="N698" s="30"/>
      <c r="O698" s="30"/>
      <c r="Q698" s="30"/>
      <c r="R698" s="30"/>
    </row>
    <row r="699" spans="1:18" s="13" customFormat="1" ht="15.75">
      <c r="A699" s="332"/>
      <c r="B699" s="584" t="s">
        <v>567</v>
      </c>
      <c r="C699" s="431"/>
      <c r="D699" s="431"/>
      <c r="E699" s="431"/>
      <c r="F699" s="431"/>
      <c r="G699" s="431"/>
      <c r="H699" s="431"/>
      <c r="I699" s="431"/>
      <c r="J699" s="431">
        <v>2019</v>
      </c>
      <c r="K699" s="431">
        <v>2020</v>
      </c>
      <c r="L699" s="31">
        <v>2021</v>
      </c>
      <c r="M699" s="431">
        <v>2022</v>
      </c>
      <c r="N699" s="431">
        <v>2023</v>
      </c>
      <c r="O699" s="431"/>
      <c r="P699" s="1195"/>
      <c r="Q699" s="431"/>
      <c r="R699" s="431"/>
    </row>
    <row r="700" spans="1:18" s="13" customFormat="1" ht="13.5" customHeight="1">
      <c r="A700" s="332"/>
      <c r="B700" s="584" t="s">
        <v>450</v>
      </c>
      <c r="C700" s="432"/>
      <c r="D700" s="432"/>
      <c r="E700" s="432"/>
      <c r="F700" s="432"/>
      <c r="G700" s="432"/>
      <c r="H700" s="432"/>
      <c r="I700" s="432"/>
      <c r="J700" s="432" t="s">
        <v>233</v>
      </c>
      <c r="K700" s="432" t="s">
        <v>233</v>
      </c>
      <c r="L700" s="33" t="s">
        <v>233</v>
      </c>
      <c r="M700" s="432" t="s">
        <v>233</v>
      </c>
      <c r="N700" s="432" t="s">
        <v>233</v>
      </c>
      <c r="O700" s="432"/>
      <c r="P700" s="1196"/>
      <c r="Q700" s="432"/>
      <c r="R700" s="432"/>
    </row>
    <row r="701" spans="1:18" s="13" customFormat="1" ht="14.25" customHeight="1">
      <c r="A701" s="332"/>
      <c r="B701" s="402" t="s">
        <v>452</v>
      </c>
      <c r="C701" s="127"/>
      <c r="D701" s="127"/>
      <c r="E701" s="127"/>
      <c r="F701" s="432"/>
      <c r="G701" s="432"/>
      <c r="H701" s="432"/>
      <c r="I701" s="127"/>
      <c r="J701" s="127" t="s">
        <v>160</v>
      </c>
      <c r="K701" s="127" t="s">
        <v>160</v>
      </c>
      <c r="L701" s="34" t="s">
        <v>160</v>
      </c>
      <c r="M701" s="127" t="s">
        <v>160</v>
      </c>
      <c r="N701" s="127" t="s">
        <v>160</v>
      </c>
      <c r="O701" s="127"/>
      <c r="P701" s="47"/>
      <c r="Q701" s="127"/>
      <c r="R701" s="127"/>
    </row>
    <row r="702" spans="1:18" s="13" customFormat="1">
      <c r="A702" s="332"/>
      <c r="B702" s="332"/>
      <c r="C702" s="173"/>
      <c r="D702" s="173"/>
      <c r="E702" s="173"/>
      <c r="F702" s="432"/>
      <c r="G702" s="173"/>
      <c r="H702" s="173"/>
      <c r="I702" s="173"/>
      <c r="J702" s="173"/>
      <c r="K702" s="173"/>
      <c r="L702" s="30"/>
      <c r="M702" s="173"/>
      <c r="N702" s="173"/>
      <c r="O702" s="173"/>
      <c r="P702" s="49"/>
      <c r="Q702" s="173"/>
      <c r="R702" s="173"/>
    </row>
    <row r="703" spans="1:18" s="417" customFormat="1">
      <c r="A703" s="407"/>
      <c r="B703" s="389" t="s">
        <v>568</v>
      </c>
      <c r="C703" s="586"/>
      <c r="D703" s="586"/>
      <c r="E703" s="586"/>
      <c r="F703" s="150"/>
      <c r="G703" s="150"/>
      <c r="H703" s="150"/>
      <c r="I703" s="150"/>
      <c r="J703" s="150">
        <v>7750.8</v>
      </c>
      <c r="K703" s="150">
        <v>7392.3</v>
      </c>
      <c r="L703" s="39">
        <v>7336</v>
      </c>
      <c r="M703" s="150">
        <v>7831.8</v>
      </c>
      <c r="N703" s="150">
        <v>8699.7999999999993</v>
      </c>
      <c r="O703" s="150"/>
      <c r="P703" s="1198"/>
      <c r="Q703" s="150"/>
      <c r="R703" s="150"/>
    </row>
    <row r="704" spans="1:18" s="417" customFormat="1">
      <c r="A704" s="410"/>
      <c r="B704" s="387" t="s">
        <v>569</v>
      </c>
      <c r="C704" s="246"/>
      <c r="D704" s="246"/>
      <c r="E704" s="246"/>
      <c r="F704" s="132"/>
      <c r="G704" s="246"/>
      <c r="H704" s="246"/>
      <c r="I704" s="246"/>
      <c r="J704" s="246">
        <v>2089.9</v>
      </c>
      <c r="K704" s="246">
        <v>2249.4</v>
      </c>
      <c r="L704" s="73">
        <v>2364.9</v>
      </c>
      <c r="M704" s="246">
        <v>2428</v>
      </c>
      <c r="N704" s="246">
        <v>2555.3000000000002</v>
      </c>
      <c r="O704" s="246"/>
      <c r="P704" s="1231"/>
      <c r="Q704" s="246"/>
      <c r="R704" s="246"/>
    </row>
    <row r="705" spans="1:18" s="417" customFormat="1">
      <c r="A705" s="410">
        <v>211</v>
      </c>
      <c r="B705" s="394" t="s">
        <v>570</v>
      </c>
      <c r="C705" s="246"/>
      <c r="D705" s="246"/>
      <c r="E705" s="246"/>
      <c r="F705" s="132"/>
      <c r="G705" s="132"/>
      <c r="H705" s="132"/>
      <c r="I705" s="246"/>
      <c r="J705" s="246"/>
      <c r="K705" s="246"/>
      <c r="L705" s="73"/>
      <c r="M705" s="246"/>
      <c r="N705" s="246"/>
      <c r="O705" s="246"/>
      <c r="P705" s="1231"/>
      <c r="Q705" s="246"/>
      <c r="R705" s="246"/>
    </row>
    <row r="706" spans="1:18" s="417" customFormat="1">
      <c r="A706" s="410"/>
      <c r="B706" s="394" t="s">
        <v>571</v>
      </c>
      <c r="C706" s="245"/>
      <c r="D706" s="245"/>
      <c r="E706" s="245"/>
      <c r="F706" s="132"/>
      <c r="G706" s="132"/>
      <c r="H706" s="132"/>
      <c r="I706" s="246"/>
      <c r="J706" s="246"/>
      <c r="K706" s="246"/>
      <c r="L706" s="73"/>
      <c r="M706" s="246"/>
      <c r="N706" s="246"/>
      <c r="O706" s="246"/>
      <c r="P706" s="1231"/>
      <c r="Q706" s="246"/>
      <c r="R706" s="246"/>
    </row>
    <row r="707" spans="1:18" s="417" customFormat="1">
      <c r="A707" s="410"/>
      <c r="B707" s="394" t="s">
        <v>572</v>
      </c>
      <c r="C707" s="245"/>
      <c r="D707" s="245"/>
      <c r="E707" s="245"/>
      <c r="F707" s="132"/>
      <c r="G707" s="132"/>
      <c r="H707" s="132"/>
      <c r="I707" s="246"/>
      <c r="J707" s="246"/>
      <c r="K707" s="246"/>
      <c r="L707" s="73"/>
      <c r="M707" s="246"/>
      <c r="N707" s="246"/>
      <c r="O707" s="246"/>
      <c r="P707" s="1231"/>
      <c r="Q707" s="246"/>
      <c r="R707" s="246"/>
    </row>
    <row r="708" spans="1:18" s="417" customFormat="1">
      <c r="A708" s="410">
        <v>212</v>
      </c>
      <c r="B708" s="394" t="s">
        <v>573</v>
      </c>
      <c r="C708" s="246"/>
      <c r="D708" s="246"/>
      <c r="E708" s="246"/>
      <c r="F708" s="132"/>
      <c r="G708" s="132"/>
      <c r="H708" s="132"/>
      <c r="I708" s="246"/>
      <c r="J708" s="246"/>
      <c r="K708" s="246"/>
      <c r="L708" s="73"/>
      <c r="M708" s="246"/>
      <c r="N708" s="246"/>
      <c r="O708" s="246"/>
      <c r="P708" s="1231"/>
      <c r="Q708" s="246"/>
      <c r="R708" s="246"/>
    </row>
    <row r="709" spans="1:18" s="13" customFormat="1">
      <c r="A709" s="410"/>
      <c r="B709" s="387" t="s">
        <v>574</v>
      </c>
      <c r="C709" s="246"/>
      <c r="D709" s="246"/>
      <c r="E709" s="246"/>
      <c r="F709" s="132"/>
      <c r="G709" s="246"/>
      <c r="H709" s="246"/>
      <c r="I709" s="246"/>
      <c r="J709" s="246">
        <v>3554.2</v>
      </c>
      <c r="K709" s="246">
        <v>3228.9</v>
      </c>
      <c r="L709" s="73">
        <v>3121.1</v>
      </c>
      <c r="M709" s="246">
        <v>3392.8</v>
      </c>
      <c r="N709" s="246">
        <v>3857.8</v>
      </c>
      <c r="O709" s="246"/>
      <c r="P709" s="1231"/>
      <c r="Q709" s="246"/>
      <c r="R709" s="246"/>
    </row>
    <row r="710" spans="1:18" s="13" customFormat="1">
      <c r="A710" s="410"/>
      <c r="B710" s="387" t="s">
        <v>575</v>
      </c>
      <c r="C710" s="246"/>
      <c r="D710" s="246"/>
      <c r="E710" s="246"/>
      <c r="F710" s="132"/>
      <c r="G710" s="246"/>
      <c r="H710" s="246"/>
      <c r="I710" s="246"/>
      <c r="J710" s="246">
        <v>932</v>
      </c>
      <c r="K710" s="246">
        <v>846.7</v>
      </c>
      <c r="L710" s="73">
        <v>818.4</v>
      </c>
      <c r="M710" s="246">
        <v>889.7</v>
      </c>
      <c r="N710" s="246">
        <v>1011.6</v>
      </c>
      <c r="O710" s="246"/>
      <c r="P710" s="1231"/>
      <c r="Q710" s="246"/>
      <c r="R710" s="246"/>
    </row>
    <row r="711" spans="1:18" s="417" customFormat="1">
      <c r="A711" s="410"/>
      <c r="B711" s="387" t="s">
        <v>576</v>
      </c>
      <c r="C711" s="246"/>
      <c r="D711" s="246"/>
      <c r="E711" s="246"/>
      <c r="F711" s="132"/>
      <c r="G711" s="246"/>
      <c r="H711" s="246"/>
      <c r="I711" s="246"/>
      <c r="J711" s="246">
        <v>88.2</v>
      </c>
      <c r="K711" s="246">
        <v>80.099999999999994</v>
      </c>
      <c r="L711" s="73">
        <v>77.400000000000006</v>
      </c>
      <c r="M711" s="246">
        <v>84.2</v>
      </c>
      <c r="N711" s="246">
        <v>95.7</v>
      </c>
      <c r="O711" s="246"/>
      <c r="P711" s="1231"/>
      <c r="Q711" s="246"/>
      <c r="R711" s="246"/>
    </row>
    <row r="712" spans="1:18" s="13" customFormat="1">
      <c r="A712" s="410"/>
      <c r="B712" s="387" t="s">
        <v>577</v>
      </c>
      <c r="C712" s="246"/>
      <c r="D712" s="246"/>
      <c r="E712" s="246"/>
      <c r="F712" s="132"/>
      <c r="G712" s="246"/>
      <c r="H712" s="246"/>
      <c r="I712" s="246"/>
      <c r="J712" s="246">
        <v>1035.7</v>
      </c>
      <c r="K712" s="246">
        <v>940.9</v>
      </c>
      <c r="L712" s="73">
        <v>909.5</v>
      </c>
      <c r="M712" s="246">
        <v>988.6</v>
      </c>
      <c r="N712" s="246">
        <v>1124.0999999999999</v>
      </c>
      <c r="O712" s="246"/>
      <c r="P712" s="1231"/>
      <c r="Q712" s="246"/>
      <c r="R712" s="246"/>
    </row>
    <row r="713" spans="1:18" s="13" customFormat="1">
      <c r="A713" s="410"/>
      <c r="B713" s="394" t="s">
        <v>578</v>
      </c>
      <c r="C713" s="246"/>
      <c r="D713" s="246"/>
      <c r="E713" s="246"/>
      <c r="F713" s="434"/>
      <c r="G713" s="434"/>
      <c r="H713" s="434"/>
      <c r="I713" s="246"/>
      <c r="J713" s="246"/>
      <c r="K713" s="246"/>
      <c r="L713" s="73"/>
      <c r="M713" s="246"/>
      <c r="N713" s="246"/>
      <c r="O713" s="246"/>
      <c r="P713" s="1231"/>
      <c r="Q713" s="246"/>
      <c r="R713" s="246"/>
    </row>
    <row r="714" spans="1:18" s="13" customFormat="1">
      <c r="A714" s="410"/>
      <c r="B714" s="394" t="s">
        <v>579</v>
      </c>
      <c r="C714" s="246"/>
      <c r="D714" s="246"/>
      <c r="E714" s="246"/>
      <c r="F714" s="434"/>
      <c r="G714" s="434"/>
      <c r="H714" s="434"/>
      <c r="I714" s="246"/>
      <c r="J714" s="246"/>
      <c r="K714" s="246"/>
      <c r="L714" s="73"/>
      <c r="M714" s="246"/>
      <c r="N714" s="246"/>
      <c r="O714" s="246"/>
      <c r="P714" s="1231"/>
      <c r="Q714" s="246"/>
      <c r="R714" s="246"/>
    </row>
    <row r="715" spans="1:18" s="13" customFormat="1">
      <c r="A715" s="410"/>
      <c r="B715" s="394" t="s">
        <v>597</v>
      </c>
      <c r="C715" s="246"/>
      <c r="D715" s="246"/>
      <c r="E715" s="246"/>
      <c r="F715" s="434"/>
      <c r="G715" s="245"/>
      <c r="H715" s="245"/>
      <c r="I715" s="246"/>
      <c r="J715" s="246"/>
      <c r="K715" s="246"/>
      <c r="L715" s="73"/>
      <c r="M715" s="246"/>
      <c r="N715" s="246"/>
      <c r="O715" s="246"/>
      <c r="P715" s="1231"/>
      <c r="Q715" s="246"/>
      <c r="R715" s="246"/>
    </row>
    <row r="716" spans="1:18" s="13" customFormat="1">
      <c r="A716" s="410"/>
      <c r="B716" s="394" t="s">
        <v>581</v>
      </c>
      <c r="C716" s="246"/>
      <c r="D716" s="246"/>
      <c r="E716" s="246"/>
      <c r="F716" s="434"/>
      <c r="G716" s="245"/>
      <c r="H716" s="245"/>
      <c r="I716" s="246"/>
      <c r="J716" s="246"/>
      <c r="K716" s="246"/>
      <c r="L716" s="73"/>
      <c r="M716" s="246"/>
      <c r="N716" s="246"/>
      <c r="O716" s="246"/>
      <c r="P716" s="1231"/>
      <c r="Q716" s="246"/>
      <c r="R716" s="246"/>
    </row>
    <row r="717" spans="1:18" s="13" customFormat="1">
      <c r="A717" s="410"/>
      <c r="B717" s="394" t="s">
        <v>582</v>
      </c>
      <c r="C717" s="246"/>
      <c r="D717" s="246"/>
      <c r="E717" s="246"/>
      <c r="F717" s="132"/>
      <c r="G717" s="246"/>
      <c r="H717" s="246"/>
      <c r="I717" s="246"/>
      <c r="J717" s="246"/>
      <c r="K717" s="246"/>
      <c r="L717" s="73"/>
      <c r="M717" s="246"/>
      <c r="N717" s="246"/>
      <c r="O717" s="246"/>
      <c r="P717" s="1231"/>
      <c r="Q717" s="246"/>
      <c r="R717" s="246"/>
    </row>
    <row r="718" spans="1:18" s="13" customFormat="1">
      <c r="A718" s="410"/>
      <c r="B718" s="394" t="s">
        <v>583</v>
      </c>
      <c r="C718" s="246"/>
      <c r="D718" s="246"/>
      <c r="E718" s="246"/>
      <c r="F718" s="132"/>
      <c r="G718" s="434"/>
      <c r="H718" s="434"/>
      <c r="I718" s="246"/>
      <c r="J718" s="246"/>
      <c r="K718" s="246"/>
      <c r="L718" s="73"/>
      <c r="M718" s="246"/>
      <c r="N718" s="246"/>
      <c r="O718" s="246"/>
      <c r="P718" s="1231"/>
      <c r="Q718" s="246"/>
      <c r="R718" s="246"/>
    </row>
    <row r="719" spans="1:18" s="13" customFormat="1">
      <c r="A719" s="410"/>
      <c r="B719" s="394" t="s">
        <v>584</v>
      </c>
      <c r="C719" s="246"/>
      <c r="D719" s="246"/>
      <c r="E719" s="246"/>
      <c r="F719" s="132"/>
      <c r="G719" s="434"/>
      <c r="H719" s="434"/>
      <c r="I719" s="246"/>
      <c r="J719" s="246"/>
      <c r="K719" s="246"/>
      <c r="L719" s="73"/>
      <c r="M719" s="246"/>
      <c r="N719" s="246"/>
      <c r="O719" s="246"/>
      <c r="P719" s="1231"/>
      <c r="Q719" s="246"/>
      <c r="R719" s="246"/>
    </row>
    <row r="720" spans="1:18" s="13" customFormat="1">
      <c r="A720" s="410"/>
      <c r="B720" s="394" t="s">
        <v>585</v>
      </c>
      <c r="C720" s="246"/>
      <c r="D720" s="246"/>
      <c r="E720" s="246"/>
      <c r="F720" s="434"/>
      <c r="G720" s="434"/>
      <c r="H720" s="434"/>
      <c r="I720" s="246"/>
      <c r="J720" s="246"/>
      <c r="K720" s="246"/>
      <c r="L720" s="73"/>
      <c r="M720" s="246"/>
      <c r="N720" s="246"/>
      <c r="O720" s="246"/>
      <c r="P720" s="1231"/>
      <c r="Q720" s="246"/>
      <c r="R720" s="246"/>
    </row>
    <row r="721" spans="1:18" s="13" customFormat="1">
      <c r="A721" s="410"/>
      <c r="B721" s="394" t="s">
        <v>586</v>
      </c>
      <c r="C721" s="246"/>
      <c r="D721" s="246"/>
      <c r="E721" s="246"/>
      <c r="F721" s="132"/>
      <c r="G721" s="434"/>
      <c r="H721" s="434"/>
      <c r="I721" s="246"/>
      <c r="J721" s="246"/>
      <c r="K721" s="246"/>
      <c r="L721" s="73"/>
      <c r="M721" s="246"/>
      <c r="N721" s="246"/>
      <c r="O721" s="246"/>
      <c r="P721" s="1231"/>
      <c r="Q721" s="246"/>
      <c r="R721" s="246"/>
    </row>
    <row r="722" spans="1:18" s="13" customFormat="1">
      <c r="A722" s="410"/>
      <c r="B722" s="387" t="s">
        <v>587</v>
      </c>
      <c r="C722" s="246"/>
      <c r="D722" s="245"/>
      <c r="E722" s="245"/>
      <c r="F722" s="434"/>
      <c r="G722" s="434"/>
      <c r="H722" s="434"/>
      <c r="I722" s="245"/>
      <c r="J722" s="245"/>
      <c r="K722" s="245"/>
      <c r="L722" s="75"/>
      <c r="M722" s="245"/>
      <c r="N722" s="245"/>
      <c r="O722" s="245"/>
      <c r="P722" s="1248"/>
      <c r="Q722" s="245"/>
      <c r="R722" s="245"/>
    </row>
    <row r="723" spans="1:18" s="13" customFormat="1">
      <c r="A723" s="410"/>
      <c r="B723" s="387" t="s">
        <v>589</v>
      </c>
      <c r="C723" s="245"/>
      <c r="D723" s="246"/>
      <c r="E723" s="245"/>
      <c r="F723" s="132"/>
      <c r="G723" s="434"/>
      <c r="H723" s="434"/>
      <c r="I723" s="246"/>
      <c r="J723" s="246"/>
      <c r="K723" s="246"/>
      <c r="L723" s="73"/>
      <c r="M723" s="246"/>
      <c r="N723" s="246"/>
      <c r="O723" s="246"/>
      <c r="P723" s="1231"/>
      <c r="Q723" s="246"/>
      <c r="R723" s="246"/>
    </row>
    <row r="724" spans="1:18" s="13" customFormat="1">
      <c r="A724" s="410"/>
      <c r="B724" s="387" t="s">
        <v>588</v>
      </c>
      <c r="C724" s="245"/>
      <c r="D724" s="245"/>
      <c r="E724" s="245"/>
      <c r="F724" s="132"/>
      <c r="G724" s="434"/>
      <c r="H724" s="434"/>
      <c r="I724" s="246"/>
      <c r="J724" s="246">
        <v>50.6</v>
      </c>
      <c r="K724" s="246">
        <v>46</v>
      </c>
      <c r="L724" s="73">
        <v>44.5</v>
      </c>
      <c r="M724" s="246">
        <v>48.3</v>
      </c>
      <c r="N724" s="246">
        <v>55</v>
      </c>
      <c r="O724" s="246"/>
      <c r="P724" s="1231"/>
      <c r="Q724" s="246"/>
      <c r="R724" s="246"/>
    </row>
    <row r="725" spans="1:18" s="13" customFormat="1">
      <c r="A725" s="410"/>
      <c r="B725" s="387"/>
      <c r="C725" s="246"/>
      <c r="D725" s="246"/>
      <c r="E725" s="246"/>
      <c r="F725" s="132"/>
      <c r="G725" s="132"/>
      <c r="H725" s="132"/>
      <c r="I725" s="246"/>
      <c r="J725" s="246"/>
      <c r="K725" s="246"/>
      <c r="L725" s="73"/>
      <c r="M725" s="246"/>
      <c r="N725" s="246"/>
      <c r="O725" s="246"/>
      <c r="P725" s="1231"/>
      <c r="Q725" s="246"/>
      <c r="R725" s="246"/>
    </row>
    <row r="726" spans="1:18" s="417" customFormat="1">
      <c r="A726" s="407"/>
      <c r="B726" s="389" t="s">
        <v>590</v>
      </c>
      <c r="C726" s="586"/>
      <c r="D726" s="586"/>
      <c r="E726" s="586"/>
      <c r="F726" s="150"/>
      <c r="G726" s="150"/>
      <c r="H726" s="150"/>
      <c r="I726" s="150"/>
      <c r="J726" s="150">
        <v>2870.7</v>
      </c>
      <c r="K726" s="150">
        <v>2883.5</v>
      </c>
      <c r="L726" s="39">
        <v>2932.9</v>
      </c>
      <c r="M726" s="150">
        <v>3075.7</v>
      </c>
      <c r="N726" s="150">
        <v>3336.2</v>
      </c>
      <c r="O726" s="150"/>
      <c r="P726" s="1198"/>
      <c r="Q726" s="150"/>
      <c r="R726" s="150"/>
    </row>
    <row r="727" spans="1:18" s="13" customFormat="1">
      <c r="A727" s="410"/>
      <c r="B727" s="387" t="s">
        <v>569</v>
      </c>
      <c r="C727" s="246"/>
      <c r="D727" s="246"/>
      <c r="E727" s="246"/>
      <c r="F727" s="132"/>
      <c r="G727" s="132"/>
      <c r="H727" s="132"/>
      <c r="I727" s="246"/>
      <c r="J727" s="246">
        <v>1671.4</v>
      </c>
      <c r="K727" s="246">
        <v>1794</v>
      </c>
      <c r="L727" s="73">
        <v>1879.8</v>
      </c>
      <c r="M727" s="246">
        <v>1931</v>
      </c>
      <c r="N727" s="246">
        <v>2034.6</v>
      </c>
      <c r="O727" s="246"/>
      <c r="P727" s="1231"/>
      <c r="Q727" s="246"/>
      <c r="R727" s="246"/>
    </row>
    <row r="728" spans="1:18" s="13" customFormat="1">
      <c r="A728" s="410">
        <v>211</v>
      </c>
      <c r="B728" s="394" t="s">
        <v>570</v>
      </c>
      <c r="C728" s="246"/>
      <c r="D728" s="246"/>
      <c r="E728" s="246"/>
      <c r="F728" s="132"/>
      <c r="G728" s="434"/>
      <c r="H728" s="434"/>
      <c r="I728" s="245"/>
      <c r="J728" s="245"/>
      <c r="K728" s="245"/>
      <c r="L728" s="75"/>
      <c r="M728" s="245"/>
      <c r="N728" s="245"/>
      <c r="O728" s="245"/>
      <c r="P728" s="1248"/>
      <c r="Q728" s="245"/>
      <c r="R728" s="245"/>
    </row>
    <row r="729" spans="1:18" s="13" customFormat="1">
      <c r="A729" s="410"/>
      <c r="B729" s="394" t="s">
        <v>571</v>
      </c>
      <c r="C729" s="246"/>
      <c r="D729" s="246"/>
      <c r="E729" s="246"/>
      <c r="F729" s="132"/>
      <c r="G729" s="132"/>
      <c r="H729" s="132"/>
      <c r="I729" s="246"/>
      <c r="J729" s="246"/>
      <c r="K729" s="246"/>
      <c r="L729" s="73"/>
      <c r="M729" s="246"/>
      <c r="N729" s="246"/>
      <c r="O729" s="246"/>
      <c r="P729" s="1231"/>
      <c r="Q729" s="246"/>
      <c r="R729" s="246"/>
    </row>
    <row r="730" spans="1:18" s="13" customFormat="1">
      <c r="A730" s="410"/>
      <c r="B730" s="394" t="s">
        <v>572</v>
      </c>
      <c r="C730" s="246"/>
      <c r="D730" s="246"/>
      <c r="E730" s="246"/>
      <c r="F730" s="132"/>
      <c r="G730" s="434"/>
      <c r="H730" s="434"/>
      <c r="I730" s="246"/>
      <c r="J730" s="246"/>
      <c r="K730" s="246"/>
      <c r="L730" s="73"/>
      <c r="M730" s="246"/>
      <c r="N730" s="246"/>
      <c r="O730" s="246"/>
      <c r="P730" s="1231"/>
      <c r="Q730" s="246"/>
      <c r="R730" s="246"/>
    </row>
    <row r="731" spans="1:18" s="13" customFormat="1">
      <c r="A731" s="410">
        <v>212</v>
      </c>
      <c r="B731" s="394" t="s">
        <v>573</v>
      </c>
      <c r="C731" s="246"/>
      <c r="D731" s="246"/>
      <c r="E731" s="246"/>
      <c r="F731" s="132"/>
      <c r="G731" s="434"/>
      <c r="H731" s="434"/>
      <c r="I731" s="245"/>
      <c r="J731" s="245"/>
      <c r="K731" s="245"/>
      <c r="L731" s="75"/>
      <c r="M731" s="245"/>
      <c r="N731" s="245"/>
      <c r="O731" s="245"/>
      <c r="P731" s="1248"/>
      <c r="Q731" s="245"/>
      <c r="R731" s="245"/>
    </row>
    <row r="732" spans="1:18" s="417" customFormat="1">
      <c r="A732" s="410"/>
      <c r="B732" s="387" t="s">
        <v>574</v>
      </c>
      <c r="C732" s="246"/>
      <c r="D732" s="246"/>
      <c r="E732" s="246"/>
      <c r="F732" s="132"/>
      <c r="G732" s="132"/>
      <c r="H732" s="132"/>
      <c r="I732" s="246"/>
      <c r="J732" s="246">
        <v>17</v>
      </c>
      <c r="K732" s="246">
        <v>15.4</v>
      </c>
      <c r="L732" s="73">
        <v>14.9</v>
      </c>
      <c r="M732" s="246">
        <v>16.2</v>
      </c>
      <c r="N732" s="246">
        <v>18.5</v>
      </c>
      <c r="O732" s="246"/>
      <c r="P732" s="1231"/>
      <c r="Q732" s="246"/>
      <c r="R732" s="246"/>
    </row>
    <row r="733" spans="1:18" s="417" customFormat="1">
      <c r="A733" s="410"/>
      <c r="B733" s="387" t="s">
        <v>219</v>
      </c>
      <c r="C733" s="246"/>
      <c r="D733" s="246"/>
      <c r="E733" s="246"/>
      <c r="F733" s="434"/>
      <c r="G733" s="434"/>
      <c r="H733" s="434"/>
      <c r="I733" s="246"/>
      <c r="J733" s="246"/>
      <c r="K733" s="246"/>
      <c r="L733" s="73"/>
      <c r="M733" s="246"/>
      <c r="N733" s="246"/>
      <c r="O733" s="246"/>
      <c r="P733" s="1231"/>
      <c r="Q733" s="246"/>
      <c r="R733" s="246"/>
    </row>
    <row r="734" spans="1:18" s="13" customFormat="1">
      <c r="A734" s="410"/>
      <c r="B734" s="387" t="s">
        <v>527</v>
      </c>
      <c r="C734" s="246"/>
      <c r="D734" s="246"/>
      <c r="E734" s="246"/>
      <c r="F734" s="132"/>
      <c r="G734" s="132"/>
      <c r="H734" s="132"/>
      <c r="I734" s="246"/>
      <c r="J734" s="246">
        <v>1164.2</v>
      </c>
      <c r="K734" s="246">
        <v>1057.7</v>
      </c>
      <c r="L734" s="73">
        <v>1022.4</v>
      </c>
      <c r="M734" s="246">
        <v>1111.3</v>
      </c>
      <c r="N734" s="246">
        <v>1263.7</v>
      </c>
      <c r="O734" s="246"/>
      <c r="P734" s="1231"/>
      <c r="Q734" s="246"/>
      <c r="R734" s="246"/>
    </row>
    <row r="735" spans="1:18" s="13" customFormat="1">
      <c r="A735" s="410"/>
      <c r="B735" s="394" t="s">
        <v>592</v>
      </c>
      <c r="C735" s="246"/>
      <c r="D735" s="246"/>
      <c r="E735" s="246"/>
      <c r="F735" s="132"/>
      <c r="G735" s="132"/>
      <c r="H735" s="132"/>
      <c r="I735" s="246"/>
      <c r="J735" s="246"/>
      <c r="K735" s="246"/>
      <c r="L735" s="73"/>
      <c r="M735" s="246"/>
      <c r="N735" s="246"/>
      <c r="O735" s="246"/>
      <c r="P735" s="1231"/>
      <c r="Q735" s="246"/>
      <c r="R735" s="246"/>
    </row>
    <row r="736" spans="1:18" s="13" customFormat="1">
      <c r="A736" s="410"/>
      <c r="B736" s="394" t="s">
        <v>591</v>
      </c>
      <c r="C736" s="246"/>
      <c r="D736" s="246"/>
      <c r="E736" s="246"/>
      <c r="F736" s="132"/>
      <c r="G736" s="132"/>
      <c r="H736" s="132"/>
      <c r="I736" s="246"/>
      <c r="J736" s="246"/>
      <c r="K736" s="246"/>
      <c r="L736" s="73"/>
      <c r="M736" s="246"/>
      <c r="N736" s="246"/>
      <c r="O736" s="246"/>
      <c r="P736" s="1231"/>
      <c r="Q736" s="246"/>
      <c r="R736" s="246"/>
    </row>
    <row r="737" spans="1:18" s="417" customFormat="1">
      <c r="A737" s="410"/>
      <c r="B737" s="387" t="s">
        <v>577</v>
      </c>
      <c r="C737" s="246"/>
      <c r="D737" s="246"/>
      <c r="E737" s="246"/>
      <c r="F737" s="132"/>
      <c r="G737" s="132"/>
      <c r="H737" s="132"/>
      <c r="I737" s="246"/>
      <c r="J737" s="246">
        <v>18</v>
      </c>
      <c r="K737" s="246">
        <v>16.399999999999999</v>
      </c>
      <c r="L737" s="73">
        <v>15.8</v>
      </c>
      <c r="M737" s="246">
        <v>17.2</v>
      </c>
      <c r="N737" s="246">
        <v>19.5</v>
      </c>
      <c r="O737" s="246"/>
      <c r="P737" s="1231"/>
      <c r="Q737" s="246"/>
      <c r="R737" s="246"/>
    </row>
    <row r="738" spans="1:18" s="13" customFormat="1">
      <c r="A738" s="410">
        <v>311</v>
      </c>
      <c r="B738" s="394" t="s">
        <v>596</v>
      </c>
      <c r="C738" s="246"/>
      <c r="D738" s="246"/>
      <c r="E738" s="246"/>
      <c r="F738" s="434"/>
      <c r="G738" s="132"/>
      <c r="H738" s="132"/>
      <c r="I738" s="246"/>
      <c r="J738" s="246"/>
      <c r="K738" s="246"/>
      <c r="L738" s="73"/>
      <c r="M738" s="246"/>
      <c r="N738" s="246"/>
      <c r="O738" s="246"/>
      <c r="P738" s="1231"/>
      <c r="Q738" s="246"/>
      <c r="R738" s="246"/>
    </row>
    <row r="739" spans="1:18" s="13" customFormat="1">
      <c r="A739" s="410"/>
      <c r="B739" s="387" t="s">
        <v>589</v>
      </c>
      <c r="C739" s="245"/>
      <c r="D739" s="246"/>
      <c r="E739" s="245"/>
      <c r="F739" s="434"/>
      <c r="G739" s="434"/>
      <c r="H739" s="434"/>
      <c r="I739" s="245"/>
      <c r="J739" s="245"/>
      <c r="K739" s="245"/>
      <c r="L739" s="75"/>
      <c r="M739" s="245"/>
      <c r="N739" s="245"/>
      <c r="O739" s="245"/>
      <c r="P739" s="1248"/>
      <c r="Q739" s="245"/>
      <c r="R739" s="245"/>
    </row>
    <row r="740" spans="1:18" s="13" customFormat="1">
      <c r="A740" s="410"/>
      <c r="B740" s="387"/>
      <c r="C740" s="246"/>
      <c r="D740" s="246"/>
      <c r="E740" s="246"/>
      <c r="F740" s="132"/>
      <c r="G740" s="132"/>
      <c r="H740" s="132"/>
      <c r="I740" s="246"/>
      <c r="J740" s="246"/>
      <c r="K740" s="246"/>
      <c r="L740" s="73"/>
      <c r="M740" s="246"/>
      <c r="N740" s="246"/>
      <c r="O740" s="246"/>
      <c r="P740" s="1231"/>
      <c r="Q740" s="246"/>
      <c r="R740" s="246"/>
    </row>
    <row r="741" spans="1:18" s="13" customFormat="1">
      <c r="A741" s="407"/>
      <c r="B741" s="389" t="s">
        <v>593</v>
      </c>
      <c r="C741" s="586"/>
      <c r="D741" s="586"/>
      <c r="E741" s="586"/>
      <c r="F741" s="150"/>
      <c r="G741" s="150"/>
      <c r="H741" s="150"/>
      <c r="I741" s="150"/>
      <c r="J741" s="150">
        <v>193.8</v>
      </c>
      <c r="K741" s="150">
        <v>185.7</v>
      </c>
      <c r="L741" s="39">
        <v>183.9</v>
      </c>
      <c r="M741" s="150">
        <v>195.8</v>
      </c>
      <c r="N741" s="150">
        <v>217.1</v>
      </c>
      <c r="O741" s="150"/>
      <c r="P741" s="1198"/>
      <c r="Q741" s="150"/>
      <c r="R741" s="150"/>
    </row>
    <row r="742" spans="1:18" s="13" customFormat="1">
      <c r="A742" s="410"/>
      <c r="B742" s="387" t="s">
        <v>569</v>
      </c>
      <c r="C742" s="246"/>
      <c r="D742" s="246"/>
      <c r="E742" s="246"/>
      <c r="F742" s="132"/>
      <c r="G742" s="132"/>
      <c r="H742" s="132"/>
      <c r="I742" s="246"/>
      <c r="J742" s="246">
        <v>64.599999999999994</v>
      </c>
      <c r="K742" s="246">
        <v>68.3</v>
      </c>
      <c r="L742" s="73">
        <v>70.3</v>
      </c>
      <c r="M742" s="246">
        <v>72.5</v>
      </c>
      <c r="N742" s="246">
        <v>76.8</v>
      </c>
      <c r="O742" s="246"/>
      <c r="P742" s="1231"/>
      <c r="Q742" s="246"/>
      <c r="R742" s="246"/>
    </row>
    <row r="743" spans="1:18" s="417" customFormat="1">
      <c r="A743" s="410">
        <v>211</v>
      </c>
      <c r="B743" s="394" t="s">
        <v>570</v>
      </c>
      <c r="C743" s="246"/>
      <c r="D743" s="246"/>
      <c r="E743" s="246"/>
      <c r="F743" s="434"/>
      <c r="G743" s="434"/>
      <c r="H743" s="434"/>
      <c r="I743" s="245"/>
      <c r="J743" s="245"/>
      <c r="K743" s="245"/>
      <c r="L743" s="75"/>
      <c r="M743" s="245"/>
      <c r="N743" s="245"/>
      <c r="O743" s="245"/>
      <c r="P743" s="1248"/>
      <c r="Q743" s="245"/>
      <c r="R743" s="245"/>
    </row>
    <row r="744" spans="1:18" s="417" customFormat="1">
      <c r="A744" s="410"/>
      <c r="B744" s="394" t="s">
        <v>571</v>
      </c>
      <c r="C744" s="246"/>
      <c r="D744" s="246"/>
      <c r="E744" s="246"/>
      <c r="F744" s="132"/>
      <c r="G744" s="132"/>
      <c r="H744" s="132"/>
      <c r="I744" s="246"/>
      <c r="J744" s="246"/>
      <c r="K744" s="246"/>
      <c r="L744" s="73"/>
      <c r="M744" s="246"/>
      <c r="N744" s="246"/>
      <c r="O744" s="246"/>
      <c r="P744" s="1231"/>
      <c r="Q744" s="246"/>
      <c r="R744" s="246"/>
    </row>
    <row r="745" spans="1:18" s="417" customFormat="1">
      <c r="A745" s="410"/>
      <c r="B745" s="394" t="s">
        <v>572</v>
      </c>
      <c r="C745" s="246"/>
      <c r="D745" s="246"/>
      <c r="E745" s="246"/>
      <c r="F745" s="132"/>
      <c r="G745" s="132"/>
      <c r="H745" s="132"/>
      <c r="I745" s="246"/>
      <c r="J745" s="246"/>
      <c r="K745" s="246"/>
      <c r="L745" s="73"/>
      <c r="M745" s="246"/>
      <c r="N745" s="246"/>
      <c r="O745" s="246"/>
      <c r="P745" s="1231"/>
      <c r="Q745" s="246"/>
      <c r="R745" s="246"/>
    </row>
    <row r="746" spans="1:18" s="13" customFormat="1">
      <c r="A746" s="410">
        <v>212</v>
      </c>
      <c r="B746" s="394" t="s">
        <v>573</v>
      </c>
      <c r="C746" s="246"/>
      <c r="D746" s="246"/>
      <c r="E746" s="246"/>
      <c r="F746" s="132"/>
      <c r="G746" s="434"/>
      <c r="H746" s="434"/>
      <c r="I746" s="245"/>
      <c r="J746" s="245"/>
      <c r="K746" s="245"/>
      <c r="L746" s="75"/>
      <c r="M746" s="245"/>
      <c r="N746" s="245"/>
      <c r="O746" s="245"/>
      <c r="P746" s="1248"/>
      <c r="Q746" s="245"/>
      <c r="R746" s="245"/>
    </row>
    <row r="747" spans="1:18" s="13" customFormat="1">
      <c r="A747" s="410"/>
      <c r="B747" s="387" t="s">
        <v>574</v>
      </c>
      <c r="C747" s="246"/>
      <c r="D747" s="246"/>
      <c r="E747" s="246"/>
      <c r="F747" s="132"/>
      <c r="G747" s="132"/>
      <c r="H747" s="132"/>
      <c r="I747" s="246"/>
      <c r="J747" s="246">
        <v>34.6</v>
      </c>
      <c r="K747" s="246">
        <v>31.5</v>
      </c>
      <c r="L747" s="73">
        <v>30.4</v>
      </c>
      <c r="M747" s="246">
        <v>33.1</v>
      </c>
      <c r="N747" s="246">
        <v>37.6</v>
      </c>
      <c r="O747" s="246"/>
      <c r="P747" s="1231"/>
      <c r="Q747" s="246"/>
      <c r="R747" s="246"/>
    </row>
    <row r="748" spans="1:18" s="13" customFormat="1">
      <c r="A748" s="410"/>
      <c r="B748" s="387" t="s">
        <v>575</v>
      </c>
      <c r="C748" s="246"/>
      <c r="D748" s="246"/>
      <c r="E748" s="246"/>
      <c r="F748" s="132"/>
      <c r="G748" s="132"/>
      <c r="H748" s="132"/>
      <c r="I748" s="246"/>
      <c r="J748" s="246">
        <v>35.9</v>
      </c>
      <c r="K748" s="246">
        <v>32.6</v>
      </c>
      <c r="L748" s="73">
        <v>31.6</v>
      </c>
      <c r="M748" s="246">
        <v>34.299999999999997</v>
      </c>
      <c r="N748" s="246">
        <v>39</v>
      </c>
      <c r="O748" s="246"/>
      <c r="P748" s="1231"/>
      <c r="Q748" s="246"/>
      <c r="R748" s="246"/>
    </row>
    <row r="749" spans="1:18" s="417" customFormat="1">
      <c r="A749" s="410">
        <v>263</v>
      </c>
      <c r="B749" s="394" t="s">
        <v>608</v>
      </c>
      <c r="C749" s="246"/>
      <c r="D749" s="246"/>
      <c r="E749" s="246"/>
      <c r="F749" s="132"/>
      <c r="G749" s="132"/>
      <c r="H749" s="132"/>
      <c r="I749" s="246"/>
      <c r="J749" s="246"/>
      <c r="K749" s="246"/>
      <c r="L749" s="73"/>
      <c r="M749" s="246"/>
      <c r="N749" s="246"/>
      <c r="O749" s="246"/>
      <c r="P749" s="1231"/>
      <c r="Q749" s="246"/>
      <c r="R749" s="246"/>
    </row>
    <row r="750" spans="1:18" s="417" customFormat="1">
      <c r="A750" s="410"/>
      <c r="B750" s="394" t="s">
        <v>591</v>
      </c>
      <c r="C750" s="246"/>
      <c r="D750" s="246"/>
      <c r="E750" s="246"/>
      <c r="F750" s="132"/>
      <c r="G750" s="132"/>
      <c r="H750" s="132"/>
      <c r="I750" s="246"/>
      <c r="J750" s="246"/>
      <c r="K750" s="246"/>
      <c r="L750" s="73"/>
      <c r="M750" s="246"/>
      <c r="N750" s="246"/>
      <c r="O750" s="246"/>
      <c r="P750" s="1231"/>
      <c r="Q750" s="246"/>
      <c r="R750" s="246"/>
    </row>
    <row r="751" spans="1:18" s="417" customFormat="1">
      <c r="A751" s="410"/>
      <c r="B751" s="387" t="s">
        <v>577</v>
      </c>
      <c r="C751" s="246"/>
      <c r="D751" s="246"/>
      <c r="E751" s="245"/>
      <c r="F751" s="434"/>
      <c r="G751" s="434"/>
      <c r="H751" s="434"/>
      <c r="I751" s="245"/>
      <c r="J751" s="245">
        <v>58.7</v>
      </c>
      <c r="K751" s="245">
        <v>53.3</v>
      </c>
      <c r="L751" s="75">
        <v>51.5</v>
      </c>
      <c r="M751" s="245">
        <v>56</v>
      </c>
      <c r="N751" s="245">
        <v>63.7</v>
      </c>
      <c r="O751" s="245"/>
      <c r="P751" s="1248"/>
      <c r="Q751" s="245"/>
      <c r="R751" s="245"/>
    </row>
    <row r="752" spans="1:18" s="417" customFormat="1">
      <c r="A752" s="410"/>
      <c r="B752" s="387" t="s">
        <v>589</v>
      </c>
      <c r="C752" s="246"/>
      <c r="D752" s="246"/>
      <c r="E752" s="245"/>
      <c r="F752" s="434"/>
      <c r="G752" s="434"/>
      <c r="H752" s="434"/>
      <c r="I752" s="245"/>
      <c r="J752" s="245"/>
      <c r="K752" s="245"/>
      <c r="L752" s="75"/>
      <c r="M752" s="245"/>
      <c r="N752" s="245"/>
      <c r="O752" s="245"/>
      <c r="P752" s="1248"/>
      <c r="Q752" s="245"/>
      <c r="R752" s="245"/>
    </row>
    <row r="753" spans="1:18" s="417" customFormat="1">
      <c r="A753" s="410"/>
      <c r="B753" s="387"/>
      <c r="C753" s="246"/>
      <c r="D753" s="246"/>
      <c r="E753" s="246"/>
      <c r="F753" s="132"/>
      <c r="G753" s="132"/>
      <c r="H753" s="132"/>
      <c r="I753" s="246"/>
      <c r="J753" s="246"/>
      <c r="K753" s="246"/>
      <c r="L753" s="73"/>
      <c r="M753" s="246"/>
      <c r="N753" s="246"/>
      <c r="O753" s="246"/>
      <c r="P753" s="1231"/>
      <c r="Q753" s="246"/>
      <c r="R753" s="246"/>
    </row>
    <row r="754" spans="1:18" s="417" customFormat="1">
      <c r="A754" s="407"/>
      <c r="B754" s="389" t="s">
        <v>595</v>
      </c>
      <c r="C754" s="586"/>
      <c r="D754" s="586"/>
      <c r="E754" s="586"/>
      <c r="F754" s="150"/>
      <c r="G754" s="150"/>
      <c r="H754" s="150"/>
      <c r="I754" s="150"/>
      <c r="J754" s="150">
        <v>1579.1</v>
      </c>
      <c r="K754" s="150">
        <v>1527.6</v>
      </c>
      <c r="L754" s="39">
        <v>1518.4</v>
      </c>
      <c r="M754" s="150">
        <v>1611.9</v>
      </c>
      <c r="N754" s="150">
        <v>1778.9</v>
      </c>
      <c r="O754" s="150"/>
      <c r="P754" s="1198"/>
      <c r="Q754" s="150"/>
      <c r="R754" s="150"/>
    </row>
    <row r="755" spans="1:18" s="13" customFormat="1">
      <c r="A755" s="410"/>
      <c r="B755" s="387" t="s">
        <v>569</v>
      </c>
      <c r="C755" s="246"/>
      <c r="D755" s="246"/>
      <c r="E755" s="246"/>
      <c r="F755" s="132"/>
      <c r="G755" s="132"/>
      <c r="H755" s="132"/>
      <c r="I755" s="246"/>
      <c r="J755" s="246">
        <v>622.5</v>
      </c>
      <c r="K755" s="246">
        <v>658.6</v>
      </c>
      <c r="L755" s="73">
        <v>678.3</v>
      </c>
      <c r="M755" s="246">
        <v>698.7</v>
      </c>
      <c r="N755" s="246">
        <v>740.6</v>
      </c>
      <c r="O755" s="246"/>
      <c r="P755" s="1231"/>
      <c r="Q755" s="246"/>
      <c r="R755" s="246"/>
    </row>
    <row r="756" spans="1:18" s="13" customFormat="1">
      <c r="A756" s="410">
        <v>211</v>
      </c>
      <c r="B756" s="394" t="s">
        <v>570</v>
      </c>
      <c r="C756" s="246"/>
      <c r="D756" s="246"/>
      <c r="E756" s="246"/>
      <c r="F756" s="132"/>
      <c r="G756" s="132"/>
      <c r="H756" s="132"/>
      <c r="I756" s="245"/>
      <c r="J756" s="245"/>
      <c r="K756" s="245"/>
      <c r="L756" s="75"/>
      <c r="M756" s="245"/>
      <c r="N756" s="245"/>
      <c r="O756" s="245"/>
      <c r="P756" s="1248"/>
      <c r="Q756" s="245"/>
      <c r="R756" s="245"/>
    </row>
    <row r="757" spans="1:18" s="13" customFormat="1">
      <c r="A757" s="410"/>
      <c r="B757" s="394" t="s">
        <v>571</v>
      </c>
      <c r="C757" s="246"/>
      <c r="D757" s="246"/>
      <c r="E757" s="246"/>
      <c r="F757" s="132"/>
      <c r="G757" s="132"/>
      <c r="H757" s="132"/>
      <c r="I757" s="246"/>
      <c r="J757" s="246"/>
      <c r="K757" s="246"/>
      <c r="L757" s="73"/>
      <c r="M757" s="246"/>
      <c r="N757" s="246"/>
      <c r="O757" s="246"/>
      <c r="P757" s="1231"/>
      <c r="Q757" s="246"/>
      <c r="R757" s="246"/>
    </row>
    <row r="758" spans="1:18" s="13" customFormat="1">
      <c r="A758" s="410"/>
      <c r="B758" s="394" t="s">
        <v>572</v>
      </c>
      <c r="C758" s="246"/>
      <c r="D758" s="246"/>
      <c r="E758" s="246"/>
      <c r="F758" s="132"/>
      <c r="G758" s="132"/>
      <c r="H758" s="132"/>
      <c r="I758" s="246"/>
      <c r="J758" s="246"/>
      <c r="K758" s="246"/>
      <c r="L758" s="73"/>
      <c r="M758" s="246"/>
      <c r="N758" s="246"/>
      <c r="O758" s="246"/>
      <c r="P758" s="1231"/>
      <c r="Q758" s="246"/>
      <c r="R758" s="246"/>
    </row>
    <row r="759" spans="1:18" s="13" customFormat="1">
      <c r="A759" s="410">
        <v>212</v>
      </c>
      <c r="B759" s="394" t="s">
        <v>573</v>
      </c>
      <c r="C759" s="246"/>
      <c r="D759" s="246"/>
      <c r="E759" s="246"/>
      <c r="F759" s="132"/>
      <c r="G759" s="132"/>
      <c r="H759" s="132"/>
      <c r="I759" s="246"/>
      <c r="J759" s="246"/>
      <c r="K759" s="246"/>
      <c r="L759" s="73"/>
      <c r="M759" s="246"/>
      <c r="N759" s="246"/>
      <c r="O759" s="246"/>
      <c r="P759" s="1231"/>
      <c r="Q759" s="246"/>
      <c r="R759" s="246"/>
    </row>
    <row r="760" spans="1:18" s="13" customFormat="1">
      <c r="A760" s="410"/>
      <c r="B760" s="387" t="s">
        <v>574</v>
      </c>
      <c r="C760" s="246"/>
      <c r="D760" s="246"/>
      <c r="E760" s="246"/>
      <c r="F760" s="132"/>
      <c r="G760" s="132"/>
      <c r="H760" s="132"/>
      <c r="I760" s="246"/>
      <c r="J760" s="246">
        <v>515.9</v>
      </c>
      <c r="K760" s="246">
        <v>468.7</v>
      </c>
      <c r="L760" s="73">
        <v>453.1</v>
      </c>
      <c r="M760" s="246">
        <v>492.5</v>
      </c>
      <c r="N760" s="246">
        <v>560</v>
      </c>
      <c r="O760" s="246"/>
      <c r="P760" s="1231"/>
      <c r="Q760" s="246"/>
      <c r="R760" s="246"/>
    </row>
    <row r="761" spans="1:18" s="13" customFormat="1">
      <c r="A761" s="410"/>
      <c r="B761" s="387" t="s">
        <v>575</v>
      </c>
      <c r="C761" s="246"/>
      <c r="D761" s="246"/>
      <c r="E761" s="246"/>
      <c r="F761" s="132"/>
      <c r="G761" s="132"/>
      <c r="H761" s="132"/>
      <c r="I761" s="246"/>
      <c r="J761" s="246">
        <v>3.1</v>
      </c>
      <c r="K761" s="246">
        <v>2.8</v>
      </c>
      <c r="L761" s="73">
        <v>2.7</v>
      </c>
      <c r="M761" s="246">
        <v>3</v>
      </c>
      <c r="N761" s="246">
        <v>3.4</v>
      </c>
      <c r="O761" s="246"/>
      <c r="P761" s="1231"/>
      <c r="Q761" s="246"/>
      <c r="R761" s="246"/>
    </row>
    <row r="762" spans="1:18" s="417" customFormat="1">
      <c r="A762" s="410"/>
      <c r="B762" s="387" t="s">
        <v>588</v>
      </c>
      <c r="C762" s="246"/>
      <c r="D762" s="246"/>
      <c r="E762" s="246"/>
      <c r="F762" s="434"/>
      <c r="G762" s="434"/>
      <c r="H762" s="434"/>
      <c r="I762" s="246"/>
      <c r="J762" s="246"/>
      <c r="K762" s="246"/>
      <c r="L762" s="73"/>
      <c r="M762" s="246"/>
      <c r="N762" s="246"/>
      <c r="O762" s="246"/>
      <c r="P762" s="1231"/>
      <c r="Q762" s="246"/>
      <c r="R762" s="246"/>
    </row>
    <row r="763" spans="1:18" s="417" customFormat="1">
      <c r="A763" s="410"/>
      <c r="B763" s="387" t="s">
        <v>576</v>
      </c>
      <c r="C763" s="246"/>
      <c r="D763" s="246"/>
      <c r="E763" s="246"/>
      <c r="F763" s="132"/>
      <c r="G763" s="132"/>
      <c r="H763" s="132"/>
      <c r="I763" s="246"/>
      <c r="J763" s="246">
        <v>2</v>
      </c>
      <c r="K763" s="246">
        <v>1.9</v>
      </c>
      <c r="L763" s="73">
        <v>1.8</v>
      </c>
      <c r="M763" s="246">
        <v>2</v>
      </c>
      <c r="N763" s="246">
        <v>2.2000000000000002</v>
      </c>
      <c r="O763" s="246"/>
      <c r="P763" s="1231"/>
      <c r="Q763" s="246"/>
      <c r="R763" s="246"/>
    </row>
    <row r="764" spans="1:18" s="13" customFormat="1">
      <c r="A764" s="410"/>
      <c r="B764" s="387" t="s">
        <v>577</v>
      </c>
      <c r="C764" s="246"/>
      <c r="D764" s="246"/>
      <c r="E764" s="246"/>
      <c r="F764" s="132"/>
      <c r="G764" s="434"/>
      <c r="H764" s="434"/>
      <c r="I764" s="246"/>
      <c r="J764" s="246">
        <v>411.8</v>
      </c>
      <c r="K764" s="246">
        <v>374.1</v>
      </c>
      <c r="L764" s="73">
        <v>361.6</v>
      </c>
      <c r="M764" s="246">
        <v>393.1</v>
      </c>
      <c r="N764" s="246">
        <v>447</v>
      </c>
      <c r="O764" s="246"/>
      <c r="P764" s="1231"/>
      <c r="Q764" s="246"/>
      <c r="R764" s="246"/>
    </row>
    <row r="765" spans="1:18" s="13" customFormat="1">
      <c r="A765" s="410">
        <v>311</v>
      </c>
      <c r="B765" s="394" t="s">
        <v>596</v>
      </c>
      <c r="C765" s="246"/>
      <c r="D765" s="246"/>
      <c r="E765" s="246"/>
      <c r="F765" s="434"/>
      <c r="G765" s="434"/>
      <c r="H765" s="434"/>
      <c r="I765" s="246"/>
      <c r="J765" s="246"/>
      <c r="K765" s="246"/>
      <c r="L765" s="73"/>
      <c r="M765" s="246"/>
      <c r="N765" s="246"/>
      <c r="O765" s="246"/>
      <c r="P765" s="1231"/>
      <c r="Q765" s="246"/>
      <c r="R765" s="246"/>
    </row>
    <row r="766" spans="1:18" s="13" customFormat="1">
      <c r="A766" s="410"/>
      <c r="B766" s="394" t="s">
        <v>582</v>
      </c>
      <c r="C766" s="246"/>
      <c r="D766" s="246"/>
      <c r="E766" s="246"/>
      <c r="F766" s="132"/>
      <c r="G766" s="434"/>
      <c r="H766" s="434"/>
      <c r="I766" s="246"/>
      <c r="J766" s="246"/>
      <c r="K766" s="246"/>
      <c r="L766" s="73"/>
      <c r="M766" s="246"/>
      <c r="N766" s="246"/>
      <c r="O766" s="246"/>
      <c r="P766" s="1231"/>
      <c r="Q766" s="246"/>
      <c r="R766" s="246"/>
    </row>
    <row r="767" spans="1:18" s="13" customFormat="1">
      <c r="A767" s="410"/>
      <c r="B767" s="394" t="s">
        <v>583</v>
      </c>
      <c r="C767" s="246"/>
      <c r="D767" s="246"/>
      <c r="E767" s="246"/>
      <c r="F767" s="132"/>
      <c r="G767" s="434"/>
      <c r="H767" s="434"/>
      <c r="I767" s="245"/>
      <c r="J767" s="245"/>
      <c r="K767" s="245"/>
      <c r="L767" s="75"/>
      <c r="M767" s="245"/>
      <c r="N767" s="245"/>
      <c r="O767" s="245"/>
      <c r="P767" s="1248"/>
      <c r="Q767" s="245"/>
      <c r="R767" s="245"/>
    </row>
    <row r="768" spans="1:18" s="13" customFormat="1">
      <c r="A768" s="410"/>
      <c r="B768" s="394" t="s">
        <v>584</v>
      </c>
      <c r="C768" s="246"/>
      <c r="D768" s="246"/>
      <c r="E768" s="246"/>
      <c r="F768" s="132"/>
      <c r="G768" s="434"/>
      <c r="H768" s="434"/>
      <c r="I768" s="246"/>
      <c r="J768" s="246"/>
      <c r="K768" s="246"/>
      <c r="L768" s="73"/>
      <c r="M768" s="246"/>
      <c r="N768" s="246"/>
      <c r="O768" s="246"/>
      <c r="P768" s="1231"/>
      <c r="Q768" s="246"/>
      <c r="R768" s="246"/>
    </row>
    <row r="769" spans="1:18" s="13" customFormat="1">
      <c r="A769" s="410"/>
      <c r="B769" s="394" t="s">
        <v>585</v>
      </c>
      <c r="C769" s="246"/>
      <c r="D769" s="246"/>
      <c r="E769" s="246"/>
      <c r="F769" s="434"/>
      <c r="G769" s="434"/>
      <c r="H769" s="434"/>
      <c r="I769" s="246"/>
      <c r="J769" s="246"/>
      <c r="K769" s="246"/>
      <c r="L769" s="73"/>
      <c r="M769" s="246"/>
      <c r="N769" s="246"/>
      <c r="O769" s="246"/>
      <c r="P769" s="1231"/>
      <c r="Q769" s="246"/>
      <c r="R769" s="246"/>
    </row>
    <row r="770" spans="1:18" s="13" customFormat="1">
      <c r="A770" s="410"/>
      <c r="B770" s="394" t="s">
        <v>586</v>
      </c>
      <c r="C770" s="246"/>
      <c r="D770" s="246"/>
      <c r="E770" s="246"/>
      <c r="F770" s="132"/>
      <c r="G770" s="434"/>
      <c r="H770" s="434"/>
      <c r="I770" s="246"/>
      <c r="J770" s="246"/>
      <c r="K770" s="246"/>
      <c r="L770" s="73"/>
      <c r="M770" s="246"/>
      <c r="N770" s="246"/>
      <c r="O770" s="246"/>
      <c r="P770" s="1231"/>
      <c r="Q770" s="246"/>
      <c r="R770" s="246"/>
    </row>
    <row r="771" spans="1:18" s="13" customFormat="1">
      <c r="A771" s="410"/>
      <c r="B771" s="387"/>
      <c r="C771" s="246"/>
      <c r="D771" s="246"/>
      <c r="E771" s="246"/>
      <c r="F771" s="132"/>
      <c r="G771" s="132"/>
      <c r="H771" s="132"/>
      <c r="I771" s="246"/>
      <c r="J771" s="246"/>
      <c r="K771" s="246"/>
      <c r="L771" s="73"/>
      <c r="M771" s="246"/>
      <c r="N771" s="246"/>
      <c r="O771" s="246"/>
      <c r="P771" s="1231"/>
      <c r="Q771" s="246"/>
      <c r="R771" s="246"/>
    </row>
    <row r="772" spans="1:18" s="13" customFormat="1">
      <c r="A772" s="407"/>
      <c r="B772" s="389" t="s">
        <v>610</v>
      </c>
      <c r="C772" s="587"/>
      <c r="D772" s="587"/>
      <c r="E772" s="587"/>
      <c r="F772" s="150"/>
      <c r="G772" s="150"/>
      <c r="H772" s="150"/>
      <c r="I772" s="150"/>
      <c r="J772" s="150">
        <v>1979.3</v>
      </c>
      <c r="K772" s="150">
        <v>2105.9</v>
      </c>
      <c r="L772" s="39">
        <v>2136.6</v>
      </c>
      <c r="M772" s="150">
        <v>2323.6</v>
      </c>
      <c r="N772" s="150">
        <v>2386.9</v>
      </c>
      <c r="O772" s="150"/>
      <c r="P772" s="1198"/>
      <c r="Q772" s="150"/>
      <c r="R772" s="150"/>
    </row>
    <row r="773" spans="1:18" s="13" customFormat="1">
      <c r="A773" s="410"/>
      <c r="B773" s="387" t="s">
        <v>574</v>
      </c>
      <c r="C773" s="246"/>
      <c r="D773" s="246"/>
      <c r="E773" s="246"/>
      <c r="F773" s="132"/>
      <c r="G773" s="132"/>
      <c r="H773" s="132"/>
      <c r="I773" s="246"/>
      <c r="J773" s="246">
        <v>29.3</v>
      </c>
      <c r="K773" s="246">
        <v>31.1</v>
      </c>
      <c r="L773" s="73">
        <v>31.6</v>
      </c>
      <c r="M773" s="246">
        <v>34.299999999999997</v>
      </c>
      <c r="N773" s="246">
        <v>35.299999999999997</v>
      </c>
      <c r="O773" s="246"/>
      <c r="P773" s="1231"/>
      <c r="Q773" s="246"/>
      <c r="R773" s="246"/>
    </row>
    <row r="774" spans="1:18" s="13" customFormat="1">
      <c r="A774" s="410"/>
      <c r="B774" s="387" t="s">
        <v>599</v>
      </c>
      <c r="C774" s="246"/>
      <c r="D774" s="246"/>
      <c r="E774" s="246"/>
      <c r="F774" s="132"/>
      <c r="G774" s="132"/>
      <c r="H774" s="132"/>
      <c r="I774" s="246"/>
      <c r="J774" s="246">
        <v>1950.1</v>
      </c>
      <c r="K774" s="246">
        <v>2074.8000000000002</v>
      </c>
      <c r="L774" s="73">
        <v>2105</v>
      </c>
      <c r="M774" s="246">
        <v>2289.3000000000002</v>
      </c>
      <c r="N774" s="246">
        <v>2351.6</v>
      </c>
      <c r="O774" s="246"/>
      <c r="P774" s="1231"/>
      <c r="Q774" s="246"/>
      <c r="R774" s="246"/>
    </row>
    <row r="775" spans="1:18" s="13" customFormat="1">
      <c r="A775" s="410"/>
      <c r="B775" s="387" t="s">
        <v>611</v>
      </c>
      <c r="C775" s="246"/>
      <c r="D775" s="246"/>
      <c r="E775" s="246"/>
      <c r="F775" s="132"/>
      <c r="G775" s="132"/>
      <c r="H775" s="132"/>
      <c r="I775" s="246"/>
      <c r="J775" s="246">
        <v>471</v>
      </c>
      <c r="K775" s="246">
        <v>501.1</v>
      </c>
      <c r="L775" s="73">
        <v>508.4</v>
      </c>
      <c r="M775" s="246">
        <v>552.9</v>
      </c>
      <c r="N775" s="246">
        <v>568</v>
      </c>
      <c r="O775" s="246"/>
      <c r="P775" s="1231"/>
      <c r="Q775" s="246"/>
      <c r="R775" s="246"/>
    </row>
    <row r="776" spans="1:18" s="13" customFormat="1">
      <c r="A776" s="410"/>
      <c r="B776" s="394" t="s">
        <v>601</v>
      </c>
      <c r="C776" s="246"/>
      <c r="D776" s="246"/>
      <c r="E776" s="246"/>
      <c r="F776" s="132"/>
      <c r="G776" s="132"/>
      <c r="H776" s="132"/>
      <c r="I776" s="246"/>
      <c r="J776" s="246">
        <v>1479.1</v>
      </c>
      <c r="K776" s="246">
        <v>1573.7</v>
      </c>
      <c r="L776" s="73">
        <v>1596.6</v>
      </c>
      <c r="M776" s="246">
        <v>1736.3</v>
      </c>
      <c r="N776" s="246">
        <v>1783.6</v>
      </c>
      <c r="O776" s="246"/>
      <c r="P776" s="1231"/>
      <c r="Q776" s="246"/>
      <c r="R776" s="246"/>
    </row>
    <row r="777" spans="1:18" s="13" customFormat="1">
      <c r="A777" s="410"/>
      <c r="B777" s="387"/>
      <c r="C777" s="246"/>
      <c r="D777" s="246"/>
      <c r="E777" s="246"/>
      <c r="F777" s="132"/>
      <c r="G777" s="132"/>
      <c r="H777" s="132"/>
      <c r="I777" s="246"/>
      <c r="J777" s="246"/>
      <c r="K777" s="246"/>
      <c r="L777" s="73"/>
      <c r="M777" s="246"/>
      <c r="N777" s="246"/>
      <c r="O777" s="246"/>
      <c r="P777" s="1231"/>
      <c r="Q777" s="246"/>
      <c r="R777" s="246"/>
    </row>
    <row r="778" spans="1:18" s="13" customFormat="1">
      <c r="A778" s="407"/>
      <c r="B778" s="389" t="s">
        <v>612</v>
      </c>
      <c r="C778" s="586"/>
      <c r="D778" s="586"/>
      <c r="E778" s="586"/>
      <c r="F778" s="150"/>
      <c r="G778" s="150"/>
      <c r="H778" s="150"/>
      <c r="I778" s="150"/>
      <c r="J778" s="150">
        <v>942.4</v>
      </c>
      <c r="K778" s="150">
        <v>932</v>
      </c>
      <c r="L778" s="39">
        <v>932</v>
      </c>
      <c r="M778" s="150">
        <v>932</v>
      </c>
      <c r="N778" s="150">
        <v>932</v>
      </c>
      <c r="O778" s="150"/>
      <c r="P778" s="1198"/>
      <c r="Q778" s="150"/>
      <c r="R778" s="150"/>
    </row>
    <row r="779" spans="1:18" s="13" customFormat="1">
      <c r="A779" s="410"/>
      <c r="B779" s="387" t="s">
        <v>523</v>
      </c>
      <c r="C779" s="588"/>
      <c r="D779" s="588"/>
      <c r="E779" s="588"/>
      <c r="F779" s="132"/>
      <c r="G779" s="132"/>
      <c r="H779" s="132"/>
      <c r="I779" s="246"/>
      <c r="J779" s="246">
        <v>370.2</v>
      </c>
      <c r="K779" s="246">
        <v>365.8</v>
      </c>
      <c r="L779" s="73">
        <v>365.8</v>
      </c>
      <c r="M779" s="246">
        <v>365.8</v>
      </c>
      <c r="N779" s="246">
        <v>365.8</v>
      </c>
      <c r="O779" s="246"/>
      <c r="P779" s="1231"/>
      <c r="Q779" s="246"/>
      <c r="R779" s="246"/>
    </row>
    <row r="780" spans="1:18" s="13" customFormat="1">
      <c r="A780" s="410"/>
      <c r="B780" s="387" t="s">
        <v>527</v>
      </c>
      <c r="C780" s="588"/>
      <c r="D780" s="588"/>
      <c r="E780" s="588"/>
      <c r="F780" s="132"/>
      <c r="G780" s="132"/>
      <c r="H780" s="132"/>
      <c r="I780" s="246"/>
      <c r="J780" s="246">
        <v>15.6</v>
      </c>
      <c r="K780" s="246">
        <v>15.4</v>
      </c>
      <c r="L780" s="73">
        <v>15.4</v>
      </c>
      <c r="M780" s="246">
        <v>15.4</v>
      </c>
      <c r="N780" s="246">
        <v>15.4</v>
      </c>
      <c r="O780" s="246"/>
      <c r="P780" s="1231"/>
      <c r="Q780" s="246"/>
      <c r="R780" s="246"/>
    </row>
    <row r="781" spans="1:18" s="13" customFormat="1">
      <c r="A781" s="410"/>
      <c r="B781" s="387" t="s">
        <v>603</v>
      </c>
      <c r="C781" s="588"/>
      <c r="D781" s="588"/>
      <c r="E781" s="588"/>
      <c r="F781" s="132"/>
      <c r="G781" s="132"/>
      <c r="H781" s="132"/>
      <c r="I781" s="246"/>
      <c r="J781" s="246">
        <v>330.2</v>
      </c>
      <c r="K781" s="246">
        <v>326.3</v>
      </c>
      <c r="L781" s="73">
        <v>326.3</v>
      </c>
      <c r="M781" s="246">
        <v>326.3</v>
      </c>
      <c r="N781" s="246">
        <v>326.3</v>
      </c>
      <c r="O781" s="246"/>
      <c r="P781" s="1231"/>
      <c r="Q781" s="246"/>
      <c r="R781" s="246"/>
    </row>
    <row r="782" spans="1:18" s="13" customFormat="1">
      <c r="A782" s="410"/>
      <c r="B782" s="387" t="s">
        <v>531</v>
      </c>
      <c r="C782" s="588"/>
      <c r="D782" s="588"/>
      <c r="E782" s="588"/>
      <c r="F782" s="132"/>
      <c r="G782" s="132"/>
      <c r="H782" s="132"/>
      <c r="I782" s="246"/>
      <c r="J782" s="246">
        <v>227.2</v>
      </c>
      <c r="K782" s="246">
        <v>224.6</v>
      </c>
      <c r="L782" s="73">
        <v>224.6</v>
      </c>
      <c r="M782" s="246">
        <v>224.6</v>
      </c>
      <c r="N782" s="246">
        <v>224.6</v>
      </c>
      <c r="O782" s="246"/>
      <c r="P782" s="1231"/>
      <c r="Q782" s="246"/>
      <c r="R782" s="246"/>
    </row>
    <row r="783" spans="1:18" s="13" customFormat="1">
      <c r="A783" s="410"/>
      <c r="B783" s="387"/>
      <c r="C783" s="246"/>
      <c r="D783" s="246"/>
      <c r="E783" s="246"/>
      <c r="F783" s="132"/>
      <c r="G783" s="132"/>
      <c r="H783" s="132"/>
      <c r="I783" s="246"/>
      <c r="J783" s="246"/>
      <c r="K783" s="246"/>
      <c r="L783" s="73"/>
      <c r="M783" s="246"/>
      <c r="N783" s="246"/>
      <c r="O783" s="246"/>
      <c r="P783" s="1231"/>
      <c r="Q783" s="246"/>
      <c r="R783" s="246"/>
    </row>
    <row r="784" spans="1:18" s="417" customFormat="1">
      <c r="A784" s="407"/>
      <c r="B784" s="389" t="s">
        <v>613</v>
      </c>
      <c r="C784" s="586"/>
      <c r="D784" s="586"/>
      <c r="E784" s="586"/>
      <c r="F784" s="150"/>
      <c r="G784" s="150"/>
      <c r="H784" s="150"/>
      <c r="I784" s="150"/>
      <c r="J784" s="150">
        <v>816.9</v>
      </c>
      <c r="K784" s="150">
        <v>1163</v>
      </c>
      <c r="L784" s="39">
        <v>1586</v>
      </c>
      <c r="M784" s="150">
        <v>2016</v>
      </c>
      <c r="N784" s="150">
        <v>2166</v>
      </c>
      <c r="O784" s="150"/>
      <c r="P784" s="1198"/>
      <c r="Q784" s="150"/>
      <c r="R784" s="150"/>
    </row>
    <row r="785" spans="1:18" s="417" customFormat="1">
      <c r="A785" s="410"/>
      <c r="B785" s="387" t="s">
        <v>523</v>
      </c>
      <c r="C785" s="588"/>
      <c r="D785" s="588"/>
      <c r="E785" s="588"/>
      <c r="F785" s="132"/>
      <c r="G785" s="578"/>
      <c r="H785" s="578"/>
      <c r="I785" s="246"/>
      <c r="J785" s="246">
        <v>76.7</v>
      </c>
      <c r="K785" s="246">
        <v>109.2</v>
      </c>
      <c r="L785" s="73">
        <v>148.9</v>
      </c>
      <c r="M785" s="246">
        <v>189.3</v>
      </c>
      <c r="N785" s="246">
        <v>203.4</v>
      </c>
      <c r="O785" s="246"/>
      <c r="P785" s="1231"/>
      <c r="Q785" s="246"/>
      <c r="R785" s="246"/>
    </row>
    <row r="786" spans="1:18" s="417" customFormat="1">
      <c r="A786" s="410"/>
      <c r="B786" s="387" t="s">
        <v>603</v>
      </c>
      <c r="C786" s="588"/>
      <c r="D786" s="588"/>
      <c r="E786" s="588"/>
      <c r="F786" s="132"/>
      <c r="G786" s="132"/>
      <c r="H786" s="132"/>
      <c r="I786" s="246"/>
      <c r="J786" s="246">
        <v>657</v>
      </c>
      <c r="K786" s="246">
        <v>935.4</v>
      </c>
      <c r="L786" s="73">
        <v>1275.5999999999999</v>
      </c>
      <c r="M786" s="246">
        <v>1621.4</v>
      </c>
      <c r="N786" s="246">
        <v>1742</v>
      </c>
      <c r="O786" s="246"/>
      <c r="P786" s="1231"/>
      <c r="Q786" s="246"/>
      <c r="R786" s="246"/>
    </row>
    <row r="787" spans="1:18" s="417" customFormat="1">
      <c r="A787" s="410"/>
      <c r="B787" s="387" t="s">
        <v>531</v>
      </c>
      <c r="C787" s="588"/>
      <c r="D787" s="588"/>
      <c r="E787" s="588"/>
      <c r="F787" s="132"/>
      <c r="G787" s="132"/>
      <c r="H787" s="132"/>
      <c r="I787" s="246"/>
      <c r="J787" s="246">
        <v>83.2</v>
      </c>
      <c r="K787" s="246">
        <v>118.4</v>
      </c>
      <c r="L787" s="73">
        <v>161.5</v>
      </c>
      <c r="M787" s="246">
        <v>205.3</v>
      </c>
      <c r="N787" s="246">
        <v>220.6</v>
      </c>
      <c r="O787" s="246"/>
      <c r="P787" s="1231"/>
      <c r="Q787" s="246"/>
      <c r="R787" s="246"/>
    </row>
    <row r="788" spans="1:18" s="13" customFormat="1">
      <c r="A788" s="332"/>
      <c r="B788" s="387"/>
      <c r="C788" s="246"/>
      <c r="D788" s="246"/>
      <c r="E788" s="246"/>
      <c r="F788" s="132"/>
      <c r="G788" s="132"/>
      <c r="H788" s="132"/>
      <c r="I788" s="246"/>
      <c r="J788" s="246"/>
      <c r="K788" s="246"/>
      <c r="L788" s="73"/>
      <c r="M788" s="246"/>
      <c r="N788" s="246"/>
      <c r="O788" s="246"/>
      <c r="P788" s="1231"/>
      <c r="Q788" s="246"/>
      <c r="R788" s="246"/>
    </row>
    <row r="789" spans="1:18" s="417" customFormat="1">
      <c r="A789" s="334"/>
      <c r="B789" s="389" t="s">
        <v>605</v>
      </c>
      <c r="C789" s="586"/>
      <c r="D789" s="586"/>
      <c r="E789" s="586"/>
      <c r="F789" s="150"/>
      <c r="G789" s="150"/>
      <c r="H789" s="150"/>
      <c r="I789" s="150"/>
      <c r="J789" s="150">
        <f>J703+J726+J741+J754+J772+J778+J784</f>
        <v>16132.999999999998</v>
      </c>
      <c r="K789" s="150">
        <f>K703+K726+K741+K754+K772+K778+K784</f>
        <v>16190</v>
      </c>
      <c r="L789" s="39">
        <f>L703+L726+L741+L754+L772+L778+L784</f>
        <v>16625.8</v>
      </c>
      <c r="M789" s="150">
        <f>M703+M726+M741+M754+M772+M778+M784</f>
        <v>17986.8</v>
      </c>
      <c r="N789" s="150">
        <f>N703+N726+N741+N754+N772+N778+N784</f>
        <v>19516.900000000001</v>
      </c>
      <c r="O789" s="150"/>
      <c r="P789" s="1198"/>
      <c r="Q789" s="150"/>
      <c r="R789" s="150"/>
    </row>
    <row r="790" spans="1:18" s="13" customFormat="1">
      <c r="A790" s="332"/>
      <c r="B790" s="384"/>
      <c r="C790" s="173"/>
      <c r="D790" s="173"/>
      <c r="E790" s="173"/>
      <c r="F790" s="246"/>
      <c r="G790" s="173"/>
      <c r="H790" s="173"/>
      <c r="I790" s="173"/>
      <c r="J790" s="173"/>
      <c r="K790" s="173"/>
      <c r="L790" s="30"/>
      <c r="M790" s="173"/>
      <c r="N790" s="173"/>
      <c r="O790" s="173"/>
      <c r="P790" s="49"/>
      <c r="Q790" s="173"/>
      <c r="R790" s="173"/>
    </row>
    <row r="791" spans="1:18" s="13" customFormat="1" ht="15">
      <c r="A791" s="332"/>
      <c r="B791" s="602" t="s">
        <v>267</v>
      </c>
      <c r="C791" s="173"/>
      <c r="D791" s="173"/>
      <c r="E791" s="173"/>
      <c r="F791" s="246"/>
      <c r="G791" s="173"/>
      <c r="H791" s="173"/>
      <c r="I791" s="173"/>
      <c r="J791" s="173"/>
      <c r="K791" s="173"/>
      <c r="L791" s="30"/>
      <c r="M791" s="173"/>
      <c r="N791" s="173"/>
      <c r="O791" s="173"/>
      <c r="P791" s="49"/>
      <c r="Q791" s="173"/>
      <c r="R791" s="173"/>
    </row>
    <row r="792" spans="1:18" s="13" customFormat="1">
      <c r="A792" s="332"/>
      <c r="B792" s="603" t="s">
        <v>546</v>
      </c>
      <c r="C792" s="173"/>
      <c r="D792" s="173"/>
      <c r="E792" s="173"/>
      <c r="F792" s="246"/>
      <c r="G792" s="173"/>
      <c r="H792" s="173"/>
      <c r="I792" s="173"/>
      <c r="J792" s="173"/>
      <c r="K792" s="173"/>
      <c r="L792" s="30"/>
      <c r="M792" s="173"/>
      <c r="N792" s="173"/>
      <c r="O792" s="173"/>
      <c r="P792" s="49"/>
      <c r="Q792" s="173"/>
      <c r="R792" s="173"/>
    </row>
    <row r="793" spans="1:18">
      <c r="A793" s="159"/>
      <c r="B793" s="558"/>
      <c r="C793" s="30"/>
      <c r="D793" s="30"/>
      <c r="E793" s="30"/>
      <c r="F793" s="73"/>
      <c r="I793" s="30"/>
      <c r="J793" s="30"/>
      <c r="K793" s="30"/>
      <c r="M793" s="30"/>
      <c r="N793" s="30"/>
      <c r="O793" s="30"/>
      <c r="Q793" s="30"/>
      <c r="R793" s="30"/>
    </row>
    <row r="794" spans="1:18" ht="20.25">
      <c r="A794" s="159"/>
      <c r="B794" s="347" t="s">
        <v>423</v>
      </c>
      <c r="C794" s="30"/>
      <c r="D794" s="30"/>
      <c r="E794" s="30"/>
      <c r="F794" s="73"/>
      <c r="I794" s="30"/>
      <c r="J794" s="30"/>
      <c r="K794" s="30"/>
      <c r="M794" s="30"/>
      <c r="N794" s="30"/>
      <c r="O794" s="30"/>
      <c r="Q794" s="30"/>
      <c r="R794" s="30"/>
    </row>
    <row r="795" spans="1:18" ht="15.75">
      <c r="A795" s="332"/>
      <c r="B795" s="584" t="s">
        <v>567</v>
      </c>
      <c r="C795" s="431"/>
      <c r="D795" s="431"/>
      <c r="E795" s="431"/>
      <c r="F795" s="431"/>
      <c r="G795" s="431"/>
      <c r="H795" s="431"/>
      <c r="I795" s="431">
        <v>2018</v>
      </c>
      <c r="J795" s="431">
        <v>2019</v>
      </c>
      <c r="K795" s="431">
        <v>2020</v>
      </c>
      <c r="L795" s="31">
        <v>2021</v>
      </c>
      <c r="M795" s="431">
        <v>2022</v>
      </c>
      <c r="N795" s="431"/>
      <c r="O795" s="431"/>
      <c r="P795" s="1195"/>
      <c r="Q795" s="431"/>
      <c r="R795" s="431"/>
    </row>
    <row r="796" spans="1:18" ht="25.5">
      <c r="A796" s="332"/>
      <c r="B796" s="584" t="s">
        <v>450</v>
      </c>
      <c r="C796" s="432"/>
      <c r="D796" s="432"/>
      <c r="E796" s="432"/>
      <c r="F796" s="432"/>
      <c r="G796" s="432"/>
      <c r="H796" s="432"/>
      <c r="I796" s="386" t="s">
        <v>233</v>
      </c>
      <c r="J796" s="386" t="s">
        <v>233</v>
      </c>
      <c r="K796" s="386" t="s">
        <v>233</v>
      </c>
      <c r="L796" s="33" t="s">
        <v>233</v>
      </c>
      <c r="M796" s="386" t="s">
        <v>233</v>
      </c>
      <c r="N796" s="386"/>
      <c r="O796" s="386"/>
      <c r="P796" s="1196"/>
      <c r="Q796" s="386"/>
      <c r="R796" s="386"/>
    </row>
    <row r="797" spans="1:18">
      <c r="A797" s="332"/>
      <c r="B797" s="402" t="s">
        <v>452</v>
      </c>
      <c r="C797" s="127"/>
      <c r="D797" s="127"/>
      <c r="E797" s="127"/>
      <c r="F797" s="432"/>
      <c r="G797" s="432"/>
      <c r="H797" s="432"/>
      <c r="I797" s="388" t="s">
        <v>170</v>
      </c>
      <c r="J797" s="388" t="s">
        <v>170</v>
      </c>
      <c r="K797" s="388" t="s">
        <v>170</v>
      </c>
      <c r="L797" s="34" t="s">
        <v>170</v>
      </c>
      <c r="M797" s="388" t="s">
        <v>170</v>
      </c>
      <c r="N797" s="388"/>
      <c r="O797" s="388"/>
      <c r="P797" s="47"/>
      <c r="Q797" s="388"/>
      <c r="R797" s="388"/>
    </row>
    <row r="798" spans="1:18">
      <c r="A798" s="332"/>
      <c r="B798" s="332"/>
      <c r="C798" s="173"/>
      <c r="D798" s="173"/>
      <c r="E798" s="173"/>
      <c r="F798" s="432"/>
      <c r="G798" s="173"/>
      <c r="H798" s="173"/>
      <c r="I798" s="406"/>
      <c r="J798" s="406"/>
      <c r="K798" s="406"/>
      <c r="M798" s="406"/>
      <c r="N798" s="406"/>
      <c r="O798" s="406"/>
      <c r="P798" s="49"/>
      <c r="Q798" s="406"/>
      <c r="R798" s="406"/>
    </row>
    <row r="799" spans="1:18">
      <c r="A799" s="407"/>
      <c r="B799" s="389" t="s">
        <v>568</v>
      </c>
      <c r="C799" s="586"/>
      <c r="D799" s="586"/>
      <c r="E799" s="586"/>
      <c r="F799" s="150"/>
      <c r="G799" s="150"/>
      <c r="H799" s="150"/>
      <c r="I799" s="390">
        <v>6472.8</v>
      </c>
      <c r="J799" s="390">
        <v>6162.5</v>
      </c>
      <c r="K799" s="390">
        <f>K800+K805+K806+K820+K807+K808+K818+K819</f>
        <v>6370.5999999999995</v>
      </c>
      <c r="L799" s="39">
        <v>6635.9</v>
      </c>
      <c r="M799" s="390">
        <v>6958.9</v>
      </c>
      <c r="N799" s="390"/>
      <c r="O799" s="390"/>
      <c r="P799" s="1198"/>
      <c r="Q799" s="390"/>
      <c r="R799" s="390"/>
    </row>
    <row r="800" spans="1:18">
      <c r="A800" s="410"/>
      <c r="B800" s="387" t="s">
        <v>569</v>
      </c>
      <c r="C800" s="246"/>
      <c r="D800" s="246"/>
      <c r="E800" s="246"/>
      <c r="F800" s="132"/>
      <c r="G800" s="246"/>
      <c r="H800" s="246"/>
      <c r="I800" s="403">
        <v>2282.9</v>
      </c>
      <c r="J800" s="403">
        <v>2309.9</v>
      </c>
      <c r="K800" s="403">
        <v>2381.4</v>
      </c>
      <c r="L800" s="73">
        <v>2455</v>
      </c>
      <c r="M800" s="403">
        <v>2533.6</v>
      </c>
      <c r="N800" s="403"/>
      <c r="O800" s="403"/>
      <c r="P800" s="1231"/>
      <c r="Q800" s="403"/>
      <c r="R800" s="403"/>
    </row>
    <row r="801" spans="1:18">
      <c r="A801" s="410">
        <v>211</v>
      </c>
      <c r="B801" s="394" t="s">
        <v>570</v>
      </c>
      <c r="C801" s="246"/>
      <c r="D801" s="246"/>
      <c r="E801" s="246"/>
      <c r="F801" s="132"/>
      <c r="G801" s="132"/>
      <c r="H801" s="132"/>
      <c r="I801" s="403"/>
      <c r="J801" s="403"/>
      <c r="K801" s="403"/>
      <c r="L801" s="73"/>
      <c r="M801" s="403"/>
      <c r="N801" s="403"/>
      <c r="O801" s="403"/>
      <c r="P801" s="1231"/>
      <c r="Q801" s="403"/>
      <c r="R801" s="403"/>
    </row>
    <row r="802" spans="1:18">
      <c r="A802" s="410"/>
      <c r="B802" s="394" t="s">
        <v>571</v>
      </c>
      <c r="C802" s="245"/>
      <c r="D802" s="245"/>
      <c r="E802" s="245"/>
      <c r="F802" s="132"/>
      <c r="G802" s="132"/>
      <c r="H802" s="132"/>
      <c r="I802" s="403"/>
      <c r="J802" s="403"/>
      <c r="K802" s="403"/>
      <c r="L802" s="73"/>
      <c r="M802" s="403"/>
      <c r="N802" s="403"/>
      <c r="O802" s="403"/>
      <c r="P802" s="1231"/>
      <c r="Q802" s="403"/>
      <c r="R802" s="403"/>
    </row>
    <row r="803" spans="1:18">
      <c r="A803" s="410"/>
      <c r="B803" s="394" t="s">
        <v>572</v>
      </c>
      <c r="C803" s="245"/>
      <c r="D803" s="245"/>
      <c r="E803" s="245"/>
      <c r="F803" s="132"/>
      <c r="G803" s="132"/>
      <c r="H803" s="132"/>
      <c r="I803" s="403"/>
      <c r="J803" s="403"/>
      <c r="K803" s="403"/>
      <c r="L803" s="73"/>
      <c r="M803" s="403"/>
      <c r="N803" s="403"/>
      <c r="O803" s="403"/>
      <c r="P803" s="1231"/>
      <c r="Q803" s="403"/>
      <c r="R803" s="403"/>
    </row>
    <row r="804" spans="1:18">
      <c r="A804" s="410">
        <v>212</v>
      </c>
      <c r="B804" s="394" t="s">
        <v>573</v>
      </c>
      <c r="C804" s="246"/>
      <c r="D804" s="246"/>
      <c r="E804" s="246"/>
      <c r="F804" s="132"/>
      <c r="G804" s="132"/>
      <c r="H804" s="132"/>
      <c r="I804" s="403"/>
      <c r="J804" s="403"/>
      <c r="K804" s="403"/>
      <c r="L804" s="73"/>
      <c r="M804" s="403"/>
      <c r="N804" s="403"/>
      <c r="O804" s="403"/>
      <c r="P804" s="1231"/>
      <c r="Q804" s="403"/>
      <c r="R804" s="403"/>
    </row>
    <row r="805" spans="1:18">
      <c r="A805" s="410"/>
      <c r="B805" s="387" t="s">
        <v>574</v>
      </c>
      <c r="C805" s="246"/>
      <c r="D805" s="246"/>
      <c r="E805" s="246"/>
      <c r="F805" s="132"/>
      <c r="G805" s="246"/>
      <c r="H805" s="246"/>
      <c r="I805" s="403">
        <v>2660.5</v>
      </c>
      <c r="J805" s="403">
        <v>2372.8000000000002</v>
      </c>
      <c r="K805" s="403">
        <v>2459.5</v>
      </c>
      <c r="L805" s="73">
        <v>2599.8000000000002</v>
      </c>
      <c r="M805" s="403">
        <v>2767.5</v>
      </c>
      <c r="N805" s="403"/>
      <c r="O805" s="403"/>
      <c r="P805" s="1231"/>
      <c r="Q805" s="403"/>
      <c r="R805" s="403"/>
    </row>
    <row r="806" spans="1:18">
      <c r="A806" s="410"/>
      <c r="B806" s="387" t="s">
        <v>575</v>
      </c>
      <c r="C806" s="246"/>
      <c r="D806" s="246"/>
      <c r="E806" s="246"/>
      <c r="F806" s="132"/>
      <c r="G806" s="246"/>
      <c r="H806" s="246"/>
      <c r="I806" s="403">
        <v>643.5</v>
      </c>
      <c r="J806" s="403">
        <v>623.1</v>
      </c>
      <c r="K806" s="403">
        <v>644.1</v>
      </c>
      <c r="L806" s="73">
        <v>665.7</v>
      </c>
      <c r="M806" s="403">
        <v>698</v>
      </c>
      <c r="N806" s="403"/>
      <c r="O806" s="403"/>
      <c r="P806" s="1231"/>
      <c r="Q806" s="403"/>
      <c r="R806" s="403"/>
    </row>
    <row r="807" spans="1:18">
      <c r="A807" s="410"/>
      <c r="B807" s="387" t="s">
        <v>576</v>
      </c>
      <c r="C807" s="246"/>
      <c r="D807" s="246"/>
      <c r="E807" s="246"/>
      <c r="F807" s="132"/>
      <c r="G807" s="246"/>
      <c r="H807" s="246"/>
      <c r="I807" s="403">
        <v>77.400000000000006</v>
      </c>
      <c r="J807" s="403">
        <v>73.8</v>
      </c>
      <c r="K807" s="403">
        <v>76.3</v>
      </c>
      <c r="L807" s="73">
        <v>78.8</v>
      </c>
      <c r="M807" s="403">
        <v>82.7</v>
      </c>
      <c r="N807" s="403"/>
      <c r="O807" s="403"/>
      <c r="P807" s="1231"/>
      <c r="Q807" s="403"/>
      <c r="R807" s="403"/>
    </row>
    <row r="808" spans="1:18">
      <c r="A808" s="410"/>
      <c r="B808" s="387" t="s">
        <v>577</v>
      </c>
      <c r="C808" s="246"/>
      <c r="D808" s="246"/>
      <c r="E808" s="246"/>
      <c r="F808" s="132"/>
      <c r="G808" s="246"/>
      <c r="H808" s="246"/>
      <c r="I808" s="403">
        <v>760.7</v>
      </c>
      <c r="J808" s="403">
        <v>736.6</v>
      </c>
      <c r="K808" s="403">
        <v>761.4</v>
      </c>
      <c r="L808" s="73">
        <v>787</v>
      </c>
      <c r="M808" s="403">
        <v>825.1</v>
      </c>
      <c r="N808" s="403"/>
      <c r="O808" s="403"/>
      <c r="P808" s="1231"/>
      <c r="Q808" s="403"/>
      <c r="R808" s="403"/>
    </row>
    <row r="809" spans="1:18">
      <c r="A809" s="410"/>
      <c r="B809" s="394" t="s">
        <v>578</v>
      </c>
      <c r="C809" s="246"/>
      <c r="D809" s="246"/>
      <c r="E809" s="246"/>
      <c r="F809" s="434"/>
      <c r="G809" s="434"/>
      <c r="H809" s="434"/>
      <c r="I809" s="403"/>
      <c r="J809" s="403"/>
      <c r="K809" s="403"/>
      <c r="L809" s="73"/>
      <c r="M809" s="403"/>
      <c r="N809" s="403"/>
      <c r="O809" s="403"/>
      <c r="P809" s="1231"/>
      <c r="Q809" s="403"/>
      <c r="R809" s="403"/>
    </row>
    <row r="810" spans="1:18">
      <c r="A810" s="410"/>
      <c r="B810" s="394" t="s">
        <v>579</v>
      </c>
      <c r="C810" s="246"/>
      <c r="D810" s="246"/>
      <c r="E810" s="246"/>
      <c r="F810" s="434"/>
      <c r="G810" s="434"/>
      <c r="H810" s="434"/>
      <c r="I810" s="403"/>
      <c r="J810" s="403"/>
      <c r="K810" s="403"/>
      <c r="L810" s="73"/>
      <c r="M810" s="403"/>
      <c r="N810" s="403"/>
      <c r="O810" s="403"/>
      <c r="P810" s="1231"/>
      <c r="Q810" s="403"/>
      <c r="R810" s="403"/>
    </row>
    <row r="811" spans="1:18">
      <c r="A811" s="410"/>
      <c r="B811" s="394" t="s">
        <v>597</v>
      </c>
      <c r="C811" s="246"/>
      <c r="D811" s="246"/>
      <c r="E811" s="246"/>
      <c r="F811" s="434"/>
      <c r="G811" s="245"/>
      <c r="H811" s="245"/>
      <c r="I811" s="403"/>
      <c r="J811" s="403"/>
      <c r="K811" s="403"/>
      <c r="L811" s="73"/>
      <c r="M811" s="403"/>
      <c r="N811" s="403"/>
      <c r="O811" s="403"/>
      <c r="P811" s="1231"/>
      <c r="Q811" s="403"/>
      <c r="R811" s="403"/>
    </row>
    <row r="812" spans="1:18">
      <c r="A812" s="410"/>
      <c r="B812" s="394" t="s">
        <v>581</v>
      </c>
      <c r="C812" s="246"/>
      <c r="D812" s="246"/>
      <c r="E812" s="246"/>
      <c r="F812" s="434"/>
      <c r="G812" s="245"/>
      <c r="H812" s="245"/>
      <c r="I812" s="403"/>
      <c r="J812" s="403"/>
      <c r="K812" s="403"/>
      <c r="L812" s="73"/>
      <c r="M812" s="403"/>
      <c r="N812" s="403"/>
      <c r="O812" s="403"/>
      <c r="P812" s="1231"/>
      <c r="Q812" s="403"/>
      <c r="R812" s="403"/>
    </row>
    <row r="813" spans="1:18">
      <c r="A813" s="410"/>
      <c r="B813" s="394" t="s">
        <v>582</v>
      </c>
      <c r="C813" s="246"/>
      <c r="D813" s="246"/>
      <c r="E813" s="246"/>
      <c r="F813" s="132"/>
      <c r="G813" s="246"/>
      <c r="H813" s="246"/>
      <c r="I813" s="403"/>
      <c r="J813" s="403"/>
      <c r="K813" s="403"/>
      <c r="L813" s="73"/>
      <c r="M813" s="403"/>
      <c r="N813" s="403"/>
      <c r="O813" s="403"/>
      <c r="P813" s="1231"/>
      <c r="Q813" s="403"/>
      <c r="R813" s="403"/>
    </row>
    <row r="814" spans="1:18">
      <c r="A814" s="410"/>
      <c r="B814" s="394" t="s">
        <v>583</v>
      </c>
      <c r="C814" s="246"/>
      <c r="D814" s="246"/>
      <c r="E814" s="246"/>
      <c r="F814" s="132"/>
      <c r="G814" s="434"/>
      <c r="H814" s="434"/>
      <c r="I814" s="403"/>
      <c r="J814" s="403"/>
      <c r="K814" s="403"/>
      <c r="L814" s="73"/>
      <c r="M814" s="403"/>
      <c r="N814" s="403"/>
      <c r="O814" s="403"/>
      <c r="P814" s="1231"/>
      <c r="Q814" s="403"/>
      <c r="R814" s="403"/>
    </row>
    <row r="815" spans="1:18">
      <c r="A815" s="410"/>
      <c r="B815" s="394" t="s">
        <v>584</v>
      </c>
      <c r="C815" s="246"/>
      <c r="D815" s="246"/>
      <c r="E815" s="246"/>
      <c r="F815" s="132"/>
      <c r="G815" s="434"/>
      <c r="H815" s="434"/>
      <c r="I815" s="403"/>
      <c r="J815" s="403"/>
      <c r="K815" s="403"/>
      <c r="L815" s="73"/>
      <c r="M815" s="403"/>
      <c r="N815" s="403"/>
      <c r="O815" s="403"/>
      <c r="P815" s="1231"/>
      <c r="Q815" s="403"/>
      <c r="R815" s="403"/>
    </row>
    <row r="816" spans="1:18">
      <c r="A816" s="410"/>
      <c r="B816" s="394" t="s">
        <v>585</v>
      </c>
      <c r="C816" s="246"/>
      <c r="D816" s="246"/>
      <c r="E816" s="246"/>
      <c r="F816" s="434"/>
      <c r="G816" s="434"/>
      <c r="H816" s="434"/>
      <c r="I816" s="403"/>
      <c r="J816" s="403"/>
      <c r="K816" s="403"/>
      <c r="L816" s="73"/>
      <c r="M816" s="403"/>
      <c r="N816" s="403"/>
      <c r="O816" s="403"/>
      <c r="P816" s="1231"/>
      <c r="Q816" s="403"/>
      <c r="R816" s="403"/>
    </row>
    <row r="817" spans="1:18">
      <c r="A817" s="410"/>
      <c r="B817" s="394" t="s">
        <v>586</v>
      </c>
      <c r="C817" s="246"/>
      <c r="D817" s="246"/>
      <c r="E817" s="246"/>
      <c r="F817" s="132"/>
      <c r="G817" s="434"/>
      <c r="H817" s="434"/>
      <c r="I817" s="403"/>
      <c r="J817" s="403"/>
      <c r="K817" s="403"/>
      <c r="L817" s="73"/>
      <c r="M817" s="403"/>
      <c r="N817" s="403"/>
      <c r="O817" s="403"/>
      <c r="P817" s="1231"/>
      <c r="Q817" s="403"/>
      <c r="R817" s="403"/>
    </row>
    <row r="818" spans="1:18">
      <c r="A818" s="410"/>
      <c r="B818" s="387" t="s">
        <v>587</v>
      </c>
      <c r="C818" s="246"/>
      <c r="D818" s="245"/>
      <c r="E818" s="245"/>
      <c r="F818" s="434"/>
      <c r="G818" s="434"/>
      <c r="H818" s="434"/>
      <c r="I818" s="97"/>
      <c r="J818" s="97"/>
      <c r="K818" s="97"/>
      <c r="L818" s="75"/>
      <c r="M818" s="97"/>
      <c r="N818" s="97"/>
      <c r="O818" s="97"/>
      <c r="P818" s="1248"/>
      <c r="Q818" s="97"/>
      <c r="R818" s="97"/>
    </row>
    <row r="819" spans="1:18">
      <c r="A819" s="410"/>
      <c r="B819" s="387" t="s">
        <v>589</v>
      </c>
      <c r="C819" s="245"/>
      <c r="D819" s="246"/>
      <c r="E819" s="245"/>
      <c r="F819" s="132"/>
      <c r="G819" s="434"/>
      <c r="H819" s="434"/>
      <c r="I819" s="403"/>
      <c r="J819" s="403"/>
      <c r="K819" s="403"/>
      <c r="L819" s="73"/>
      <c r="M819" s="403"/>
      <c r="N819" s="403"/>
      <c r="O819" s="403"/>
      <c r="P819" s="1231"/>
      <c r="Q819" s="403"/>
      <c r="R819" s="403"/>
    </row>
    <row r="820" spans="1:18">
      <c r="A820" s="410"/>
      <c r="B820" s="387" t="s">
        <v>588</v>
      </c>
      <c r="C820" s="245"/>
      <c r="D820" s="245"/>
      <c r="E820" s="245"/>
      <c r="F820" s="132"/>
      <c r="G820" s="434"/>
      <c r="H820" s="434"/>
      <c r="I820" s="403">
        <v>47.9</v>
      </c>
      <c r="J820" s="403">
        <v>46.4</v>
      </c>
      <c r="K820" s="403">
        <v>47.9</v>
      </c>
      <c r="L820" s="73">
        <v>49.5</v>
      </c>
      <c r="M820" s="403">
        <v>51.9</v>
      </c>
      <c r="N820" s="403"/>
      <c r="O820" s="403"/>
      <c r="P820" s="1231"/>
      <c r="Q820" s="403"/>
      <c r="R820" s="403"/>
    </row>
    <row r="821" spans="1:18">
      <c r="A821" s="410"/>
      <c r="B821" s="387"/>
      <c r="C821" s="246"/>
      <c r="D821" s="246"/>
      <c r="E821" s="246"/>
      <c r="F821" s="132"/>
      <c r="G821" s="132"/>
      <c r="H821" s="132"/>
      <c r="I821" s="403"/>
      <c r="J821" s="403"/>
      <c r="K821" s="403"/>
      <c r="L821" s="73"/>
      <c r="M821" s="403"/>
      <c r="N821" s="403"/>
      <c r="O821" s="403"/>
      <c r="P821" s="1231"/>
      <c r="Q821" s="403"/>
      <c r="R821" s="403"/>
    </row>
    <row r="822" spans="1:18">
      <c r="A822" s="407"/>
      <c r="B822" s="389" t="s">
        <v>590</v>
      </c>
      <c r="C822" s="586"/>
      <c r="D822" s="586"/>
      <c r="E822" s="586"/>
      <c r="F822" s="150"/>
      <c r="G822" s="150"/>
      <c r="H822" s="150"/>
      <c r="I822" s="390">
        <v>3606.4</v>
      </c>
      <c r="J822" s="390">
        <v>3429.1</v>
      </c>
      <c r="K822" s="390">
        <v>3498.8</v>
      </c>
      <c r="L822" s="39">
        <v>3639.7</v>
      </c>
      <c r="M822" s="390">
        <f t="shared" ref="M822" si="11">SUM(M823:M835)</f>
        <v>3708.1</v>
      </c>
      <c r="N822" s="390"/>
      <c r="O822" s="390"/>
      <c r="P822" s="1198"/>
      <c r="Q822" s="390"/>
      <c r="R822" s="390"/>
    </row>
    <row r="823" spans="1:18">
      <c r="A823" s="410"/>
      <c r="B823" s="387" t="s">
        <v>569</v>
      </c>
      <c r="C823" s="246"/>
      <c r="D823" s="246"/>
      <c r="E823" s="246"/>
      <c r="F823" s="132"/>
      <c r="G823" s="132"/>
      <c r="H823" s="132"/>
      <c r="I823" s="403">
        <v>1456.4</v>
      </c>
      <c r="J823" s="403">
        <v>1570.9</v>
      </c>
      <c r="K823" s="403">
        <v>1617.4</v>
      </c>
      <c r="L823" s="73">
        <v>1665.3</v>
      </c>
      <c r="M823" s="403">
        <v>1705.7</v>
      </c>
      <c r="N823" s="403"/>
      <c r="O823" s="403"/>
      <c r="P823" s="1231"/>
      <c r="Q823" s="403"/>
      <c r="R823" s="403"/>
    </row>
    <row r="824" spans="1:18">
      <c r="A824" s="410">
        <v>211</v>
      </c>
      <c r="B824" s="394" t="s">
        <v>570</v>
      </c>
      <c r="C824" s="246"/>
      <c r="D824" s="246"/>
      <c r="E824" s="246"/>
      <c r="F824" s="132"/>
      <c r="G824" s="434"/>
      <c r="H824" s="434"/>
      <c r="I824" s="97"/>
      <c r="J824" s="97"/>
      <c r="K824" s="97"/>
      <c r="L824" s="75"/>
      <c r="M824" s="97"/>
      <c r="N824" s="97"/>
      <c r="O824" s="97"/>
      <c r="P824" s="1248"/>
      <c r="Q824" s="97"/>
      <c r="R824" s="97"/>
    </row>
    <row r="825" spans="1:18">
      <c r="A825" s="410"/>
      <c r="B825" s="394" t="s">
        <v>571</v>
      </c>
      <c r="C825" s="246"/>
      <c r="D825" s="246"/>
      <c r="E825" s="246"/>
      <c r="F825" s="132"/>
      <c r="G825" s="132"/>
      <c r="H825" s="132"/>
      <c r="I825" s="403"/>
      <c r="J825" s="403"/>
      <c r="K825" s="403"/>
      <c r="L825" s="73"/>
      <c r="M825" s="403"/>
      <c r="N825" s="403"/>
      <c r="O825" s="403"/>
      <c r="P825" s="1231"/>
      <c r="Q825" s="403"/>
      <c r="R825" s="403"/>
    </row>
    <row r="826" spans="1:18">
      <c r="A826" s="410"/>
      <c r="B826" s="394" t="s">
        <v>572</v>
      </c>
      <c r="C826" s="246"/>
      <c r="D826" s="246"/>
      <c r="E826" s="246"/>
      <c r="F826" s="132"/>
      <c r="G826" s="434"/>
      <c r="H826" s="434"/>
      <c r="I826" s="403"/>
      <c r="J826" s="403"/>
      <c r="K826" s="403"/>
      <c r="L826" s="73"/>
      <c r="M826" s="403"/>
      <c r="N826" s="403"/>
      <c r="O826" s="403"/>
      <c r="P826" s="1231"/>
      <c r="Q826" s="403"/>
      <c r="R826" s="403"/>
    </row>
    <row r="827" spans="1:18">
      <c r="A827" s="410">
        <v>212</v>
      </c>
      <c r="B827" s="394" t="s">
        <v>573</v>
      </c>
      <c r="C827" s="246"/>
      <c r="D827" s="246"/>
      <c r="E827" s="246"/>
      <c r="F827" s="132"/>
      <c r="G827" s="434"/>
      <c r="H827" s="434"/>
      <c r="I827" s="97"/>
      <c r="J827" s="97"/>
      <c r="K827" s="97"/>
      <c r="L827" s="75"/>
      <c r="M827" s="97"/>
      <c r="N827" s="97"/>
      <c r="O827" s="97"/>
      <c r="P827" s="1248"/>
      <c r="Q827" s="97"/>
      <c r="R827" s="97"/>
    </row>
    <row r="828" spans="1:18">
      <c r="A828" s="410"/>
      <c r="B828" s="387" t="s">
        <v>574</v>
      </c>
      <c r="C828" s="246"/>
      <c r="D828" s="246"/>
      <c r="E828" s="246"/>
      <c r="F828" s="132"/>
      <c r="G828" s="132"/>
      <c r="H828" s="132"/>
      <c r="I828" s="403">
        <v>719.4</v>
      </c>
      <c r="J828" s="403">
        <v>696.6</v>
      </c>
      <c r="K828" s="403">
        <v>720.1</v>
      </c>
      <c r="L828" s="73">
        <v>744.3</v>
      </c>
      <c r="M828" s="403">
        <v>780.4</v>
      </c>
      <c r="N828" s="403"/>
      <c r="O828" s="403"/>
      <c r="P828" s="1231"/>
      <c r="Q828" s="403"/>
      <c r="R828" s="403"/>
    </row>
    <row r="829" spans="1:18">
      <c r="A829" s="410"/>
      <c r="B829" s="387" t="s">
        <v>219</v>
      </c>
      <c r="C829" s="246"/>
      <c r="D829" s="246"/>
      <c r="E829" s="246"/>
      <c r="F829" s="434"/>
      <c r="G829" s="434"/>
      <c r="H829" s="434"/>
      <c r="I829" s="403"/>
      <c r="J829" s="403"/>
      <c r="K829" s="403"/>
      <c r="L829" s="73"/>
      <c r="M829" s="403"/>
      <c r="N829" s="403"/>
      <c r="O829" s="403"/>
      <c r="P829" s="1231"/>
      <c r="Q829" s="403"/>
      <c r="R829" s="403"/>
    </row>
    <row r="830" spans="1:18">
      <c r="A830" s="410"/>
      <c r="B830" s="387" t="s">
        <v>527</v>
      </c>
      <c r="C830" s="246"/>
      <c r="D830" s="246"/>
      <c r="E830" s="246"/>
      <c r="F830" s="132"/>
      <c r="G830" s="132"/>
      <c r="H830" s="132"/>
      <c r="I830" s="403">
        <v>1402</v>
      </c>
      <c r="J830" s="403">
        <v>1134.0999999999999</v>
      </c>
      <c r="K830" s="403">
        <v>1132.7</v>
      </c>
      <c r="L830" s="73">
        <v>1200.5</v>
      </c>
      <c r="M830" s="403">
        <v>1191.0999999999999</v>
      </c>
      <c r="N830" s="403"/>
      <c r="O830" s="403"/>
      <c r="P830" s="1231"/>
      <c r="Q830" s="403"/>
      <c r="R830" s="403"/>
    </row>
    <row r="831" spans="1:18">
      <c r="A831" s="410"/>
      <c r="B831" s="394" t="s">
        <v>592</v>
      </c>
      <c r="C831" s="246"/>
      <c r="D831" s="246"/>
      <c r="E831" s="246"/>
      <c r="F831" s="132"/>
      <c r="G831" s="132"/>
      <c r="H831" s="132"/>
      <c r="I831" s="403"/>
      <c r="J831" s="403"/>
      <c r="K831" s="403"/>
      <c r="L831" s="73"/>
      <c r="M831" s="403"/>
      <c r="N831" s="403"/>
      <c r="O831" s="403"/>
      <c r="P831" s="1231"/>
      <c r="Q831" s="403"/>
      <c r="R831" s="403"/>
    </row>
    <row r="832" spans="1:18">
      <c r="A832" s="410"/>
      <c r="B832" s="394" t="s">
        <v>591</v>
      </c>
      <c r="C832" s="246"/>
      <c r="D832" s="246"/>
      <c r="E832" s="246"/>
      <c r="F832" s="132"/>
      <c r="G832" s="132"/>
      <c r="H832" s="132"/>
      <c r="I832" s="403"/>
      <c r="J832" s="403"/>
      <c r="K832" s="403"/>
      <c r="L832" s="73"/>
      <c r="M832" s="403"/>
      <c r="N832" s="403"/>
      <c r="O832" s="403"/>
      <c r="P832" s="1231"/>
      <c r="Q832" s="403"/>
      <c r="R832" s="403"/>
    </row>
    <row r="833" spans="1:18">
      <c r="A833" s="410"/>
      <c r="B833" s="387" t="s">
        <v>577</v>
      </c>
      <c r="C833" s="246"/>
      <c r="D833" s="246"/>
      <c r="E833" s="246"/>
      <c r="F833" s="132"/>
      <c r="G833" s="132"/>
      <c r="H833" s="132"/>
      <c r="I833" s="403">
        <v>28.5</v>
      </c>
      <c r="J833" s="403">
        <v>27.6</v>
      </c>
      <c r="K833" s="403">
        <v>28.5</v>
      </c>
      <c r="L833" s="73">
        <v>29.5</v>
      </c>
      <c r="M833" s="403">
        <v>30.9</v>
      </c>
      <c r="N833" s="403"/>
      <c r="O833" s="403"/>
      <c r="P833" s="1231"/>
      <c r="Q833" s="403"/>
      <c r="R833" s="403"/>
    </row>
    <row r="834" spans="1:18">
      <c r="A834" s="410">
        <v>311</v>
      </c>
      <c r="B834" s="394" t="s">
        <v>596</v>
      </c>
      <c r="C834" s="246"/>
      <c r="D834" s="246"/>
      <c r="E834" s="246"/>
      <c r="F834" s="434"/>
      <c r="G834" s="132"/>
      <c r="H834" s="132"/>
      <c r="I834" s="403"/>
      <c r="J834" s="403"/>
      <c r="K834" s="403"/>
      <c r="L834" s="73"/>
      <c r="M834" s="403"/>
      <c r="N834" s="403"/>
      <c r="O834" s="403"/>
      <c r="P834" s="1231"/>
      <c r="Q834" s="403"/>
      <c r="R834" s="403"/>
    </row>
    <row r="835" spans="1:18">
      <c r="A835" s="410"/>
      <c r="B835" s="387" t="s">
        <v>589</v>
      </c>
      <c r="C835" s="245"/>
      <c r="D835" s="246"/>
      <c r="E835" s="245"/>
      <c r="F835" s="434"/>
      <c r="G835" s="434"/>
      <c r="H835" s="434"/>
      <c r="I835" s="97"/>
      <c r="J835" s="97"/>
      <c r="K835" s="97"/>
      <c r="L835" s="75"/>
      <c r="M835" s="97"/>
      <c r="N835" s="97"/>
      <c r="O835" s="97"/>
      <c r="P835" s="1248"/>
      <c r="Q835" s="97"/>
      <c r="R835" s="97"/>
    </row>
    <row r="836" spans="1:18">
      <c r="A836" s="410"/>
      <c r="B836" s="387"/>
      <c r="C836" s="246"/>
      <c r="D836" s="246"/>
      <c r="E836" s="246"/>
      <c r="F836" s="132"/>
      <c r="G836" s="132"/>
      <c r="H836" s="132"/>
      <c r="I836" s="403"/>
      <c r="J836" s="403"/>
      <c r="K836" s="403"/>
      <c r="L836" s="73"/>
      <c r="M836" s="403"/>
      <c r="N836" s="403"/>
      <c r="O836" s="403"/>
      <c r="P836" s="1231"/>
      <c r="Q836" s="403"/>
      <c r="R836" s="403"/>
    </row>
    <row r="837" spans="1:18">
      <c r="A837" s="407"/>
      <c r="B837" s="389" t="s">
        <v>593</v>
      </c>
      <c r="C837" s="586"/>
      <c r="D837" s="586"/>
      <c r="E837" s="586"/>
      <c r="F837" s="150"/>
      <c r="G837" s="150"/>
      <c r="H837" s="150"/>
      <c r="I837" s="390">
        <f t="shared" ref="I837" si="12">SUM(I838:I848)</f>
        <v>213.2</v>
      </c>
      <c r="J837" s="390">
        <v>206.4</v>
      </c>
      <c r="K837" s="390">
        <f t="shared" ref="K837:M837" si="13">SUM(K838:K848)</f>
        <v>213.39999999999998</v>
      </c>
      <c r="L837" s="39">
        <f t="shared" si="13"/>
        <v>220.5</v>
      </c>
      <c r="M837" s="390">
        <f t="shared" si="13"/>
        <v>231.2</v>
      </c>
      <c r="N837" s="390"/>
      <c r="O837" s="390"/>
      <c r="P837" s="1198"/>
      <c r="Q837" s="390"/>
      <c r="R837" s="390"/>
    </row>
    <row r="838" spans="1:18">
      <c r="A838" s="410"/>
      <c r="B838" s="387" t="s">
        <v>569</v>
      </c>
      <c r="C838" s="246"/>
      <c r="D838" s="246"/>
      <c r="E838" s="246"/>
      <c r="F838" s="132"/>
      <c r="G838" s="132"/>
      <c r="H838" s="132"/>
      <c r="I838" s="403">
        <v>95.7</v>
      </c>
      <c r="J838" s="403">
        <v>92.7</v>
      </c>
      <c r="K838" s="403">
        <v>95.8</v>
      </c>
      <c r="L838" s="73">
        <v>99</v>
      </c>
      <c r="M838" s="403">
        <v>103.8</v>
      </c>
      <c r="N838" s="403"/>
      <c r="O838" s="403"/>
      <c r="P838" s="1231"/>
      <c r="Q838" s="403"/>
      <c r="R838" s="403"/>
    </row>
    <row r="839" spans="1:18">
      <c r="A839" s="410">
        <v>211</v>
      </c>
      <c r="B839" s="394" t="s">
        <v>570</v>
      </c>
      <c r="C839" s="246"/>
      <c r="D839" s="246"/>
      <c r="E839" s="246"/>
      <c r="F839" s="434"/>
      <c r="G839" s="434"/>
      <c r="H839" s="434"/>
      <c r="I839" s="97"/>
      <c r="J839" s="97"/>
      <c r="K839" s="97"/>
      <c r="L839" s="75"/>
      <c r="M839" s="97"/>
      <c r="N839" s="97"/>
      <c r="O839" s="97"/>
      <c r="P839" s="1248"/>
      <c r="Q839" s="97"/>
      <c r="R839" s="97"/>
    </row>
    <row r="840" spans="1:18">
      <c r="A840" s="410"/>
      <c r="B840" s="394" t="s">
        <v>571</v>
      </c>
      <c r="C840" s="246"/>
      <c r="D840" s="246"/>
      <c r="E840" s="246"/>
      <c r="F840" s="132"/>
      <c r="G840" s="132"/>
      <c r="H840" s="132"/>
      <c r="I840" s="403"/>
      <c r="J840" s="403"/>
      <c r="K840" s="403"/>
      <c r="L840" s="73"/>
      <c r="M840" s="403"/>
      <c r="N840" s="403"/>
      <c r="O840" s="403"/>
      <c r="P840" s="1231"/>
      <c r="Q840" s="403"/>
      <c r="R840" s="403"/>
    </row>
    <row r="841" spans="1:18">
      <c r="A841" s="410"/>
      <c r="B841" s="394" t="s">
        <v>572</v>
      </c>
      <c r="C841" s="246"/>
      <c r="D841" s="246"/>
      <c r="E841" s="246"/>
      <c r="F841" s="132"/>
      <c r="G841" s="132"/>
      <c r="H841" s="132"/>
      <c r="I841" s="403"/>
      <c r="J841" s="403"/>
      <c r="K841" s="403"/>
      <c r="L841" s="73"/>
      <c r="M841" s="403"/>
      <c r="N841" s="403"/>
      <c r="O841" s="403"/>
      <c r="P841" s="1231"/>
      <c r="Q841" s="403"/>
      <c r="R841" s="403"/>
    </row>
    <row r="842" spans="1:18">
      <c r="A842" s="410">
        <v>212</v>
      </c>
      <c r="B842" s="394" t="s">
        <v>573</v>
      </c>
      <c r="C842" s="246"/>
      <c r="D842" s="246"/>
      <c r="E842" s="246"/>
      <c r="F842" s="132"/>
      <c r="G842" s="434"/>
      <c r="H842" s="434"/>
      <c r="I842" s="97"/>
      <c r="J842" s="97"/>
      <c r="K842" s="97"/>
      <c r="L842" s="75"/>
      <c r="M842" s="97"/>
      <c r="N842" s="97"/>
      <c r="O842" s="97"/>
      <c r="P842" s="1248"/>
      <c r="Q842" s="97"/>
      <c r="R842" s="97"/>
    </row>
    <row r="843" spans="1:18">
      <c r="A843" s="410"/>
      <c r="B843" s="387" t="s">
        <v>574</v>
      </c>
      <c r="C843" s="246"/>
      <c r="D843" s="246"/>
      <c r="E843" s="246"/>
      <c r="F843" s="132"/>
      <c r="G843" s="132"/>
      <c r="H843" s="132"/>
      <c r="I843" s="403">
        <v>27.8</v>
      </c>
      <c r="J843" s="403">
        <v>26.9</v>
      </c>
      <c r="K843" s="403">
        <v>27.8</v>
      </c>
      <c r="L843" s="73">
        <v>28.7</v>
      </c>
      <c r="M843" s="403">
        <v>30.1</v>
      </c>
      <c r="N843" s="403"/>
      <c r="O843" s="403"/>
      <c r="P843" s="1231"/>
      <c r="Q843" s="403"/>
      <c r="R843" s="403"/>
    </row>
    <row r="844" spans="1:18">
      <c r="A844" s="410"/>
      <c r="B844" s="387" t="s">
        <v>575</v>
      </c>
      <c r="C844" s="246"/>
      <c r="D844" s="246"/>
      <c r="E844" s="246"/>
      <c r="F844" s="132"/>
      <c r="G844" s="132"/>
      <c r="H844" s="132"/>
      <c r="I844" s="403">
        <v>89.7</v>
      </c>
      <c r="J844" s="403">
        <v>86.9</v>
      </c>
      <c r="K844" s="403">
        <v>89.8</v>
      </c>
      <c r="L844" s="73">
        <v>92.8</v>
      </c>
      <c r="M844" s="403">
        <v>97.3</v>
      </c>
      <c r="N844" s="403"/>
      <c r="O844" s="403"/>
      <c r="P844" s="1231"/>
      <c r="Q844" s="403"/>
      <c r="R844" s="403"/>
    </row>
    <row r="845" spans="1:18">
      <c r="A845" s="410">
        <v>263</v>
      </c>
      <c r="B845" s="394" t="s">
        <v>608</v>
      </c>
      <c r="C845" s="246"/>
      <c r="D845" s="246"/>
      <c r="E845" s="246"/>
      <c r="F845" s="132"/>
      <c r="G845" s="132"/>
      <c r="H845" s="132"/>
      <c r="I845" s="403"/>
      <c r="J845" s="403"/>
      <c r="K845" s="403"/>
      <c r="L845" s="73"/>
      <c r="M845" s="403"/>
      <c r="N845" s="403"/>
      <c r="O845" s="403"/>
      <c r="P845" s="1231"/>
      <c r="Q845" s="403"/>
      <c r="R845" s="403"/>
    </row>
    <row r="846" spans="1:18">
      <c r="A846" s="410"/>
      <c r="B846" s="394" t="s">
        <v>591</v>
      </c>
      <c r="C846" s="246"/>
      <c r="D846" s="246"/>
      <c r="E846" s="246"/>
      <c r="F846" s="132"/>
      <c r="G846" s="132"/>
      <c r="H846" s="132"/>
      <c r="I846" s="403"/>
      <c r="J846" s="403"/>
      <c r="K846" s="403"/>
      <c r="L846" s="73"/>
      <c r="M846" s="403"/>
      <c r="N846" s="403"/>
      <c r="O846" s="403"/>
      <c r="P846" s="1231"/>
      <c r="Q846" s="403"/>
      <c r="R846" s="403"/>
    </row>
    <row r="847" spans="1:18">
      <c r="A847" s="410"/>
      <c r="B847" s="387" t="s">
        <v>577</v>
      </c>
      <c r="C847" s="246"/>
      <c r="D847" s="246"/>
      <c r="E847" s="245"/>
      <c r="F847" s="434"/>
      <c r="G847" s="434"/>
      <c r="H847" s="434"/>
      <c r="I847" s="97"/>
      <c r="J847" s="97"/>
      <c r="K847" s="97"/>
      <c r="L847" s="75"/>
      <c r="M847" s="97"/>
      <c r="N847" s="97"/>
      <c r="O847" s="97"/>
      <c r="P847" s="1248"/>
      <c r="Q847" s="97"/>
      <c r="R847" s="97"/>
    </row>
    <row r="848" spans="1:18">
      <c r="A848" s="410"/>
      <c r="B848" s="387" t="s">
        <v>589</v>
      </c>
      <c r="C848" s="246"/>
      <c r="D848" s="246"/>
      <c r="E848" s="245"/>
      <c r="F848" s="434"/>
      <c r="G848" s="434"/>
      <c r="H848" s="434"/>
      <c r="I848" s="97"/>
      <c r="J848" s="97"/>
      <c r="K848" s="97"/>
      <c r="L848" s="75"/>
      <c r="M848" s="97"/>
      <c r="N848" s="97"/>
      <c r="O848" s="97"/>
      <c r="P848" s="1248"/>
      <c r="Q848" s="97"/>
      <c r="R848" s="97"/>
    </row>
    <row r="849" spans="1:18">
      <c r="A849" s="410"/>
      <c r="B849" s="387"/>
      <c r="C849" s="246"/>
      <c r="D849" s="246"/>
      <c r="E849" s="246"/>
      <c r="F849" s="132"/>
      <c r="G849" s="132"/>
      <c r="H849" s="132"/>
      <c r="I849" s="513"/>
      <c r="J849" s="513"/>
      <c r="K849" s="513"/>
      <c r="L849" s="560"/>
      <c r="M849" s="513"/>
      <c r="N849" s="513"/>
      <c r="O849" s="513"/>
      <c r="P849" s="1249"/>
      <c r="Q849" s="513"/>
      <c r="R849" s="513"/>
    </row>
    <row r="850" spans="1:18">
      <c r="A850" s="407"/>
      <c r="B850" s="389" t="s">
        <v>595</v>
      </c>
      <c r="C850" s="586"/>
      <c r="D850" s="586"/>
      <c r="E850" s="586"/>
      <c r="F850" s="150"/>
      <c r="G850" s="150"/>
      <c r="H850" s="150"/>
      <c r="I850" s="390">
        <f t="shared" ref="I850:J850" si="14">SUM(I851:I860)</f>
        <v>942.40000000000009</v>
      </c>
      <c r="J850" s="390">
        <f t="shared" si="14"/>
        <v>912.40000000000009</v>
      </c>
      <c r="K850" s="390">
        <f>SUM(K851:K860)</f>
        <v>943.40000000000009</v>
      </c>
      <c r="L850" s="39">
        <f>SUM(L851:L860)</f>
        <v>975.00000000000011</v>
      </c>
      <c r="M850" s="390">
        <f>SUM(M851:M860)</f>
        <v>1022.3</v>
      </c>
      <c r="N850" s="390"/>
      <c r="O850" s="390"/>
      <c r="P850" s="1198"/>
      <c r="Q850" s="390"/>
      <c r="R850" s="390"/>
    </row>
    <row r="851" spans="1:18">
      <c r="A851" s="410"/>
      <c r="B851" s="387" t="s">
        <v>569</v>
      </c>
      <c r="C851" s="246"/>
      <c r="D851" s="246"/>
      <c r="E851" s="246"/>
      <c r="F851" s="132"/>
      <c r="G851" s="132"/>
      <c r="H851" s="132"/>
      <c r="I851" s="403">
        <v>302.3</v>
      </c>
      <c r="J851" s="403">
        <v>292.7</v>
      </c>
      <c r="K851" s="403">
        <v>302.60000000000002</v>
      </c>
      <c r="L851" s="73">
        <v>312.8</v>
      </c>
      <c r="M851" s="403">
        <v>328</v>
      </c>
      <c r="N851" s="403"/>
      <c r="O851" s="403"/>
      <c r="P851" s="1231"/>
      <c r="Q851" s="403"/>
      <c r="R851" s="403"/>
    </row>
    <row r="852" spans="1:18">
      <c r="A852" s="410">
        <v>211</v>
      </c>
      <c r="B852" s="394" t="s">
        <v>570</v>
      </c>
      <c r="C852" s="246"/>
      <c r="D852" s="246"/>
      <c r="E852" s="246"/>
      <c r="F852" s="132"/>
      <c r="G852" s="132"/>
      <c r="H852" s="132"/>
      <c r="I852" s="97"/>
      <c r="J852" s="97"/>
      <c r="K852" s="97"/>
      <c r="L852" s="75"/>
      <c r="M852" s="97"/>
      <c r="N852" s="97"/>
      <c r="O852" s="97"/>
      <c r="P852" s="1248"/>
      <c r="Q852" s="97"/>
      <c r="R852" s="97"/>
    </row>
    <row r="853" spans="1:18">
      <c r="A853" s="410"/>
      <c r="B853" s="394" t="s">
        <v>571</v>
      </c>
      <c r="C853" s="246"/>
      <c r="D853" s="246"/>
      <c r="E853" s="246"/>
      <c r="F853" s="132"/>
      <c r="G853" s="132"/>
      <c r="H853" s="132"/>
      <c r="I853" s="403"/>
      <c r="J853" s="403"/>
      <c r="K853" s="403"/>
      <c r="L853" s="73"/>
      <c r="M853" s="403"/>
      <c r="N853" s="403"/>
      <c r="O853" s="403"/>
      <c r="P853" s="1231"/>
      <c r="Q853" s="403"/>
      <c r="R853" s="403"/>
    </row>
    <row r="854" spans="1:18">
      <c r="A854" s="410"/>
      <c r="B854" s="394" t="s">
        <v>572</v>
      </c>
      <c r="C854" s="246"/>
      <c r="D854" s="246"/>
      <c r="E854" s="246"/>
      <c r="F854" s="132"/>
      <c r="G854" s="132"/>
      <c r="H854" s="132"/>
      <c r="I854" s="403"/>
      <c r="J854" s="403"/>
      <c r="K854" s="403"/>
      <c r="L854" s="73"/>
      <c r="M854" s="403"/>
      <c r="N854" s="403"/>
      <c r="O854" s="403"/>
      <c r="P854" s="1231"/>
      <c r="Q854" s="403"/>
      <c r="R854" s="403"/>
    </row>
    <row r="855" spans="1:18">
      <c r="A855" s="410">
        <v>212</v>
      </c>
      <c r="B855" s="394" t="s">
        <v>573</v>
      </c>
      <c r="C855" s="246"/>
      <c r="D855" s="246"/>
      <c r="E855" s="246"/>
      <c r="F855" s="132"/>
      <c r="G855" s="132"/>
      <c r="H855" s="132"/>
      <c r="I855" s="403"/>
      <c r="J855" s="403"/>
      <c r="K855" s="403"/>
      <c r="L855" s="73"/>
      <c r="M855" s="403"/>
      <c r="N855" s="403"/>
      <c r="O855" s="403"/>
      <c r="P855" s="1231"/>
      <c r="Q855" s="403"/>
      <c r="R855" s="403"/>
    </row>
    <row r="856" spans="1:18">
      <c r="A856" s="410"/>
      <c r="B856" s="387" t="s">
        <v>574</v>
      </c>
      <c r="C856" s="246"/>
      <c r="D856" s="246"/>
      <c r="E856" s="246"/>
      <c r="F856" s="132"/>
      <c r="G856" s="132"/>
      <c r="H856" s="132"/>
      <c r="I856" s="403">
        <v>390.6</v>
      </c>
      <c r="J856" s="403">
        <v>378.2</v>
      </c>
      <c r="K856" s="403">
        <v>391</v>
      </c>
      <c r="L856" s="73">
        <v>404.1</v>
      </c>
      <c r="M856" s="403">
        <v>423.7</v>
      </c>
      <c r="N856" s="403"/>
      <c r="O856" s="403"/>
      <c r="P856" s="1231"/>
      <c r="Q856" s="403"/>
      <c r="R856" s="403"/>
    </row>
    <row r="857" spans="1:18">
      <c r="A857" s="410"/>
      <c r="B857" s="387" t="s">
        <v>575</v>
      </c>
      <c r="C857" s="246"/>
      <c r="D857" s="246"/>
      <c r="E857" s="246"/>
      <c r="F857" s="132"/>
      <c r="G857" s="132"/>
      <c r="H857" s="132"/>
      <c r="I857" s="403">
        <v>61.6</v>
      </c>
      <c r="J857" s="403">
        <v>59.6</v>
      </c>
      <c r="K857" s="403">
        <v>61.6</v>
      </c>
      <c r="L857" s="73">
        <v>63.7</v>
      </c>
      <c r="M857" s="403">
        <v>66.8</v>
      </c>
      <c r="N857" s="403"/>
      <c r="O857" s="403"/>
      <c r="P857" s="1231"/>
      <c r="Q857" s="403"/>
      <c r="R857" s="403"/>
    </row>
    <row r="858" spans="1:18">
      <c r="A858" s="410"/>
      <c r="B858" s="387" t="s">
        <v>588</v>
      </c>
      <c r="C858" s="246"/>
      <c r="D858" s="246"/>
      <c r="E858" s="246"/>
      <c r="F858" s="434"/>
      <c r="G858" s="434"/>
      <c r="H858" s="434"/>
      <c r="I858" s="403">
        <v>13.5</v>
      </c>
      <c r="J858" s="403">
        <v>13.1</v>
      </c>
      <c r="K858" s="403">
        <v>13.6</v>
      </c>
      <c r="L858" s="73">
        <v>14</v>
      </c>
      <c r="M858" s="403">
        <v>14.7</v>
      </c>
      <c r="N858" s="403"/>
      <c r="O858" s="403"/>
      <c r="P858" s="1231"/>
      <c r="Q858" s="403"/>
      <c r="R858" s="403"/>
    </row>
    <row r="859" spans="1:18">
      <c r="A859" s="410"/>
      <c r="B859" s="387" t="s">
        <v>576</v>
      </c>
      <c r="C859" s="246"/>
      <c r="D859" s="246"/>
      <c r="E859" s="246"/>
      <c r="F859" s="132"/>
      <c r="G859" s="132"/>
      <c r="H859" s="132"/>
      <c r="I859" s="403">
        <v>20.7</v>
      </c>
      <c r="J859" s="403">
        <v>20</v>
      </c>
      <c r="K859" s="403">
        <v>20.7</v>
      </c>
      <c r="L859" s="73">
        <v>21.4</v>
      </c>
      <c r="M859" s="403">
        <v>22.4</v>
      </c>
      <c r="N859" s="403"/>
      <c r="O859" s="403"/>
      <c r="P859" s="1231"/>
      <c r="Q859" s="403"/>
      <c r="R859" s="403"/>
    </row>
    <row r="860" spans="1:18">
      <c r="A860" s="410"/>
      <c r="B860" s="387" t="s">
        <v>577</v>
      </c>
      <c r="C860" s="246"/>
      <c r="D860" s="246"/>
      <c r="E860" s="246"/>
      <c r="F860" s="132"/>
      <c r="G860" s="434"/>
      <c r="H860" s="434"/>
      <c r="I860" s="403">
        <v>153.69999999999999</v>
      </c>
      <c r="J860" s="403">
        <v>148.80000000000001</v>
      </c>
      <c r="K860" s="403">
        <v>153.9</v>
      </c>
      <c r="L860" s="73">
        <v>159</v>
      </c>
      <c r="M860" s="403">
        <v>166.7</v>
      </c>
      <c r="N860" s="403"/>
      <c r="O860" s="403"/>
      <c r="P860" s="1231"/>
      <c r="Q860" s="403"/>
      <c r="R860" s="403"/>
    </row>
    <row r="861" spans="1:18">
      <c r="A861" s="410">
        <v>311</v>
      </c>
      <c r="B861" s="394" t="s">
        <v>596</v>
      </c>
      <c r="C861" s="246"/>
      <c r="D861" s="246"/>
      <c r="E861" s="246"/>
      <c r="F861" s="434"/>
      <c r="G861" s="434"/>
      <c r="H861" s="434"/>
      <c r="I861" s="403"/>
      <c r="J861" s="403"/>
      <c r="K861" s="403"/>
      <c r="L861" s="73"/>
      <c r="M861" s="403"/>
      <c r="N861" s="403"/>
      <c r="O861" s="403"/>
      <c r="P861" s="1231"/>
      <c r="Q861" s="403"/>
      <c r="R861" s="403"/>
    </row>
    <row r="862" spans="1:18">
      <c r="A862" s="410"/>
      <c r="B862" s="394" t="s">
        <v>582</v>
      </c>
      <c r="C862" s="246"/>
      <c r="D862" s="246"/>
      <c r="E862" s="246"/>
      <c r="F862" s="132"/>
      <c r="G862" s="434"/>
      <c r="H862" s="434"/>
      <c r="I862" s="403"/>
      <c r="J862" s="403"/>
      <c r="K862" s="403"/>
      <c r="L862" s="73"/>
      <c r="M862" s="403"/>
      <c r="N862" s="403"/>
      <c r="O862" s="403"/>
      <c r="P862" s="1231"/>
      <c r="Q862" s="403"/>
      <c r="R862" s="403"/>
    </row>
    <row r="863" spans="1:18">
      <c r="A863" s="410"/>
      <c r="B863" s="394" t="s">
        <v>583</v>
      </c>
      <c r="C863" s="246"/>
      <c r="D863" s="246"/>
      <c r="E863" s="246"/>
      <c r="F863" s="132"/>
      <c r="G863" s="434"/>
      <c r="H863" s="434"/>
      <c r="I863" s="97"/>
      <c r="J863" s="97"/>
      <c r="K863" s="97"/>
      <c r="L863" s="75"/>
      <c r="M863" s="97"/>
      <c r="N863" s="97"/>
      <c r="O863" s="97"/>
      <c r="P863" s="1248"/>
      <c r="Q863" s="97"/>
      <c r="R863" s="97"/>
    </row>
    <row r="864" spans="1:18">
      <c r="A864" s="410"/>
      <c r="B864" s="394" t="s">
        <v>584</v>
      </c>
      <c r="C864" s="246"/>
      <c r="D864" s="246"/>
      <c r="E864" s="246"/>
      <c r="F864" s="132"/>
      <c r="G864" s="434"/>
      <c r="H864" s="434"/>
      <c r="I864" s="403"/>
      <c r="J864" s="403"/>
      <c r="K864" s="403"/>
      <c r="L864" s="73"/>
      <c r="M864" s="403"/>
      <c r="N864" s="403"/>
      <c r="O864" s="403"/>
      <c r="P864" s="1231"/>
      <c r="Q864" s="403"/>
      <c r="R864" s="403"/>
    </row>
    <row r="865" spans="1:18">
      <c r="A865" s="410"/>
      <c r="B865" s="394" t="s">
        <v>585</v>
      </c>
      <c r="C865" s="246"/>
      <c r="D865" s="246"/>
      <c r="E865" s="246"/>
      <c r="F865" s="434"/>
      <c r="G865" s="434"/>
      <c r="H865" s="434"/>
      <c r="I865" s="403"/>
      <c r="J865" s="403"/>
      <c r="K865" s="403"/>
      <c r="L865" s="73"/>
      <c r="M865" s="403"/>
      <c r="N865" s="403"/>
      <c r="O865" s="403"/>
      <c r="P865" s="1231"/>
      <c r="Q865" s="403"/>
      <c r="R865" s="403"/>
    </row>
    <row r="866" spans="1:18">
      <c r="A866" s="410"/>
      <c r="B866" s="394" t="s">
        <v>586</v>
      </c>
      <c r="C866" s="246"/>
      <c r="D866" s="246"/>
      <c r="E866" s="246"/>
      <c r="F866" s="132"/>
      <c r="G866" s="434"/>
      <c r="H866" s="434"/>
      <c r="I866" s="403"/>
      <c r="J866" s="403"/>
      <c r="K866" s="403"/>
      <c r="L866" s="73"/>
      <c r="M866" s="403"/>
      <c r="N866" s="403"/>
      <c r="O866" s="403"/>
      <c r="P866" s="1231"/>
      <c r="Q866" s="403"/>
      <c r="R866" s="403"/>
    </row>
    <row r="867" spans="1:18">
      <c r="A867" s="410"/>
      <c r="B867" s="387"/>
      <c r="C867" s="246"/>
      <c r="D867" s="246"/>
      <c r="E867" s="246"/>
      <c r="F867" s="132"/>
      <c r="G867" s="132"/>
      <c r="H867" s="132"/>
      <c r="I867" s="513"/>
      <c r="J867" s="513"/>
      <c r="K867" s="513"/>
      <c r="L867" s="560"/>
      <c r="M867" s="513"/>
      <c r="N867" s="513"/>
      <c r="O867" s="513"/>
      <c r="P867" s="1249"/>
      <c r="Q867" s="513"/>
      <c r="R867" s="513"/>
    </row>
    <row r="868" spans="1:18">
      <c r="A868" s="407"/>
      <c r="B868" s="389" t="s">
        <v>610</v>
      </c>
      <c r="C868" s="587"/>
      <c r="D868" s="587"/>
      <c r="E868" s="587"/>
      <c r="F868" s="150"/>
      <c r="G868" s="150"/>
      <c r="H868" s="150"/>
      <c r="I868" s="390">
        <v>1864.7</v>
      </c>
      <c r="J868" s="390">
        <f t="shared" ref="J868" si="15">SUM(J869:J870)</f>
        <v>2009.5</v>
      </c>
      <c r="K868" s="390">
        <f>SUM(K869:K870)</f>
        <v>2105.9</v>
      </c>
      <c r="L868" s="39">
        <v>2136.6</v>
      </c>
      <c r="M868" s="390">
        <f t="shared" ref="M868" si="16">SUM(M869:M870)</f>
        <v>2323.6000000000004</v>
      </c>
      <c r="N868" s="390"/>
      <c r="O868" s="390"/>
      <c r="P868" s="1198"/>
      <c r="Q868" s="390"/>
      <c r="R868" s="390"/>
    </row>
    <row r="869" spans="1:18">
      <c r="A869" s="410"/>
      <c r="B869" s="387" t="s">
        <v>574</v>
      </c>
      <c r="C869" s="246"/>
      <c r="D869" s="246"/>
      <c r="E869" s="246"/>
      <c r="F869" s="132"/>
      <c r="G869" s="132"/>
      <c r="H869" s="132"/>
      <c r="I869" s="403">
        <v>63.1</v>
      </c>
      <c r="J869" s="403">
        <v>62.1</v>
      </c>
      <c r="K869" s="403">
        <v>65.099999999999994</v>
      </c>
      <c r="L869" s="73">
        <v>66</v>
      </c>
      <c r="M869" s="403">
        <v>71.8</v>
      </c>
      <c r="N869" s="403"/>
      <c r="O869" s="403"/>
      <c r="P869" s="1231"/>
      <c r="Q869" s="403"/>
      <c r="R869" s="403"/>
    </row>
    <row r="870" spans="1:18">
      <c r="A870" s="410"/>
      <c r="B870" s="387" t="s">
        <v>599</v>
      </c>
      <c r="C870" s="246"/>
      <c r="D870" s="246"/>
      <c r="E870" s="246"/>
      <c r="F870" s="132"/>
      <c r="G870" s="132"/>
      <c r="H870" s="132"/>
      <c r="I870" s="403">
        <v>1801.5</v>
      </c>
      <c r="J870" s="403">
        <v>1947.4</v>
      </c>
      <c r="K870" s="403">
        <v>2040.8</v>
      </c>
      <c r="L870" s="73">
        <v>2070.5</v>
      </c>
      <c r="M870" s="403">
        <v>2251.8000000000002</v>
      </c>
      <c r="N870" s="403"/>
      <c r="O870" s="403"/>
      <c r="P870" s="1231"/>
      <c r="Q870" s="403"/>
      <c r="R870" s="403"/>
    </row>
    <row r="871" spans="1:18">
      <c r="A871" s="410"/>
      <c r="B871" s="387" t="s">
        <v>611</v>
      </c>
      <c r="C871" s="246"/>
      <c r="D871" s="246"/>
      <c r="E871" s="246"/>
      <c r="F871" s="132"/>
      <c r="G871" s="132"/>
      <c r="H871" s="132"/>
      <c r="I871" s="403">
        <v>249.1</v>
      </c>
      <c r="J871" s="403">
        <v>268.39999999999998</v>
      </c>
      <c r="K871" s="403">
        <v>281.3</v>
      </c>
      <c r="L871" s="73">
        <v>285.39999999999998</v>
      </c>
      <c r="M871" s="403">
        <v>310.39999999999998</v>
      </c>
      <c r="N871" s="403"/>
      <c r="O871" s="403"/>
      <c r="P871" s="1231"/>
      <c r="Q871" s="403"/>
      <c r="R871" s="403"/>
    </row>
    <row r="872" spans="1:18">
      <c r="A872" s="410"/>
      <c r="B872" s="394" t="s">
        <v>601</v>
      </c>
      <c r="C872" s="246"/>
      <c r="D872" s="246"/>
      <c r="E872" s="246"/>
      <c r="F872" s="132"/>
      <c r="G872" s="132"/>
      <c r="H872" s="132"/>
      <c r="I872" s="403">
        <v>1552.5</v>
      </c>
      <c r="J872" s="403">
        <v>1679</v>
      </c>
      <c r="K872" s="403">
        <v>1759.5</v>
      </c>
      <c r="L872" s="73">
        <v>1785.2</v>
      </c>
      <c r="M872" s="403">
        <v>1941.4</v>
      </c>
      <c r="N872" s="403"/>
      <c r="O872" s="403"/>
      <c r="P872" s="1231"/>
      <c r="Q872" s="403"/>
      <c r="R872" s="403"/>
    </row>
    <row r="873" spans="1:18">
      <c r="A873" s="410"/>
      <c r="B873" s="387"/>
      <c r="C873" s="246"/>
      <c r="D873" s="246"/>
      <c r="E873" s="246"/>
      <c r="F873" s="132"/>
      <c r="G873" s="132"/>
      <c r="H873" s="132"/>
      <c r="I873" s="403"/>
      <c r="J873" s="403"/>
      <c r="K873" s="403"/>
      <c r="L873" s="73"/>
      <c r="M873" s="403"/>
      <c r="N873" s="403"/>
      <c r="O873" s="403"/>
      <c r="P873" s="1231"/>
      <c r="Q873" s="403"/>
      <c r="R873" s="403"/>
    </row>
    <row r="874" spans="1:18">
      <c r="A874" s="407"/>
      <c r="B874" s="389" t="s">
        <v>612</v>
      </c>
      <c r="C874" s="586"/>
      <c r="D874" s="586"/>
      <c r="E874" s="586"/>
      <c r="F874" s="150"/>
      <c r="G874" s="150"/>
      <c r="H874" s="150"/>
      <c r="I874" s="390">
        <f t="shared" ref="I874:J874" si="17">SUM(I875:I878)</f>
        <v>1024.5999999999999</v>
      </c>
      <c r="J874" s="390">
        <f t="shared" si="17"/>
        <v>943.10000000000014</v>
      </c>
      <c r="K874" s="390">
        <f>SUM(K875:K878)</f>
        <v>932.09999999999991</v>
      </c>
      <c r="L874" s="39">
        <f>SUM(L875:L878)</f>
        <v>932.09999999999991</v>
      </c>
      <c r="M874" s="390">
        <f>SUM(M875:M878)</f>
        <v>932.09999999999991</v>
      </c>
      <c r="N874" s="390"/>
      <c r="O874" s="390"/>
      <c r="P874" s="1198"/>
      <c r="Q874" s="390"/>
      <c r="R874" s="390"/>
    </row>
    <row r="875" spans="1:18">
      <c r="A875" s="410"/>
      <c r="B875" s="387" t="s">
        <v>523</v>
      </c>
      <c r="C875" s="588"/>
      <c r="D875" s="588"/>
      <c r="E875" s="588"/>
      <c r="F875" s="132"/>
      <c r="G875" s="132"/>
      <c r="H875" s="132"/>
      <c r="I875" s="403">
        <v>574.9</v>
      </c>
      <c r="J875" s="403">
        <v>529.20000000000005</v>
      </c>
      <c r="K875" s="403">
        <v>523</v>
      </c>
      <c r="L875" s="73">
        <v>523</v>
      </c>
      <c r="M875" s="403">
        <v>523</v>
      </c>
      <c r="N875" s="403"/>
      <c r="O875" s="403"/>
      <c r="P875" s="1231"/>
      <c r="Q875" s="403"/>
      <c r="R875" s="403"/>
    </row>
    <row r="876" spans="1:18">
      <c r="A876" s="410"/>
      <c r="B876" s="387" t="s">
        <v>527</v>
      </c>
      <c r="C876" s="588"/>
      <c r="D876" s="588"/>
      <c r="E876" s="588"/>
      <c r="F876" s="132"/>
      <c r="G876" s="132"/>
      <c r="H876" s="132"/>
      <c r="I876" s="403">
        <v>52</v>
      </c>
      <c r="J876" s="403">
        <v>47.9</v>
      </c>
      <c r="K876" s="403">
        <v>47.3</v>
      </c>
      <c r="L876" s="73">
        <v>47.3</v>
      </c>
      <c r="M876" s="403">
        <v>47.3</v>
      </c>
      <c r="N876" s="403"/>
      <c r="O876" s="403"/>
      <c r="P876" s="1231"/>
      <c r="Q876" s="403"/>
      <c r="R876" s="403"/>
    </row>
    <row r="877" spans="1:18">
      <c r="A877" s="410"/>
      <c r="B877" s="387" t="s">
        <v>603</v>
      </c>
      <c r="C877" s="588"/>
      <c r="D877" s="588"/>
      <c r="E877" s="588"/>
      <c r="F877" s="132"/>
      <c r="G877" s="132"/>
      <c r="H877" s="132"/>
      <c r="I877" s="403">
        <v>189.9</v>
      </c>
      <c r="J877" s="403">
        <v>174.8</v>
      </c>
      <c r="K877" s="403">
        <v>172.8</v>
      </c>
      <c r="L877" s="73">
        <v>172.8</v>
      </c>
      <c r="M877" s="403">
        <v>172.8</v>
      </c>
      <c r="N877" s="403"/>
      <c r="O877" s="403"/>
      <c r="P877" s="1231"/>
      <c r="Q877" s="403"/>
      <c r="R877" s="403"/>
    </row>
    <row r="878" spans="1:18">
      <c r="A878" s="410"/>
      <c r="B878" s="387" t="s">
        <v>531</v>
      </c>
      <c r="C878" s="588"/>
      <c r="D878" s="588"/>
      <c r="E878" s="588"/>
      <c r="F878" s="132"/>
      <c r="G878" s="132"/>
      <c r="H878" s="132"/>
      <c r="I878" s="403">
        <v>207.8</v>
      </c>
      <c r="J878" s="403">
        <v>191.2</v>
      </c>
      <c r="K878" s="403">
        <v>189</v>
      </c>
      <c r="L878" s="73">
        <v>189</v>
      </c>
      <c r="M878" s="403">
        <v>189</v>
      </c>
      <c r="N878" s="403"/>
      <c r="O878" s="403"/>
      <c r="P878" s="1231"/>
      <c r="Q878" s="403"/>
      <c r="R878" s="403"/>
    </row>
    <row r="879" spans="1:18">
      <c r="A879" s="410"/>
      <c r="B879" s="387"/>
      <c r="C879" s="246"/>
      <c r="D879" s="246"/>
      <c r="E879" s="246"/>
      <c r="F879" s="132"/>
      <c r="G879" s="132"/>
      <c r="H879" s="132"/>
      <c r="I879" s="403"/>
      <c r="J879" s="403"/>
      <c r="K879" s="403"/>
      <c r="L879" s="73"/>
      <c r="M879" s="403"/>
      <c r="N879" s="403"/>
      <c r="O879" s="403"/>
      <c r="P879" s="1231"/>
      <c r="Q879" s="403"/>
      <c r="R879" s="403"/>
    </row>
    <row r="880" spans="1:18">
      <c r="A880" s="407"/>
      <c r="B880" s="389" t="s">
        <v>613</v>
      </c>
      <c r="C880" s="586"/>
      <c r="D880" s="586"/>
      <c r="E880" s="586"/>
      <c r="F880" s="150"/>
      <c r="G880" s="150"/>
      <c r="H880" s="150"/>
      <c r="I880" s="390">
        <f t="shared" ref="I880:J880" si="18">SUM(I881:I883)</f>
        <v>593.9</v>
      </c>
      <c r="J880" s="390">
        <f t="shared" si="18"/>
        <v>816.90000000000009</v>
      </c>
      <c r="K880" s="390">
        <f>SUM(K881:K883)</f>
        <v>1163.3</v>
      </c>
      <c r="L880" s="39">
        <v>1534.6</v>
      </c>
      <c r="M880" s="390">
        <v>1905.9</v>
      </c>
      <c r="N880" s="390"/>
      <c r="O880" s="390"/>
      <c r="P880" s="1198"/>
      <c r="Q880" s="390"/>
      <c r="R880" s="390"/>
    </row>
    <row r="881" spans="1:18">
      <c r="A881" s="410"/>
      <c r="B881" s="387" t="s">
        <v>523</v>
      </c>
      <c r="C881" s="588"/>
      <c r="D881" s="588"/>
      <c r="E881" s="588"/>
      <c r="F881" s="132"/>
      <c r="G881" s="578"/>
      <c r="H881" s="578"/>
      <c r="I881" s="403">
        <v>80.8</v>
      </c>
      <c r="J881" s="403">
        <v>111.1</v>
      </c>
      <c r="K881" s="403">
        <v>158.19999999999999</v>
      </c>
      <c r="L881" s="73">
        <v>215.6</v>
      </c>
      <c r="M881" s="403">
        <v>274.2</v>
      </c>
      <c r="N881" s="403"/>
      <c r="O881" s="403"/>
      <c r="P881" s="1231"/>
      <c r="Q881" s="403"/>
      <c r="R881" s="403"/>
    </row>
    <row r="882" spans="1:18">
      <c r="A882" s="410"/>
      <c r="B882" s="387" t="s">
        <v>603</v>
      </c>
      <c r="C882" s="588"/>
      <c r="D882" s="588"/>
      <c r="E882" s="588"/>
      <c r="F882" s="132"/>
      <c r="G882" s="132"/>
      <c r="H882" s="132"/>
      <c r="I882" s="403">
        <v>401.3</v>
      </c>
      <c r="J882" s="403">
        <v>552</v>
      </c>
      <c r="K882" s="403">
        <v>786</v>
      </c>
      <c r="L882" s="73">
        <v>1020.3</v>
      </c>
      <c r="M882" s="403">
        <v>1252.0999999999999</v>
      </c>
      <c r="N882" s="403"/>
      <c r="O882" s="403"/>
      <c r="P882" s="1231"/>
      <c r="Q882" s="403"/>
      <c r="R882" s="403"/>
    </row>
    <row r="883" spans="1:18">
      <c r="A883" s="410"/>
      <c r="B883" s="387" t="s">
        <v>531</v>
      </c>
      <c r="C883" s="588"/>
      <c r="D883" s="588"/>
      <c r="E883" s="588"/>
      <c r="F883" s="132"/>
      <c r="G883" s="132"/>
      <c r="H883" s="132"/>
      <c r="I883" s="403">
        <v>111.8</v>
      </c>
      <c r="J883" s="403">
        <v>153.80000000000001</v>
      </c>
      <c r="K883" s="403">
        <v>219.1</v>
      </c>
      <c r="L883" s="73">
        <v>298.60000000000002</v>
      </c>
      <c r="M883" s="403">
        <v>379.7</v>
      </c>
      <c r="N883" s="403"/>
      <c r="O883" s="403"/>
      <c r="P883" s="1231"/>
      <c r="Q883" s="403"/>
      <c r="R883" s="403"/>
    </row>
    <row r="884" spans="1:18">
      <c r="A884" s="332"/>
      <c r="B884" s="387"/>
      <c r="C884" s="246"/>
      <c r="D884" s="246"/>
      <c r="E884" s="246"/>
      <c r="F884" s="132"/>
      <c r="G884" s="132"/>
      <c r="H884" s="132"/>
      <c r="I884" s="403"/>
      <c r="J884" s="403"/>
      <c r="K884" s="403"/>
      <c r="L884" s="73"/>
      <c r="M884" s="403"/>
      <c r="N884" s="403"/>
      <c r="O884" s="403"/>
      <c r="P884" s="1231"/>
      <c r="Q884" s="403"/>
      <c r="R884" s="403"/>
    </row>
    <row r="885" spans="1:18">
      <c r="A885" s="334"/>
      <c r="B885" s="389" t="s">
        <v>605</v>
      </c>
      <c r="C885" s="586"/>
      <c r="D885" s="586"/>
      <c r="E885" s="586"/>
      <c r="F885" s="150"/>
      <c r="G885" s="150"/>
      <c r="H885" s="150"/>
      <c r="I885" s="390">
        <v>14717.9</v>
      </c>
      <c r="J885" s="390">
        <v>14480.1</v>
      </c>
      <c r="K885" s="390">
        <v>15227.3</v>
      </c>
      <c r="L885" s="39">
        <v>16074.3</v>
      </c>
      <c r="M885" s="390">
        <f>M799+M822+M837+M850+M868+M874+M880</f>
        <v>17082.100000000002</v>
      </c>
      <c r="N885" s="390"/>
      <c r="O885" s="390"/>
      <c r="P885" s="1198"/>
      <c r="Q885" s="390"/>
      <c r="R885" s="390"/>
    </row>
    <row r="886" spans="1:18">
      <c r="A886" s="332"/>
      <c r="B886" s="384"/>
      <c r="C886" s="588"/>
      <c r="D886" s="588"/>
      <c r="E886" s="588"/>
      <c r="F886" s="589"/>
      <c r="G886" s="589"/>
      <c r="H886" s="589"/>
      <c r="I886" s="590"/>
      <c r="J886" s="590"/>
      <c r="K886" s="590"/>
      <c r="L886" s="41"/>
      <c r="M886" s="590"/>
      <c r="N886" s="590"/>
      <c r="O886" s="590"/>
      <c r="P886" s="1194"/>
      <c r="Q886" s="590"/>
      <c r="R886" s="590"/>
    </row>
    <row r="887" spans="1:18">
      <c r="A887" s="332"/>
      <c r="B887" s="384"/>
      <c r="C887" s="588"/>
      <c r="D887" s="588"/>
      <c r="E887" s="588"/>
      <c r="F887" s="589"/>
      <c r="G887" s="589"/>
      <c r="H887" s="589"/>
      <c r="I887" s="590"/>
      <c r="J887" s="590"/>
      <c r="K887" s="590"/>
      <c r="L887" s="41"/>
      <c r="M887" s="590"/>
      <c r="N887" s="590"/>
      <c r="O887" s="590"/>
      <c r="P887" s="1194"/>
      <c r="Q887" s="590"/>
      <c r="R887" s="590"/>
    </row>
    <row r="888" spans="1:18">
      <c r="A888" s="159"/>
      <c r="B888" s="559"/>
      <c r="C888" s="30"/>
      <c r="D888" s="30"/>
      <c r="E888" s="30"/>
      <c r="F888" s="73"/>
      <c r="I888" s="30"/>
      <c r="J888" s="30"/>
      <c r="K888" s="30"/>
      <c r="M888" s="30"/>
      <c r="N888" s="30"/>
      <c r="O888" s="30"/>
      <c r="Q888" s="30"/>
      <c r="R888" s="30"/>
    </row>
    <row r="889" spans="1:18" ht="20.25">
      <c r="A889" s="159"/>
      <c r="B889" s="347" t="s">
        <v>274</v>
      </c>
      <c r="C889" s="30"/>
      <c r="D889" s="30"/>
      <c r="E889" s="30"/>
      <c r="F889" s="73"/>
      <c r="I889" s="30"/>
      <c r="J889" s="30"/>
      <c r="K889" s="30"/>
      <c r="M889" s="30"/>
      <c r="N889" s="30"/>
      <c r="O889" s="30"/>
      <c r="Q889" s="30"/>
      <c r="R889" s="30"/>
    </row>
    <row r="890" spans="1:18">
      <c r="A890" s="159"/>
      <c r="B890" s="399" t="s">
        <v>614</v>
      </c>
      <c r="C890" s="30"/>
      <c r="D890" s="30"/>
      <c r="E890" s="30"/>
    </row>
    <row r="891" spans="1:18" ht="25.5">
      <c r="A891" s="159"/>
      <c r="B891" s="399" t="s">
        <v>450</v>
      </c>
      <c r="C891" s="30"/>
      <c r="D891" s="30"/>
      <c r="E891" s="30"/>
      <c r="F891" s="386" t="s">
        <v>232</v>
      </c>
      <c r="G891" s="386" t="s">
        <v>233</v>
      </c>
      <c r="H891" s="386" t="s">
        <v>233</v>
      </c>
      <c r="I891" s="386" t="s">
        <v>233</v>
      </c>
      <c r="J891" s="386" t="s">
        <v>233</v>
      </c>
      <c r="K891" s="386" t="s">
        <v>233</v>
      </c>
      <c r="L891" s="33" t="s">
        <v>233</v>
      </c>
      <c r="M891" s="386"/>
      <c r="N891" s="386"/>
      <c r="O891" s="386"/>
      <c r="P891" s="1196"/>
      <c r="Q891" s="386"/>
      <c r="R891" s="386"/>
    </row>
    <row r="892" spans="1:18">
      <c r="A892" s="332"/>
      <c r="B892" s="402" t="s">
        <v>452</v>
      </c>
      <c r="C892" s="30"/>
      <c r="D892" s="30"/>
      <c r="E892" s="30"/>
      <c r="F892" s="388" t="s">
        <v>439</v>
      </c>
      <c r="G892" s="388" t="s">
        <v>439</v>
      </c>
      <c r="H892" s="388" t="s">
        <v>439</v>
      </c>
      <c r="I892" s="388" t="s">
        <v>439</v>
      </c>
      <c r="J892" s="388" t="s">
        <v>439</v>
      </c>
      <c r="K892" s="388" t="s">
        <v>439</v>
      </c>
      <c r="L892" s="34" t="s">
        <v>439</v>
      </c>
      <c r="M892" s="388"/>
      <c r="N892" s="388"/>
      <c r="O892" s="388"/>
      <c r="P892" s="47"/>
      <c r="Q892" s="388"/>
      <c r="R892" s="388"/>
    </row>
    <row r="893" spans="1:18">
      <c r="A893" s="585"/>
      <c r="B893" s="384"/>
      <c r="C893" s="30"/>
      <c r="D893" s="30"/>
      <c r="E893" s="30"/>
      <c r="F893" s="406"/>
      <c r="G893" s="406"/>
      <c r="H893" s="406"/>
      <c r="I893" s="406"/>
      <c r="J893" s="406"/>
      <c r="K893" s="406"/>
      <c r="M893" s="406"/>
      <c r="N893" s="406"/>
      <c r="O893" s="406"/>
      <c r="P893" s="49"/>
      <c r="Q893" s="406"/>
      <c r="R893" s="406"/>
    </row>
    <row r="894" spans="1:18">
      <c r="A894" s="407">
        <v>21</v>
      </c>
      <c r="B894" s="389" t="s">
        <v>568</v>
      </c>
      <c r="C894" s="30"/>
      <c r="D894" s="30"/>
      <c r="E894" s="30"/>
      <c r="F894" s="390">
        <v>6330.4</v>
      </c>
      <c r="G894" s="390">
        <v>5745.9</v>
      </c>
      <c r="H894" s="390">
        <v>5910</v>
      </c>
      <c r="I894" s="512">
        <v>5845.5</v>
      </c>
      <c r="J894" s="512">
        <v>5515</v>
      </c>
      <c r="K894" s="512">
        <v>5356.4</v>
      </c>
      <c r="L894" s="71">
        <v>5286.8</v>
      </c>
      <c r="M894" s="512"/>
      <c r="N894" s="512"/>
      <c r="O894" s="512"/>
      <c r="P894" s="1250"/>
      <c r="Q894" s="512"/>
      <c r="R894" s="512"/>
    </row>
    <row r="895" spans="1:18">
      <c r="A895" s="410">
        <v>211</v>
      </c>
      <c r="B895" s="387" t="s">
        <v>569</v>
      </c>
      <c r="C895" s="30"/>
      <c r="D895" s="30"/>
      <c r="E895" s="30"/>
      <c r="F895" s="403">
        <v>2164.8000000000002</v>
      </c>
      <c r="G895" s="403">
        <v>2131.1</v>
      </c>
      <c r="H895" s="403">
        <v>2052.1</v>
      </c>
      <c r="I895" s="403">
        <v>2029.4</v>
      </c>
      <c r="J895" s="403">
        <v>1914.7</v>
      </c>
      <c r="K895" s="403">
        <v>1859.6</v>
      </c>
      <c r="L895" s="73">
        <v>1835.5</v>
      </c>
      <c r="M895" s="403"/>
      <c r="N895" s="403"/>
      <c r="O895" s="403"/>
      <c r="P895" s="1231"/>
      <c r="Q895" s="403"/>
      <c r="R895" s="403"/>
    </row>
    <row r="896" spans="1:18">
      <c r="A896" s="410"/>
      <c r="B896" s="394" t="s">
        <v>570</v>
      </c>
      <c r="C896" s="30"/>
      <c r="D896" s="30"/>
      <c r="E896" s="30"/>
      <c r="F896" s="361">
        <v>1489.4</v>
      </c>
      <c r="G896" s="361">
        <v>1516.1</v>
      </c>
      <c r="H896" s="361">
        <v>25.9</v>
      </c>
      <c r="I896" s="403">
        <v>25.61</v>
      </c>
      <c r="J896" s="403">
        <v>24.17</v>
      </c>
      <c r="K896" s="403">
        <v>23.47</v>
      </c>
      <c r="L896" s="73">
        <v>23.17</v>
      </c>
      <c r="M896" s="403"/>
      <c r="N896" s="403"/>
      <c r="O896" s="403"/>
      <c r="P896" s="1231"/>
      <c r="Q896" s="403"/>
      <c r="R896" s="403"/>
    </row>
    <row r="897" spans="1:18">
      <c r="A897" s="410"/>
      <c r="B897" s="394" t="s">
        <v>571</v>
      </c>
      <c r="C897" s="30"/>
      <c r="D897" s="30"/>
      <c r="E897" s="30"/>
      <c r="F897" s="361">
        <v>317.5</v>
      </c>
      <c r="G897" s="361">
        <v>206.2</v>
      </c>
      <c r="H897" s="361">
        <v>1655.5</v>
      </c>
      <c r="I897" s="403">
        <v>1637.16</v>
      </c>
      <c r="J897" s="403">
        <v>1544.62</v>
      </c>
      <c r="K897" s="403">
        <v>1500.19</v>
      </c>
      <c r="L897" s="73">
        <v>1480.69</v>
      </c>
      <c r="M897" s="403"/>
      <c r="N897" s="403"/>
      <c r="O897" s="403"/>
      <c r="P897" s="1231"/>
      <c r="Q897" s="403"/>
      <c r="R897" s="403"/>
    </row>
    <row r="898" spans="1:18">
      <c r="A898" s="410">
        <v>212</v>
      </c>
      <c r="B898" s="394" t="s">
        <v>572</v>
      </c>
      <c r="C898" s="30"/>
      <c r="D898" s="30"/>
      <c r="E898" s="30"/>
      <c r="F898" s="361">
        <v>56.9</v>
      </c>
      <c r="G898" s="361">
        <v>71.099999999999994</v>
      </c>
      <c r="H898" s="361">
        <v>51.5</v>
      </c>
      <c r="I898" s="403">
        <v>50.9</v>
      </c>
      <c r="J898" s="403">
        <v>48.02</v>
      </c>
      <c r="K898" s="403">
        <v>46.64</v>
      </c>
      <c r="L898" s="73">
        <v>46.03</v>
      </c>
      <c r="M898" s="403"/>
      <c r="N898" s="403"/>
      <c r="O898" s="403"/>
      <c r="P898" s="1231"/>
      <c r="Q898" s="403"/>
      <c r="R898" s="403"/>
    </row>
    <row r="899" spans="1:18">
      <c r="A899" s="410">
        <v>22</v>
      </c>
      <c r="B899" s="394" t="s">
        <v>573</v>
      </c>
      <c r="C899" s="30"/>
      <c r="D899" s="30"/>
      <c r="E899" s="30"/>
      <c r="F899" s="361">
        <v>301</v>
      </c>
      <c r="G899" s="361">
        <v>337.7</v>
      </c>
      <c r="H899" s="361">
        <v>319.3</v>
      </c>
      <c r="I899" s="403">
        <v>315.74</v>
      </c>
      <c r="J899" s="403">
        <v>297.89999999999998</v>
      </c>
      <c r="K899" s="403">
        <v>289.33</v>
      </c>
      <c r="L899" s="73">
        <v>285.57</v>
      </c>
      <c r="M899" s="403"/>
      <c r="N899" s="403"/>
      <c r="O899" s="403"/>
      <c r="P899" s="1231"/>
      <c r="Q899" s="403"/>
      <c r="R899" s="403"/>
    </row>
    <row r="900" spans="1:18">
      <c r="A900" s="410">
        <v>26</v>
      </c>
      <c r="B900" s="387" t="s">
        <v>574</v>
      </c>
      <c r="C900" s="30"/>
      <c r="D900" s="30"/>
      <c r="E900" s="30"/>
      <c r="F900" s="403">
        <v>2174</v>
      </c>
      <c r="G900" s="403">
        <v>1963.8</v>
      </c>
      <c r="H900" s="403">
        <v>2434.6</v>
      </c>
      <c r="I900" s="403">
        <v>2407.6999999999998</v>
      </c>
      <c r="J900" s="403">
        <v>2271.6</v>
      </c>
      <c r="K900" s="403">
        <v>2206.3000000000002</v>
      </c>
      <c r="L900" s="73">
        <v>2177.6</v>
      </c>
      <c r="M900" s="403"/>
      <c r="N900" s="403"/>
      <c r="O900" s="403"/>
      <c r="P900" s="1231"/>
      <c r="Q900" s="403"/>
      <c r="R900" s="403"/>
    </row>
    <row r="901" spans="1:18">
      <c r="A901" s="410">
        <v>27</v>
      </c>
      <c r="B901" s="387" t="s">
        <v>575</v>
      </c>
      <c r="C901" s="30"/>
      <c r="D901" s="30"/>
      <c r="E901" s="30"/>
      <c r="F901" s="403">
        <v>893</v>
      </c>
      <c r="G901" s="403">
        <v>794.6</v>
      </c>
      <c r="H901" s="403">
        <v>692.8</v>
      </c>
      <c r="I901" s="403">
        <v>685.2</v>
      </c>
      <c r="J901" s="403">
        <v>646.41999999999996</v>
      </c>
      <c r="K901" s="403">
        <v>627.79999999999995</v>
      </c>
      <c r="L901" s="73">
        <v>619.70000000000005</v>
      </c>
      <c r="M901" s="403"/>
      <c r="N901" s="403"/>
      <c r="O901" s="403"/>
      <c r="P901" s="1231"/>
      <c r="Q901" s="403"/>
      <c r="R901" s="403"/>
    </row>
    <row r="902" spans="1:18">
      <c r="A902" s="410">
        <v>28</v>
      </c>
      <c r="B902" s="387" t="s">
        <v>588</v>
      </c>
      <c r="C902" s="30"/>
      <c r="D902" s="30"/>
      <c r="E902" s="30"/>
      <c r="F902" s="395">
        <v>151.69999999999999</v>
      </c>
      <c r="G902" s="395"/>
      <c r="H902" s="395">
        <v>23.8</v>
      </c>
      <c r="I902" s="403">
        <v>23.6</v>
      </c>
      <c r="J902" s="403">
        <v>22.2</v>
      </c>
      <c r="K902" s="403">
        <v>21.6</v>
      </c>
      <c r="L902" s="73">
        <v>21.3</v>
      </c>
      <c r="M902" s="403"/>
      <c r="N902" s="403"/>
      <c r="O902" s="403"/>
      <c r="P902" s="1231"/>
      <c r="Q902" s="403"/>
      <c r="R902" s="403"/>
    </row>
    <row r="903" spans="1:18">
      <c r="A903" s="410">
        <v>31</v>
      </c>
      <c r="B903" s="387" t="s">
        <v>576</v>
      </c>
      <c r="C903" s="30"/>
      <c r="D903" s="30"/>
      <c r="E903" s="30"/>
      <c r="F903" s="403">
        <v>120.8</v>
      </c>
      <c r="G903" s="403">
        <v>68.900000000000006</v>
      </c>
      <c r="H903" s="403">
        <v>70.599999999999994</v>
      </c>
      <c r="I903" s="403">
        <v>69.8</v>
      </c>
      <c r="J903" s="403">
        <v>65.900000000000006</v>
      </c>
      <c r="K903" s="403">
        <v>64</v>
      </c>
      <c r="L903" s="73">
        <v>63.2</v>
      </c>
      <c r="M903" s="403"/>
      <c r="N903" s="403"/>
      <c r="O903" s="403"/>
      <c r="P903" s="1231"/>
      <c r="Q903" s="403"/>
      <c r="R903" s="403"/>
    </row>
    <row r="904" spans="1:18">
      <c r="A904" s="410">
        <v>311</v>
      </c>
      <c r="B904" s="387" t="s">
        <v>577</v>
      </c>
      <c r="C904" s="30"/>
      <c r="D904" s="30"/>
      <c r="E904" s="30"/>
      <c r="F904" s="403">
        <v>1053</v>
      </c>
      <c r="G904" s="403">
        <v>787.5</v>
      </c>
      <c r="H904" s="403">
        <v>595.6</v>
      </c>
      <c r="I904" s="403">
        <v>589</v>
      </c>
      <c r="J904" s="403">
        <v>555.70000000000005</v>
      </c>
      <c r="K904" s="403">
        <v>539.70000000000005</v>
      </c>
      <c r="L904" s="73">
        <v>532.70000000000005</v>
      </c>
      <c r="M904" s="403"/>
      <c r="N904" s="403"/>
      <c r="O904" s="403"/>
      <c r="P904" s="1231"/>
      <c r="Q904" s="403"/>
      <c r="R904" s="403"/>
    </row>
    <row r="905" spans="1:18">
      <c r="A905" s="410"/>
      <c r="B905" s="394" t="s">
        <v>596</v>
      </c>
      <c r="C905" s="30"/>
      <c r="D905" s="30"/>
      <c r="E905" s="30"/>
      <c r="F905" s="97" t="s">
        <v>302</v>
      </c>
      <c r="G905" s="97" t="s">
        <v>302</v>
      </c>
      <c r="H905" s="97">
        <v>102.9</v>
      </c>
      <c r="I905" s="403">
        <v>101.8</v>
      </c>
      <c r="J905" s="403">
        <v>96.04</v>
      </c>
      <c r="K905" s="403">
        <v>93.28</v>
      </c>
      <c r="L905" s="73">
        <v>92.07</v>
      </c>
      <c r="M905" s="403"/>
      <c r="N905" s="403"/>
      <c r="O905" s="403"/>
      <c r="P905" s="1231"/>
      <c r="Q905" s="403"/>
      <c r="R905" s="403"/>
    </row>
    <row r="906" spans="1:18">
      <c r="A906" s="410"/>
      <c r="B906" s="394" t="s">
        <v>597</v>
      </c>
      <c r="C906" s="30"/>
      <c r="D906" s="30"/>
      <c r="E906" s="30"/>
      <c r="F906" s="97" t="s">
        <v>302</v>
      </c>
      <c r="G906" s="97" t="s">
        <v>302</v>
      </c>
      <c r="H906" s="97">
        <v>1.1000000000000001</v>
      </c>
      <c r="I906" s="403">
        <v>1.04</v>
      </c>
      <c r="J906" s="403">
        <v>0.98</v>
      </c>
      <c r="K906" s="403">
        <v>0.96</v>
      </c>
      <c r="L906" s="73">
        <v>0.94</v>
      </c>
      <c r="M906" s="403"/>
      <c r="N906" s="403"/>
      <c r="O906" s="403"/>
      <c r="P906" s="1231"/>
      <c r="Q906" s="403"/>
      <c r="R906" s="403"/>
    </row>
    <row r="907" spans="1:18">
      <c r="A907" s="410"/>
      <c r="B907" s="394" t="s">
        <v>581</v>
      </c>
      <c r="C907" s="30"/>
      <c r="D907" s="30"/>
      <c r="E907" s="30"/>
      <c r="F907" s="97" t="s">
        <v>302</v>
      </c>
      <c r="G907" s="97" t="s">
        <v>302</v>
      </c>
      <c r="H907" s="97">
        <v>6.8</v>
      </c>
      <c r="I907" s="403">
        <v>6.74</v>
      </c>
      <c r="J907" s="403">
        <v>6.36</v>
      </c>
      <c r="K907" s="403">
        <v>6.18</v>
      </c>
      <c r="L907" s="73">
        <v>6.1</v>
      </c>
      <c r="M907" s="403"/>
      <c r="N907" s="403"/>
      <c r="O907" s="403"/>
      <c r="P907" s="1231"/>
      <c r="Q907" s="403"/>
      <c r="R907" s="403"/>
    </row>
    <row r="908" spans="1:18">
      <c r="A908" s="410"/>
      <c r="B908" s="394" t="s">
        <v>582</v>
      </c>
      <c r="C908" s="30"/>
      <c r="D908" s="30"/>
      <c r="E908" s="30"/>
      <c r="F908" s="403">
        <v>1016</v>
      </c>
      <c r="G908" s="403">
        <v>787.5</v>
      </c>
      <c r="H908" s="403">
        <v>431.7</v>
      </c>
      <c r="I908" s="403">
        <v>426.89</v>
      </c>
      <c r="J908" s="403">
        <v>402.76</v>
      </c>
      <c r="K908" s="403">
        <v>391.17</v>
      </c>
      <c r="L908" s="73">
        <v>386.09</v>
      </c>
      <c r="M908" s="403"/>
      <c r="N908" s="403"/>
      <c r="O908" s="403"/>
      <c r="P908" s="1231"/>
      <c r="Q908" s="403"/>
      <c r="R908" s="403"/>
    </row>
    <row r="909" spans="1:18">
      <c r="A909" s="410"/>
      <c r="B909" s="394" t="s">
        <v>583</v>
      </c>
      <c r="C909" s="30"/>
      <c r="D909" s="30"/>
      <c r="E909" s="30"/>
      <c r="F909" s="395">
        <v>2.1</v>
      </c>
      <c r="G909" s="395" t="s">
        <v>302</v>
      </c>
      <c r="H909" s="395">
        <v>2.7</v>
      </c>
      <c r="I909" s="403">
        <v>2.72</v>
      </c>
      <c r="J909" s="403">
        <v>2.57</v>
      </c>
      <c r="K909" s="403">
        <v>2.4900000000000002</v>
      </c>
      <c r="L909" s="73">
        <v>2.46</v>
      </c>
      <c r="M909" s="403"/>
      <c r="N909" s="403"/>
      <c r="O909" s="403"/>
      <c r="P909" s="1231"/>
      <c r="Q909" s="403"/>
      <c r="R909" s="403"/>
    </row>
    <row r="910" spans="1:18">
      <c r="A910" s="410"/>
      <c r="B910" s="394" t="s">
        <v>578</v>
      </c>
      <c r="C910" s="30"/>
      <c r="D910" s="30"/>
      <c r="E910" s="30"/>
      <c r="F910" s="395" t="s">
        <v>302</v>
      </c>
      <c r="G910" s="395" t="s">
        <v>302</v>
      </c>
      <c r="H910" s="395">
        <v>3.5</v>
      </c>
      <c r="I910" s="403">
        <v>3.41</v>
      </c>
      <c r="J910" s="403">
        <v>3.22</v>
      </c>
      <c r="K910" s="403">
        <v>3.13</v>
      </c>
      <c r="L910" s="73">
        <v>3.09</v>
      </c>
      <c r="M910" s="403"/>
      <c r="N910" s="403"/>
      <c r="O910" s="403"/>
      <c r="P910" s="1231"/>
      <c r="Q910" s="403"/>
      <c r="R910" s="403"/>
    </row>
    <row r="911" spans="1:18">
      <c r="A911" s="410"/>
      <c r="B911" s="394" t="s">
        <v>579</v>
      </c>
      <c r="C911" s="30"/>
      <c r="D911" s="30"/>
      <c r="E911" s="30"/>
      <c r="F911" s="395" t="s">
        <v>302</v>
      </c>
      <c r="G911" s="395" t="s">
        <v>302</v>
      </c>
      <c r="H911" s="395">
        <v>12.8</v>
      </c>
      <c r="I911" s="403">
        <v>12.61</v>
      </c>
      <c r="J911" s="403">
        <v>11.9</v>
      </c>
      <c r="K911" s="403">
        <v>11.56</v>
      </c>
      <c r="L911" s="73">
        <v>11.41</v>
      </c>
      <c r="M911" s="403"/>
      <c r="N911" s="403"/>
      <c r="O911" s="403"/>
      <c r="P911" s="1231"/>
      <c r="Q911" s="403"/>
      <c r="R911" s="403"/>
    </row>
    <row r="912" spans="1:18">
      <c r="A912" s="410"/>
      <c r="B912" s="394" t="s">
        <v>584</v>
      </c>
      <c r="C912" s="30"/>
      <c r="D912" s="30"/>
      <c r="E912" s="30"/>
      <c r="F912" s="395">
        <v>21.5</v>
      </c>
      <c r="G912" s="395" t="s">
        <v>302</v>
      </c>
      <c r="H912" s="395">
        <v>14.1</v>
      </c>
      <c r="I912" s="403">
        <v>13.92</v>
      </c>
      <c r="J912" s="403">
        <v>13.13</v>
      </c>
      <c r="K912" s="403">
        <v>12.76</v>
      </c>
      <c r="L912" s="73">
        <v>12.59</v>
      </c>
      <c r="M912" s="403"/>
      <c r="N912" s="403"/>
      <c r="O912" s="403"/>
      <c r="P912" s="1231"/>
      <c r="Q912" s="403"/>
      <c r="R912" s="403"/>
    </row>
    <row r="913" spans="1:18">
      <c r="A913" s="410"/>
      <c r="B913" s="394" t="s">
        <v>585</v>
      </c>
      <c r="C913" s="30"/>
      <c r="D913" s="30"/>
      <c r="E913" s="30"/>
      <c r="F913" s="395" t="s">
        <v>302</v>
      </c>
      <c r="G913" s="395" t="s">
        <v>302</v>
      </c>
      <c r="H913" s="395">
        <v>16.2</v>
      </c>
      <c r="I913" s="403">
        <v>16.059999999999999</v>
      </c>
      <c r="J913" s="403">
        <v>15.16</v>
      </c>
      <c r="K913" s="403">
        <v>14.72</v>
      </c>
      <c r="L913" s="73">
        <v>14.53</v>
      </c>
      <c r="M913" s="403"/>
      <c r="N913" s="403"/>
      <c r="O913" s="403"/>
      <c r="P913" s="1231"/>
      <c r="Q913" s="403"/>
      <c r="R913" s="403"/>
    </row>
    <row r="914" spans="1:18">
      <c r="A914" s="410">
        <v>52</v>
      </c>
      <c r="B914" s="394" t="s">
        <v>586</v>
      </c>
      <c r="C914" s="30"/>
      <c r="D914" s="30"/>
      <c r="E914" s="30"/>
      <c r="F914" s="395">
        <v>13.5</v>
      </c>
      <c r="G914" s="395" t="s">
        <v>302</v>
      </c>
      <c r="H914" s="395">
        <v>3.8</v>
      </c>
      <c r="I914" s="403">
        <v>3.81</v>
      </c>
      <c r="J914" s="403">
        <v>3.59</v>
      </c>
      <c r="K914" s="403">
        <v>3.49</v>
      </c>
      <c r="L914" s="73">
        <v>3.44</v>
      </c>
      <c r="M914" s="403"/>
      <c r="N914" s="403"/>
      <c r="O914" s="403"/>
      <c r="P914" s="1231"/>
      <c r="Q914" s="403"/>
      <c r="R914" s="403"/>
    </row>
    <row r="915" spans="1:18">
      <c r="A915" s="410">
        <v>9</v>
      </c>
      <c r="B915" s="387" t="s">
        <v>587</v>
      </c>
      <c r="C915" s="30"/>
      <c r="D915" s="30"/>
      <c r="E915" s="30"/>
      <c r="F915" s="395" t="s">
        <v>302</v>
      </c>
      <c r="G915" s="395" t="s">
        <v>302</v>
      </c>
      <c r="H915" s="395" t="s">
        <v>302</v>
      </c>
      <c r="I915" s="97" t="s">
        <v>302</v>
      </c>
      <c r="J915" s="97" t="s">
        <v>302</v>
      </c>
      <c r="K915" s="97" t="s">
        <v>302</v>
      </c>
      <c r="L915" s="75" t="s">
        <v>302</v>
      </c>
      <c r="M915" s="97"/>
      <c r="N915" s="97"/>
      <c r="O915" s="97"/>
      <c r="P915" s="1248"/>
      <c r="Q915" s="97"/>
      <c r="R915" s="97"/>
    </row>
    <row r="916" spans="1:18">
      <c r="A916" s="410"/>
      <c r="B916" s="387" t="s">
        <v>589</v>
      </c>
      <c r="C916" s="30"/>
      <c r="D916" s="30"/>
      <c r="E916" s="30"/>
      <c r="F916" s="395">
        <v>-227</v>
      </c>
      <c r="G916" s="395"/>
      <c r="H916" s="395">
        <v>40.4</v>
      </c>
      <c r="I916" s="403">
        <v>40.799999999999997</v>
      </c>
      <c r="J916" s="403">
        <v>38.5</v>
      </c>
      <c r="K916" s="403">
        <v>37.39</v>
      </c>
      <c r="L916" s="73">
        <v>36.9</v>
      </c>
      <c r="M916" s="403"/>
      <c r="N916" s="403"/>
      <c r="O916" s="403"/>
      <c r="P916" s="1231"/>
      <c r="Q916" s="403"/>
      <c r="R916" s="403"/>
    </row>
    <row r="917" spans="1:18">
      <c r="A917" s="410"/>
      <c r="B917" s="387"/>
      <c r="C917" s="30"/>
      <c r="D917" s="30"/>
      <c r="E917" s="30"/>
      <c r="F917" s="361"/>
      <c r="G917" s="361"/>
      <c r="H917" s="361"/>
      <c r="I917" s="403"/>
      <c r="J917" s="403"/>
      <c r="K917" s="403"/>
      <c r="L917" s="73"/>
      <c r="M917" s="403"/>
      <c r="N917" s="403"/>
      <c r="O917" s="403"/>
      <c r="P917" s="1231"/>
      <c r="Q917" s="403"/>
      <c r="R917" s="403"/>
    </row>
    <row r="918" spans="1:18">
      <c r="A918" s="407">
        <v>21</v>
      </c>
      <c r="B918" s="389" t="s">
        <v>590</v>
      </c>
      <c r="C918" s="30"/>
      <c r="D918" s="30"/>
      <c r="E918" s="30"/>
      <c r="F918" s="390">
        <v>3949.8</v>
      </c>
      <c r="G918" s="390">
        <v>3706.6</v>
      </c>
      <c r="H918" s="390">
        <v>3800.5</v>
      </c>
      <c r="I918" s="512">
        <v>3612.1</v>
      </c>
      <c r="J918" s="512">
        <v>4379.3</v>
      </c>
      <c r="K918" s="512">
        <v>4842.7</v>
      </c>
      <c r="L918" s="71">
        <v>5136.1000000000004</v>
      </c>
      <c r="M918" s="512"/>
      <c r="N918" s="512"/>
      <c r="O918" s="512"/>
      <c r="P918" s="1250"/>
      <c r="Q918" s="512"/>
      <c r="R918" s="512"/>
    </row>
    <row r="919" spans="1:18">
      <c r="A919" s="410">
        <v>211</v>
      </c>
      <c r="B919" s="387" t="s">
        <v>569</v>
      </c>
      <c r="C919" s="30"/>
      <c r="D919" s="30"/>
      <c r="E919" s="30"/>
      <c r="F919" s="361">
        <v>1457.8</v>
      </c>
      <c r="G919" s="361">
        <v>1405.1</v>
      </c>
      <c r="H919" s="361">
        <v>1406.3</v>
      </c>
      <c r="I919" s="403">
        <v>1421.8</v>
      </c>
      <c r="J919" s="403">
        <v>1341.4</v>
      </c>
      <c r="K919" s="403">
        <v>1302.9000000000001</v>
      </c>
      <c r="L919" s="73">
        <v>1285.9000000000001</v>
      </c>
      <c r="M919" s="403"/>
      <c r="N919" s="403"/>
      <c r="O919" s="403"/>
      <c r="P919" s="1231"/>
      <c r="Q919" s="403"/>
      <c r="R919" s="403"/>
    </row>
    <row r="920" spans="1:18">
      <c r="A920" s="410"/>
      <c r="B920" s="394" t="s">
        <v>570</v>
      </c>
      <c r="C920" s="30"/>
      <c r="D920" s="30"/>
      <c r="E920" s="30"/>
      <c r="F920" s="395">
        <v>0.1</v>
      </c>
      <c r="G920" s="395"/>
      <c r="H920" s="395"/>
      <c r="I920" s="97"/>
      <c r="J920" s="97"/>
      <c r="K920" s="97"/>
      <c r="L920" s="75"/>
      <c r="M920" s="97"/>
      <c r="N920" s="97"/>
      <c r="O920" s="97"/>
      <c r="P920" s="1248"/>
      <c r="Q920" s="97"/>
      <c r="R920" s="97"/>
    </row>
    <row r="921" spans="1:18">
      <c r="A921" s="410"/>
      <c r="B921" s="394" t="s">
        <v>571</v>
      </c>
      <c r="C921" s="30"/>
      <c r="D921" s="30"/>
      <c r="E921" s="30"/>
      <c r="F921" s="361">
        <v>1435.8</v>
      </c>
      <c r="G921" s="361">
        <v>1405.1</v>
      </c>
      <c r="H921" s="361">
        <v>1365.8</v>
      </c>
      <c r="I921" s="403">
        <v>1380.95</v>
      </c>
      <c r="J921" s="403">
        <v>1302.8900000000001</v>
      </c>
      <c r="K921" s="403">
        <v>1265.42</v>
      </c>
      <c r="L921" s="73">
        <v>1248.97</v>
      </c>
      <c r="M921" s="403"/>
      <c r="N921" s="403"/>
      <c r="O921" s="403"/>
      <c r="P921" s="1231"/>
      <c r="Q921" s="403"/>
      <c r="R921" s="403"/>
    </row>
    <row r="922" spans="1:18">
      <c r="A922" s="410">
        <v>212</v>
      </c>
      <c r="B922" s="394" t="s">
        <v>572</v>
      </c>
      <c r="C922" s="30"/>
      <c r="D922" s="30"/>
      <c r="E922" s="30"/>
      <c r="F922" s="395">
        <v>19</v>
      </c>
      <c r="G922" s="395" t="s">
        <v>302</v>
      </c>
      <c r="H922" s="395">
        <v>40.4</v>
      </c>
      <c r="I922" s="403">
        <v>40.85</v>
      </c>
      <c r="J922" s="403">
        <v>38.54</v>
      </c>
      <c r="K922" s="403">
        <v>37.43</v>
      </c>
      <c r="L922" s="73">
        <v>36.950000000000003</v>
      </c>
      <c r="M922" s="403"/>
      <c r="N922" s="403"/>
      <c r="O922" s="403"/>
      <c r="P922" s="1231"/>
      <c r="Q922" s="403"/>
      <c r="R922" s="403"/>
    </row>
    <row r="923" spans="1:18">
      <c r="A923" s="410">
        <v>22</v>
      </c>
      <c r="B923" s="394" t="s">
        <v>573</v>
      </c>
      <c r="C923" s="30"/>
      <c r="D923" s="30"/>
      <c r="E923" s="30"/>
      <c r="F923" s="395">
        <v>3</v>
      </c>
      <c r="G923" s="395" t="s">
        <v>302</v>
      </c>
      <c r="H923" s="395" t="s">
        <v>302</v>
      </c>
      <c r="I923" s="97" t="s">
        <v>302</v>
      </c>
      <c r="J923" s="97" t="s">
        <v>302</v>
      </c>
      <c r="K923" s="97" t="s">
        <v>302</v>
      </c>
      <c r="L923" s="75" t="s">
        <v>302</v>
      </c>
      <c r="M923" s="97"/>
      <c r="N923" s="97"/>
      <c r="O923" s="97"/>
      <c r="P923" s="1248"/>
      <c r="Q923" s="97"/>
      <c r="R923" s="97"/>
    </row>
    <row r="924" spans="1:18">
      <c r="A924" s="410">
        <v>24</v>
      </c>
      <c r="B924" s="387" t="s">
        <v>574</v>
      </c>
      <c r="C924" s="30"/>
      <c r="D924" s="30"/>
      <c r="E924" s="30"/>
      <c r="F924" s="361">
        <v>568.6</v>
      </c>
      <c r="G924" s="361">
        <v>832.8</v>
      </c>
      <c r="H924" s="361">
        <v>818.9</v>
      </c>
      <c r="I924" s="403">
        <v>809.8</v>
      </c>
      <c r="J924" s="403">
        <v>764.1</v>
      </c>
      <c r="K924" s="403">
        <v>742.1</v>
      </c>
      <c r="L924" s="73">
        <v>732.4</v>
      </c>
      <c r="M924" s="403"/>
      <c r="N924" s="403"/>
      <c r="O924" s="403"/>
      <c r="P924" s="1231"/>
      <c r="Q924" s="403"/>
      <c r="R924" s="403"/>
    </row>
    <row r="925" spans="1:18">
      <c r="A925" s="410">
        <v>26</v>
      </c>
      <c r="B925" s="387" t="s">
        <v>219</v>
      </c>
      <c r="C925" s="30"/>
      <c r="D925" s="30"/>
      <c r="E925" s="30"/>
      <c r="F925" s="395" t="s">
        <v>302</v>
      </c>
      <c r="G925" s="395" t="s">
        <v>302</v>
      </c>
      <c r="H925" s="395">
        <v>100</v>
      </c>
      <c r="I925" s="403">
        <v>98.89</v>
      </c>
      <c r="J925" s="403">
        <v>93.3</v>
      </c>
      <c r="K925" s="403">
        <v>90.62</v>
      </c>
      <c r="L925" s="73">
        <v>89.44</v>
      </c>
      <c r="M925" s="403"/>
      <c r="N925" s="403"/>
      <c r="O925" s="403"/>
      <c r="P925" s="1231"/>
      <c r="Q925" s="403"/>
      <c r="R925" s="403"/>
    </row>
    <row r="926" spans="1:18">
      <c r="A926" s="410"/>
      <c r="B926" s="387" t="s">
        <v>527</v>
      </c>
      <c r="C926" s="30"/>
      <c r="D926" s="30"/>
      <c r="E926" s="30"/>
      <c r="F926" s="361">
        <v>1883.9</v>
      </c>
      <c r="G926" s="361">
        <v>1445.7</v>
      </c>
      <c r="H926" s="361">
        <v>1420.4</v>
      </c>
      <c r="I926" s="403">
        <v>1227.2</v>
      </c>
      <c r="J926" s="403">
        <v>2129.1999999999998</v>
      </c>
      <c r="K926" s="403">
        <v>2657.3</v>
      </c>
      <c r="L926" s="73">
        <v>2979.1</v>
      </c>
      <c r="M926" s="403"/>
      <c r="N926" s="403"/>
      <c r="O926" s="403"/>
      <c r="P926" s="1231"/>
      <c r="Q926" s="403"/>
      <c r="R926" s="403"/>
    </row>
    <row r="927" spans="1:18">
      <c r="A927" s="410"/>
      <c r="B927" s="394" t="s">
        <v>592</v>
      </c>
      <c r="C927" s="30"/>
      <c r="D927" s="30"/>
      <c r="E927" s="30"/>
      <c r="F927" s="361">
        <v>741.9</v>
      </c>
      <c r="G927" s="361">
        <v>670.8</v>
      </c>
      <c r="H927" s="361">
        <v>766.1</v>
      </c>
      <c r="I927" s="403">
        <v>757.63</v>
      </c>
      <c r="J927" s="403">
        <v>714.8</v>
      </c>
      <c r="K927" s="403">
        <v>1148.8499999999999</v>
      </c>
      <c r="L927" s="73">
        <v>1133.92</v>
      </c>
      <c r="M927" s="403"/>
      <c r="N927" s="403"/>
      <c r="O927" s="403"/>
      <c r="P927" s="1231"/>
      <c r="Q927" s="403"/>
      <c r="R927" s="403"/>
    </row>
    <row r="928" spans="1:18">
      <c r="A928" s="410">
        <v>31</v>
      </c>
      <c r="B928" s="394" t="s">
        <v>591</v>
      </c>
      <c r="C928" s="30"/>
      <c r="D928" s="30"/>
      <c r="E928" s="30"/>
      <c r="F928" s="361">
        <v>1142</v>
      </c>
      <c r="G928" s="361">
        <v>774.9</v>
      </c>
      <c r="H928" s="361">
        <v>654.29999999999995</v>
      </c>
      <c r="I928" s="403">
        <v>469.57</v>
      </c>
      <c r="J928" s="403">
        <v>1414.43</v>
      </c>
      <c r="K928" s="403">
        <v>1508.49</v>
      </c>
      <c r="L928" s="73">
        <v>1845.19</v>
      </c>
      <c r="M928" s="403"/>
      <c r="N928" s="403"/>
      <c r="O928" s="403"/>
      <c r="P928" s="1231"/>
      <c r="Q928" s="403"/>
      <c r="R928" s="403"/>
    </row>
    <row r="929" spans="1:18">
      <c r="A929" s="410">
        <v>311</v>
      </c>
      <c r="B929" s="387" t="s">
        <v>577</v>
      </c>
      <c r="C929" s="30"/>
      <c r="D929" s="30"/>
      <c r="E929" s="30"/>
      <c r="F929" s="361">
        <v>39.5</v>
      </c>
      <c r="G929" s="361">
        <v>23</v>
      </c>
      <c r="H929" s="361">
        <v>55</v>
      </c>
      <c r="I929" s="403">
        <v>54.4</v>
      </c>
      <c r="J929" s="403">
        <v>51.3</v>
      </c>
      <c r="K929" s="403">
        <v>49.8</v>
      </c>
      <c r="L929" s="73">
        <v>49.2</v>
      </c>
      <c r="M929" s="403"/>
      <c r="N929" s="403"/>
      <c r="O929" s="403"/>
      <c r="P929" s="1231"/>
      <c r="Q929" s="403"/>
      <c r="R929" s="403"/>
    </row>
    <row r="930" spans="1:18">
      <c r="A930" s="410">
        <v>9</v>
      </c>
      <c r="B930" s="394" t="s">
        <v>596</v>
      </c>
      <c r="C930" s="30"/>
      <c r="D930" s="30"/>
      <c r="E930" s="30"/>
      <c r="F930" s="361">
        <v>39.5</v>
      </c>
      <c r="G930" s="361">
        <v>23</v>
      </c>
      <c r="H930" s="361">
        <v>55</v>
      </c>
      <c r="I930" s="403">
        <v>54.4</v>
      </c>
      <c r="J930" s="403">
        <v>51.3</v>
      </c>
      <c r="K930" s="403">
        <v>49.8</v>
      </c>
      <c r="L930" s="73">
        <v>49.2</v>
      </c>
      <c r="M930" s="403"/>
      <c r="N930" s="403"/>
      <c r="O930" s="403"/>
      <c r="P930" s="1231"/>
      <c r="Q930" s="403"/>
      <c r="R930" s="403"/>
    </row>
    <row r="931" spans="1:18">
      <c r="A931" s="410"/>
      <c r="B931" s="387" t="s">
        <v>589</v>
      </c>
      <c r="C931" s="30"/>
      <c r="D931" s="30"/>
      <c r="E931" s="30"/>
      <c r="F931" s="395" t="s">
        <v>302</v>
      </c>
      <c r="G931" s="395" t="s">
        <v>302</v>
      </c>
      <c r="H931" s="395" t="s">
        <v>302</v>
      </c>
      <c r="I931" s="97" t="s">
        <v>302</v>
      </c>
      <c r="J931" s="97" t="s">
        <v>302</v>
      </c>
      <c r="K931" s="97" t="s">
        <v>302</v>
      </c>
      <c r="L931" s="75" t="s">
        <v>302</v>
      </c>
      <c r="M931" s="97"/>
      <c r="N931" s="97"/>
      <c r="O931" s="97"/>
      <c r="P931" s="1248"/>
      <c r="Q931" s="97"/>
      <c r="R931" s="97"/>
    </row>
    <row r="932" spans="1:18">
      <c r="A932" s="410"/>
      <c r="B932" s="387"/>
      <c r="C932" s="30"/>
      <c r="D932" s="30"/>
      <c r="E932" s="30"/>
      <c r="F932" s="361"/>
      <c r="G932" s="361"/>
      <c r="H932" s="361"/>
      <c r="I932" s="403"/>
      <c r="J932" s="403"/>
      <c r="K932" s="403"/>
      <c r="L932" s="73"/>
      <c r="M932" s="403"/>
      <c r="N932" s="403"/>
      <c r="O932" s="403"/>
      <c r="P932" s="1231"/>
      <c r="Q932" s="403"/>
      <c r="R932" s="403"/>
    </row>
    <row r="933" spans="1:18">
      <c r="A933" s="407">
        <v>21</v>
      </c>
      <c r="B933" s="389" t="s">
        <v>593</v>
      </c>
      <c r="C933" s="30"/>
      <c r="D933" s="30"/>
      <c r="E933" s="30"/>
      <c r="F933" s="390">
        <v>232.3</v>
      </c>
      <c r="G933" s="390">
        <v>206.4</v>
      </c>
      <c r="H933" s="390">
        <v>248.5</v>
      </c>
      <c r="I933" s="512">
        <v>245.7</v>
      </c>
      <c r="J933" s="512">
        <v>231.8</v>
      </c>
      <c r="K933" s="512">
        <v>225.2</v>
      </c>
      <c r="L933" s="71">
        <v>222.2</v>
      </c>
      <c r="M933" s="512"/>
      <c r="N933" s="512"/>
      <c r="O933" s="512"/>
      <c r="P933" s="1250"/>
      <c r="Q933" s="512"/>
      <c r="R933" s="512"/>
    </row>
    <row r="934" spans="1:18">
      <c r="A934" s="410">
        <v>211</v>
      </c>
      <c r="B934" s="387" t="s">
        <v>569</v>
      </c>
      <c r="C934" s="30"/>
      <c r="D934" s="30"/>
      <c r="E934" s="30"/>
      <c r="F934" s="361">
        <v>103.5</v>
      </c>
      <c r="G934" s="361">
        <v>66</v>
      </c>
      <c r="H934" s="361">
        <v>106</v>
      </c>
      <c r="I934" s="403">
        <v>104.8</v>
      </c>
      <c r="J934" s="403">
        <v>98.9</v>
      </c>
      <c r="K934" s="403">
        <v>96.1</v>
      </c>
      <c r="L934" s="73">
        <v>94.8</v>
      </c>
      <c r="M934" s="403"/>
      <c r="N934" s="403"/>
      <c r="O934" s="403"/>
      <c r="P934" s="1231"/>
      <c r="Q934" s="403"/>
      <c r="R934" s="403"/>
    </row>
    <row r="935" spans="1:18">
      <c r="A935" s="410"/>
      <c r="B935" s="394" t="s">
        <v>570</v>
      </c>
      <c r="C935" s="30"/>
      <c r="D935" s="30"/>
      <c r="E935" s="30"/>
      <c r="F935" s="395" t="s">
        <v>302</v>
      </c>
      <c r="G935" s="395" t="s">
        <v>302</v>
      </c>
      <c r="H935" s="395" t="s">
        <v>302</v>
      </c>
      <c r="I935" s="97" t="s">
        <v>302</v>
      </c>
      <c r="J935" s="97" t="s">
        <v>302</v>
      </c>
      <c r="K935" s="97" t="s">
        <v>302</v>
      </c>
      <c r="L935" s="75" t="s">
        <v>302</v>
      </c>
      <c r="M935" s="97"/>
      <c r="N935" s="97"/>
      <c r="O935" s="97"/>
      <c r="P935" s="1248"/>
      <c r="Q935" s="97"/>
      <c r="R935" s="97"/>
    </row>
    <row r="936" spans="1:18">
      <c r="A936" s="410"/>
      <c r="B936" s="394" t="s">
        <v>571</v>
      </c>
      <c r="C936" s="30"/>
      <c r="D936" s="30"/>
      <c r="E936" s="30"/>
      <c r="F936" s="361">
        <v>100.6</v>
      </c>
      <c r="G936" s="361">
        <v>52.3</v>
      </c>
      <c r="H936" s="361">
        <v>103.6</v>
      </c>
      <c r="I936" s="403">
        <v>102.45</v>
      </c>
      <c r="J936" s="403">
        <v>96.66</v>
      </c>
      <c r="K936" s="403">
        <v>93.88</v>
      </c>
      <c r="L936" s="73">
        <v>92.66</v>
      </c>
      <c r="M936" s="403"/>
      <c r="N936" s="403"/>
      <c r="O936" s="403"/>
      <c r="P936" s="1231"/>
      <c r="Q936" s="403"/>
      <c r="R936" s="403"/>
    </row>
    <row r="937" spans="1:18">
      <c r="A937" s="410">
        <v>212</v>
      </c>
      <c r="B937" s="394" t="s">
        <v>572</v>
      </c>
      <c r="C937" s="30"/>
      <c r="D937" s="30"/>
      <c r="E937" s="30"/>
      <c r="F937" s="361">
        <v>2.5</v>
      </c>
      <c r="G937" s="361">
        <v>13.7</v>
      </c>
      <c r="H937" s="361">
        <v>2.4</v>
      </c>
      <c r="I937" s="403">
        <v>2.37</v>
      </c>
      <c r="J937" s="403">
        <v>2.2400000000000002</v>
      </c>
      <c r="K937" s="403">
        <v>2.17</v>
      </c>
      <c r="L937" s="73">
        <v>2.15</v>
      </c>
      <c r="M937" s="403"/>
      <c r="N937" s="403"/>
      <c r="O937" s="403"/>
      <c r="P937" s="1231"/>
      <c r="Q937" s="403"/>
      <c r="R937" s="403"/>
    </row>
    <row r="938" spans="1:18">
      <c r="A938" s="410">
        <v>22</v>
      </c>
      <c r="B938" s="394" t="s">
        <v>573</v>
      </c>
      <c r="C938" s="30"/>
      <c r="D938" s="30"/>
      <c r="E938" s="30"/>
      <c r="F938" s="395">
        <v>0.3</v>
      </c>
      <c r="G938" s="395" t="s">
        <v>302</v>
      </c>
      <c r="H938" s="395" t="s">
        <v>302</v>
      </c>
      <c r="I938" s="97" t="s">
        <v>302</v>
      </c>
      <c r="J938" s="97" t="s">
        <v>302</v>
      </c>
      <c r="K938" s="97" t="s">
        <v>302</v>
      </c>
      <c r="L938" s="75" t="s">
        <v>302</v>
      </c>
      <c r="M938" s="97"/>
      <c r="N938" s="97"/>
      <c r="O938" s="97"/>
      <c r="P938" s="1248"/>
      <c r="Q938" s="97"/>
      <c r="R938" s="97"/>
    </row>
    <row r="939" spans="1:18">
      <c r="A939" s="410">
        <v>26</v>
      </c>
      <c r="B939" s="387" t="s">
        <v>574</v>
      </c>
      <c r="C939" s="30"/>
      <c r="D939" s="30"/>
      <c r="E939" s="30"/>
      <c r="F939" s="361">
        <v>26.8</v>
      </c>
      <c r="G939" s="361">
        <v>65</v>
      </c>
      <c r="H939" s="361">
        <v>24.8</v>
      </c>
      <c r="I939" s="403">
        <v>24.5</v>
      </c>
      <c r="J939" s="403">
        <v>23.1</v>
      </c>
      <c r="K939" s="403">
        <v>22.4</v>
      </c>
      <c r="L939" s="73">
        <v>22.2</v>
      </c>
      <c r="M939" s="403"/>
      <c r="N939" s="403"/>
      <c r="O939" s="403"/>
      <c r="P939" s="1231"/>
      <c r="Q939" s="403"/>
      <c r="R939" s="403"/>
    </row>
    <row r="940" spans="1:18">
      <c r="A940" s="410">
        <v>263</v>
      </c>
      <c r="B940" s="387" t="s">
        <v>575</v>
      </c>
      <c r="C940" s="30"/>
      <c r="D940" s="30"/>
      <c r="E940" s="30"/>
      <c r="F940" s="361">
        <v>102</v>
      </c>
      <c r="G940" s="361">
        <v>75.3</v>
      </c>
      <c r="H940" s="361">
        <v>117.7</v>
      </c>
      <c r="I940" s="403">
        <v>116.4</v>
      </c>
      <c r="J940" s="403">
        <v>109.8</v>
      </c>
      <c r="K940" s="403">
        <v>106.7</v>
      </c>
      <c r="L940" s="73">
        <v>105.3</v>
      </c>
      <c r="M940" s="403"/>
      <c r="N940" s="403"/>
      <c r="O940" s="403"/>
      <c r="P940" s="1231"/>
      <c r="Q940" s="403"/>
      <c r="R940" s="403"/>
    </row>
    <row r="941" spans="1:18">
      <c r="A941" s="410"/>
      <c r="B941" s="394" t="s">
        <v>608</v>
      </c>
      <c r="C941" s="30"/>
      <c r="D941" s="30"/>
      <c r="E941" s="30"/>
      <c r="F941" s="361">
        <v>82</v>
      </c>
      <c r="G941" s="361">
        <v>67</v>
      </c>
      <c r="H941" s="361">
        <v>107</v>
      </c>
      <c r="I941" s="403">
        <v>105.82</v>
      </c>
      <c r="J941" s="403">
        <v>99.83</v>
      </c>
      <c r="K941" s="403">
        <v>96.96</v>
      </c>
      <c r="L941" s="73">
        <v>95.7</v>
      </c>
      <c r="M941" s="403"/>
      <c r="N941" s="403"/>
      <c r="O941" s="403"/>
      <c r="P941" s="1231"/>
      <c r="Q941" s="403"/>
      <c r="R941" s="403"/>
    </row>
    <row r="942" spans="1:18">
      <c r="A942" s="410">
        <v>31</v>
      </c>
      <c r="B942" s="394" t="s">
        <v>591</v>
      </c>
      <c r="C942" s="30"/>
      <c r="D942" s="30"/>
      <c r="E942" s="30"/>
      <c r="F942" s="361">
        <v>20</v>
      </c>
      <c r="G942" s="361">
        <v>8.3000000000000007</v>
      </c>
      <c r="H942" s="361">
        <v>10.7</v>
      </c>
      <c r="I942" s="403">
        <v>10.59</v>
      </c>
      <c r="J942" s="403">
        <v>9.99</v>
      </c>
      <c r="K942" s="403">
        <v>9.7100000000000009</v>
      </c>
      <c r="L942" s="73">
        <v>9.58</v>
      </c>
      <c r="M942" s="403"/>
      <c r="N942" s="403"/>
      <c r="O942" s="403"/>
      <c r="P942" s="1231"/>
      <c r="Q942" s="403"/>
      <c r="R942" s="403"/>
    </row>
    <row r="943" spans="1:18">
      <c r="A943" s="410">
        <v>9</v>
      </c>
      <c r="B943" s="387" t="s">
        <v>577</v>
      </c>
      <c r="C943" s="30"/>
      <c r="D943" s="30"/>
      <c r="E943" s="30"/>
      <c r="F943" s="395" t="s">
        <v>302</v>
      </c>
      <c r="G943" s="395" t="s">
        <v>302</v>
      </c>
      <c r="H943" s="395" t="s">
        <v>302</v>
      </c>
      <c r="I943" s="97" t="s">
        <v>302</v>
      </c>
      <c r="J943" s="97" t="s">
        <v>302</v>
      </c>
      <c r="K943" s="97" t="s">
        <v>302</v>
      </c>
      <c r="L943" s="75" t="s">
        <v>302</v>
      </c>
      <c r="M943" s="97"/>
      <c r="N943" s="97"/>
      <c r="O943" s="97"/>
      <c r="P943" s="1248"/>
      <c r="Q943" s="97"/>
      <c r="R943" s="97"/>
    </row>
    <row r="944" spans="1:18">
      <c r="A944" s="410"/>
      <c r="B944" s="387" t="s">
        <v>589</v>
      </c>
      <c r="C944" s="30"/>
      <c r="D944" s="30"/>
      <c r="E944" s="30"/>
      <c r="F944" s="395" t="s">
        <v>302</v>
      </c>
      <c r="G944" s="395" t="s">
        <v>302</v>
      </c>
      <c r="H944" s="395" t="s">
        <v>302</v>
      </c>
      <c r="I944" s="97" t="s">
        <v>302</v>
      </c>
      <c r="J944" s="97" t="s">
        <v>302</v>
      </c>
      <c r="K944" s="97" t="s">
        <v>302</v>
      </c>
      <c r="L944" s="75" t="s">
        <v>302</v>
      </c>
      <c r="M944" s="97"/>
      <c r="N944" s="97"/>
      <c r="O944" s="97"/>
      <c r="P944" s="1248"/>
      <c r="Q944" s="97"/>
      <c r="R944" s="97"/>
    </row>
    <row r="945" spans="1:18">
      <c r="A945" s="410"/>
      <c r="B945" s="387"/>
      <c r="C945" s="30"/>
      <c r="D945" s="30"/>
      <c r="E945" s="30"/>
      <c r="F945" s="361"/>
      <c r="G945" s="361"/>
      <c r="H945" s="361"/>
      <c r="I945" s="513"/>
      <c r="J945" s="513"/>
      <c r="K945" s="513"/>
      <c r="L945" s="560"/>
      <c r="M945" s="513"/>
      <c r="N945" s="513"/>
      <c r="O945" s="513"/>
      <c r="P945" s="1249"/>
      <c r="Q945" s="513"/>
      <c r="R945" s="513"/>
    </row>
    <row r="946" spans="1:18">
      <c r="A946" s="407">
        <v>21</v>
      </c>
      <c r="B946" s="389" t="s">
        <v>595</v>
      </c>
      <c r="C946" s="30"/>
      <c r="D946" s="30"/>
      <c r="E946" s="30"/>
      <c r="F946" s="390">
        <v>667.5</v>
      </c>
      <c r="G946" s="390">
        <v>631.6</v>
      </c>
      <c r="H946" s="390">
        <v>665.8</v>
      </c>
      <c r="I946" s="512">
        <v>658.4</v>
      </c>
      <c r="J946" s="512">
        <v>621.20000000000005</v>
      </c>
      <c r="K946" s="512">
        <v>603.29999999999995</v>
      </c>
      <c r="L946" s="71">
        <v>595.5</v>
      </c>
      <c r="M946" s="512"/>
      <c r="N946" s="512"/>
      <c r="O946" s="512"/>
      <c r="P946" s="1250"/>
      <c r="Q946" s="512"/>
      <c r="R946" s="512"/>
    </row>
    <row r="947" spans="1:18">
      <c r="A947" s="410">
        <v>211</v>
      </c>
      <c r="B947" s="387" t="s">
        <v>569</v>
      </c>
      <c r="C947" s="30"/>
      <c r="D947" s="30"/>
      <c r="E947" s="30"/>
      <c r="F947" s="361">
        <v>298</v>
      </c>
      <c r="G947" s="361">
        <v>312.8</v>
      </c>
      <c r="H947" s="361">
        <v>267.8</v>
      </c>
      <c r="I947" s="403">
        <v>264.89999999999998</v>
      </c>
      <c r="J947" s="403">
        <v>249.9</v>
      </c>
      <c r="K947" s="403">
        <v>242.7</v>
      </c>
      <c r="L947" s="73">
        <v>239.5</v>
      </c>
      <c r="M947" s="403"/>
      <c r="N947" s="403"/>
      <c r="O947" s="403"/>
      <c r="P947" s="1231"/>
      <c r="Q947" s="403"/>
      <c r="R947" s="403"/>
    </row>
    <row r="948" spans="1:18">
      <c r="A948" s="410"/>
      <c r="B948" s="394" t="s">
        <v>570</v>
      </c>
      <c r="C948" s="30"/>
      <c r="D948" s="30"/>
      <c r="E948" s="30"/>
      <c r="F948" s="361">
        <v>255.6</v>
      </c>
      <c r="G948" s="361">
        <v>270</v>
      </c>
      <c r="H948" s="361" t="s">
        <v>302</v>
      </c>
      <c r="I948" s="97" t="s">
        <v>302</v>
      </c>
      <c r="J948" s="97" t="s">
        <v>302</v>
      </c>
      <c r="K948" s="97" t="s">
        <v>302</v>
      </c>
      <c r="L948" s="75" t="s">
        <v>302</v>
      </c>
      <c r="M948" s="97"/>
      <c r="N948" s="97"/>
      <c r="O948" s="97"/>
      <c r="P948" s="1248"/>
      <c r="Q948" s="97"/>
      <c r="R948" s="97"/>
    </row>
    <row r="949" spans="1:18">
      <c r="A949" s="410"/>
      <c r="B949" s="394" t="s">
        <v>571</v>
      </c>
      <c r="C949" s="30"/>
      <c r="D949" s="30"/>
      <c r="E949" s="30"/>
      <c r="F949" s="361">
        <v>9.8000000000000007</v>
      </c>
      <c r="G949" s="361">
        <v>6.7</v>
      </c>
      <c r="H949" s="361">
        <v>262.39999999999998</v>
      </c>
      <c r="I949" s="403">
        <v>259.47000000000003</v>
      </c>
      <c r="J949" s="403">
        <v>244.81</v>
      </c>
      <c r="K949" s="403">
        <v>237.77</v>
      </c>
      <c r="L949" s="73">
        <v>234.67</v>
      </c>
      <c r="M949" s="403"/>
      <c r="N949" s="403"/>
      <c r="O949" s="403"/>
      <c r="P949" s="1231"/>
      <c r="Q949" s="403"/>
      <c r="R949" s="403"/>
    </row>
    <row r="950" spans="1:18">
      <c r="A950" s="410">
        <v>212</v>
      </c>
      <c r="B950" s="394" t="s">
        <v>572</v>
      </c>
      <c r="C950" s="30"/>
      <c r="D950" s="30"/>
      <c r="E950" s="30"/>
      <c r="F950" s="361">
        <v>8.1</v>
      </c>
      <c r="G950" s="361">
        <v>9.6</v>
      </c>
      <c r="H950" s="361">
        <v>3.7</v>
      </c>
      <c r="I950" s="403">
        <v>3.7</v>
      </c>
      <c r="J950" s="403">
        <v>3.49</v>
      </c>
      <c r="K950" s="403">
        <v>3.39</v>
      </c>
      <c r="L950" s="73">
        <v>3.35</v>
      </c>
      <c r="M950" s="403"/>
      <c r="N950" s="403"/>
      <c r="O950" s="403"/>
      <c r="P950" s="1231"/>
      <c r="Q950" s="403"/>
      <c r="R950" s="403"/>
    </row>
    <row r="951" spans="1:18">
      <c r="A951" s="410">
        <v>22</v>
      </c>
      <c r="B951" s="394" t="s">
        <v>573</v>
      </c>
      <c r="C951" s="30"/>
      <c r="D951" s="30"/>
      <c r="E951" s="30"/>
      <c r="F951" s="361">
        <v>24.6</v>
      </c>
      <c r="G951" s="361">
        <v>26.5</v>
      </c>
      <c r="H951" s="361">
        <v>1.7</v>
      </c>
      <c r="I951" s="403">
        <v>1.69</v>
      </c>
      <c r="J951" s="403">
        <v>1.59</v>
      </c>
      <c r="K951" s="403">
        <v>1.55</v>
      </c>
      <c r="L951" s="73">
        <v>1.53</v>
      </c>
      <c r="M951" s="403"/>
      <c r="N951" s="403"/>
      <c r="O951" s="403"/>
      <c r="P951" s="1231"/>
      <c r="Q951" s="403"/>
      <c r="R951" s="403"/>
    </row>
    <row r="952" spans="1:18">
      <c r="A952" s="410">
        <v>26</v>
      </c>
      <c r="B952" s="387" t="s">
        <v>574</v>
      </c>
      <c r="C952" s="30"/>
      <c r="D952" s="30"/>
      <c r="E952" s="30"/>
      <c r="F952" s="361">
        <v>185.5</v>
      </c>
      <c r="G952" s="361">
        <v>179.5</v>
      </c>
      <c r="H952" s="361">
        <v>175.3</v>
      </c>
      <c r="I952" s="403">
        <v>173.3</v>
      </c>
      <c r="J952" s="403">
        <v>163.5</v>
      </c>
      <c r="K952" s="403">
        <v>158.80000000000001</v>
      </c>
      <c r="L952" s="73">
        <v>156.80000000000001</v>
      </c>
      <c r="M952" s="403"/>
      <c r="N952" s="403"/>
      <c r="O952" s="403"/>
      <c r="P952" s="1231"/>
      <c r="Q952" s="403"/>
      <c r="R952" s="403"/>
    </row>
    <row r="953" spans="1:18">
      <c r="A953" s="410">
        <v>27</v>
      </c>
      <c r="B953" s="387" t="s">
        <v>575</v>
      </c>
      <c r="C953" s="30"/>
      <c r="D953" s="30"/>
      <c r="E953" s="30"/>
      <c r="F953" s="361">
        <v>23.5</v>
      </c>
      <c r="G953" s="361">
        <v>17.7</v>
      </c>
      <c r="H953" s="361">
        <v>30.7</v>
      </c>
      <c r="I953" s="403">
        <v>30.3</v>
      </c>
      <c r="J953" s="403">
        <v>28.6</v>
      </c>
      <c r="K953" s="403">
        <v>27.8</v>
      </c>
      <c r="L953" s="73">
        <v>27.4</v>
      </c>
      <c r="M953" s="403"/>
      <c r="N953" s="403"/>
      <c r="O953" s="403"/>
      <c r="P953" s="1231"/>
      <c r="Q953" s="403"/>
      <c r="R953" s="403"/>
    </row>
    <row r="954" spans="1:18">
      <c r="A954" s="410">
        <v>28</v>
      </c>
      <c r="B954" s="387" t="s">
        <v>588</v>
      </c>
      <c r="C954" s="30"/>
      <c r="D954" s="30"/>
      <c r="E954" s="30"/>
      <c r="F954" s="361" t="s">
        <v>302</v>
      </c>
      <c r="G954" s="361">
        <v>9.1</v>
      </c>
      <c r="H954" s="361">
        <v>13.6</v>
      </c>
      <c r="I954" s="403">
        <v>13.4</v>
      </c>
      <c r="J954" s="403">
        <v>12.7</v>
      </c>
      <c r="K954" s="403">
        <v>12.3</v>
      </c>
      <c r="L954" s="73">
        <v>12.1</v>
      </c>
      <c r="M954" s="403"/>
      <c r="N954" s="403"/>
      <c r="O954" s="403"/>
      <c r="P954" s="1231"/>
      <c r="Q954" s="403"/>
      <c r="R954" s="403"/>
    </row>
    <row r="955" spans="1:18">
      <c r="A955" s="410">
        <v>31</v>
      </c>
      <c r="B955" s="387" t="s">
        <v>576</v>
      </c>
      <c r="C955" s="30"/>
      <c r="D955" s="30"/>
      <c r="E955" s="30"/>
      <c r="F955" s="361">
        <v>6.7</v>
      </c>
      <c r="G955" s="361">
        <v>112.5</v>
      </c>
      <c r="H955" s="361">
        <v>16.3</v>
      </c>
      <c r="I955" s="403">
        <v>16.100000000000001</v>
      </c>
      <c r="J955" s="403">
        <v>15.2</v>
      </c>
      <c r="K955" s="403">
        <v>14.8</v>
      </c>
      <c r="L955" s="73">
        <v>14.6</v>
      </c>
      <c r="M955" s="403"/>
      <c r="N955" s="403"/>
      <c r="O955" s="403"/>
      <c r="P955" s="1231"/>
      <c r="Q955" s="403"/>
      <c r="R955" s="403"/>
    </row>
    <row r="956" spans="1:18">
      <c r="A956" s="410">
        <v>311</v>
      </c>
      <c r="B956" s="387" t="s">
        <v>577</v>
      </c>
      <c r="C956" s="30"/>
      <c r="D956" s="30"/>
      <c r="E956" s="30"/>
      <c r="F956" s="395">
        <v>153.80000000000001</v>
      </c>
      <c r="G956" s="395" t="s">
        <v>302</v>
      </c>
      <c r="H956" s="395">
        <v>162.1</v>
      </c>
      <c r="I956" s="403">
        <v>160.30000000000001</v>
      </c>
      <c r="J956" s="403">
        <v>151.19999999999999</v>
      </c>
      <c r="K956" s="403">
        <v>146.9</v>
      </c>
      <c r="L956" s="73">
        <v>145</v>
      </c>
      <c r="M956" s="403"/>
      <c r="N956" s="403"/>
      <c r="O956" s="403"/>
      <c r="P956" s="1231"/>
      <c r="Q956" s="403"/>
      <c r="R956" s="403"/>
    </row>
    <row r="957" spans="1:18">
      <c r="A957" s="410"/>
      <c r="B957" s="394" t="s">
        <v>596</v>
      </c>
      <c r="C957" s="30"/>
      <c r="D957" s="30"/>
      <c r="E957" s="30"/>
      <c r="F957" s="395" t="s">
        <v>302</v>
      </c>
      <c r="G957" s="395" t="s">
        <v>302</v>
      </c>
      <c r="H957" s="395">
        <v>4.5</v>
      </c>
      <c r="I957" s="403">
        <v>4.4800000000000004</v>
      </c>
      <c r="J957" s="403">
        <v>4.22</v>
      </c>
      <c r="K957" s="403">
        <v>4.0999999999999996</v>
      </c>
      <c r="L957" s="73">
        <v>4.05</v>
      </c>
      <c r="M957" s="403"/>
      <c r="N957" s="403"/>
      <c r="O957" s="403"/>
      <c r="P957" s="1231"/>
      <c r="Q957" s="403"/>
      <c r="R957" s="403"/>
    </row>
    <row r="958" spans="1:18">
      <c r="A958" s="410"/>
      <c r="B958" s="394" t="s">
        <v>582</v>
      </c>
      <c r="C958" s="30"/>
      <c r="D958" s="30"/>
      <c r="E958" s="30"/>
      <c r="F958" s="395">
        <v>140.4</v>
      </c>
      <c r="G958" s="395" t="s">
        <v>302</v>
      </c>
      <c r="H958" s="395">
        <v>154.69999999999999</v>
      </c>
      <c r="I958" s="403">
        <v>152.97</v>
      </c>
      <c r="J958" s="403">
        <v>144.32</v>
      </c>
      <c r="K958" s="403">
        <v>140.16999999999999</v>
      </c>
      <c r="L958" s="73">
        <v>138.35</v>
      </c>
      <c r="M958" s="403"/>
      <c r="N958" s="403"/>
      <c r="O958" s="403"/>
      <c r="P958" s="1231"/>
      <c r="Q958" s="403"/>
      <c r="R958" s="403"/>
    </row>
    <row r="959" spans="1:18">
      <c r="A959" s="410"/>
      <c r="B959" s="394" t="s">
        <v>583</v>
      </c>
      <c r="C959" s="30"/>
      <c r="D959" s="30"/>
      <c r="E959" s="30"/>
      <c r="F959" s="395">
        <v>8.5</v>
      </c>
      <c r="G959" s="395" t="s">
        <v>302</v>
      </c>
      <c r="H959" s="395" t="s">
        <v>302</v>
      </c>
      <c r="I959" s="97" t="s">
        <v>302</v>
      </c>
      <c r="J959" s="97" t="s">
        <v>302</v>
      </c>
      <c r="K959" s="97" t="s">
        <v>302</v>
      </c>
      <c r="L959" s="75" t="s">
        <v>302</v>
      </c>
      <c r="M959" s="97"/>
      <c r="N959" s="97"/>
      <c r="O959" s="97"/>
      <c r="P959" s="1248"/>
      <c r="Q959" s="97"/>
      <c r="R959" s="97"/>
    </row>
    <row r="960" spans="1:18">
      <c r="A960" s="410"/>
      <c r="B960" s="394" t="s">
        <v>584</v>
      </c>
      <c r="C960" s="30"/>
      <c r="D960" s="30"/>
      <c r="E960" s="30"/>
      <c r="F960" s="395">
        <v>2.6</v>
      </c>
      <c r="G960" s="395" t="s">
        <v>302</v>
      </c>
      <c r="H960" s="395">
        <v>2.2000000000000002</v>
      </c>
      <c r="I960" s="403">
        <v>2.2200000000000002</v>
      </c>
      <c r="J960" s="403">
        <v>2.09</v>
      </c>
      <c r="K960" s="403">
        <v>2.0299999999999998</v>
      </c>
      <c r="L960" s="73">
        <v>2.0099999999999998</v>
      </c>
      <c r="M960" s="403"/>
      <c r="N960" s="403"/>
      <c r="O960" s="403"/>
      <c r="P960" s="1231"/>
      <c r="Q960" s="403"/>
      <c r="R960" s="403"/>
    </row>
    <row r="961" spans="1:18">
      <c r="A961" s="410"/>
      <c r="B961" s="394" t="s">
        <v>585</v>
      </c>
      <c r="C961" s="30"/>
      <c r="D961" s="30"/>
      <c r="E961" s="30"/>
      <c r="F961" s="395" t="s">
        <v>302</v>
      </c>
      <c r="G961" s="395" t="s">
        <v>302</v>
      </c>
      <c r="H961" s="395">
        <v>0.2</v>
      </c>
      <c r="I961" s="403">
        <v>0.2</v>
      </c>
      <c r="J961" s="403">
        <v>0.19</v>
      </c>
      <c r="K961" s="403">
        <v>0.18</v>
      </c>
      <c r="L961" s="73">
        <v>0.18</v>
      </c>
      <c r="M961" s="403"/>
      <c r="N961" s="403"/>
      <c r="O961" s="403"/>
      <c r="P961" s="1231"/>
      <c r="Q961" s="403"/>
      <c r="R961" s="403"/>
    </row>
    <row r="962" spans="1:18">
      <c r="A962" s="410"/>
      <c r="B962" s="394" t="s">
        <v>586</v>
      </c>
      <c r="C962" s="30"/>
      <c r="D962" s="30"/>
      <c r="E962" s="30"/>
      <c r="F962" s="395">
        <v>2.2999999999999998</v>
      </c>
      <c r="G962" s="395" t="s">
        <v>302</v>
      </c>
      <c r="H962" s="395">
        <v>0.5</v>
      </c>
      <c r="I962" s="403">
        <v>0.45</v>
      </c>
      <c r="J962" s="403">
        <v>0.42</v>
      </c>
      <c r="K962" s="403">
        <v>0.41</v>
      </c>
      <c r="L962" s="73">
        <v>0.41</v>
      </c>
      <c r="M962" s="403"/>
      <c r="N962" s="403"/>
      <c r="O962" s="403"/>
      <c r="P962" s="1231"/>
      <c r="Q962" s="403"/>
      <c r="R962" s="403"/>
    </row>
    <row r="963" spans="1:18">
      <c r="A963" s="410"/>
      <c r="B963" s="387"/>
      <c r="C963" s="30"/>
      <c r="D963" s="30"/>
      <c r="E963" s="30"/>
      <c r="F963" s="361"/>
      <c r="G963" s="361"/>
      <c r="H963" s="361"/>
      <c r="I963" s="513"/>
      <c r="J963" s="513"/>
      <c r="K963" s="513"/>
      <c r="L963" s="560"/>
      <c r="M963" s="513"/>
      <c r="N963" s="513"/>
      <c r="O963" s="513"/>
      <c r="P963" s="1249"/>
      <c r="Q963" s="513"/>
      <c r="R963" s="513"/>
    </row>
    <row r="964" spans="1:18">
      <c r="A964" s="407"/>
      <c r="B964" s="389" t="s">
        <v>615</v>
      </c>
      <c r="C964" s="30"/>
      <c r="D964" s="30"/>
      <c r="E964" s="30"/>
      <c r="F964" s="390">
        <v>1082.0999999999999</v>
      </c>
      <c r="G964" s="390">
        <v>1479.6</v>
      </c>
      <c r="H964" s="390">
        <v>1382.9</v>
      </c>
      <c r="I964" s="512">
        <v>1367.6</v>
      </c>
      <c r="J964" s="512">
        <v>1290.3</v>
      </c>
      <c r="K964" s="512">
        <v>1253.2</v>
      </c>
      <c r="L964" s="71">
        <v>1236.9000000000001</v>
      </c>
      <c r="M964" s="512"/>
      <c r="N964" s="512"/>
      <c r="O964" s="512"/>
      <c r="P964" s="1250"/>
      <c r="Q964" s="512"/>
      <c r="R964" s="512"/>
    </row>
    <row r="965" spans="1:18">
      <c r="A965" s="410">
        <v>24</v>
      </c>
      <c r="B965" s="387" t="s">
        <v>574</v>
      </c>
      <c r="C965" s="30"/>
      <c r="D965" s="30"/>
      <c r="E965" s="30"/>
      <c r="F965" s="361">
        <v>4.8</v>
      </c>
      <c r="G965" s="361">
        <v>35.9</v>
      </c>
      <c r="H965" s="361">
        <v>17.2</v>
      </c>
      <c r="I965" s="403">
        <v>17.04</v>
      </c>
      <c r="J965" s="403">
        <v>16.079999999999998</v>
      </c>
      <c r="K965" s="403">
        <v>15.62</v>
      </c>
      <c r="L965" s="73">
        <v>15.41</v>
      </c>
      <c r="M965" s="403"/>
      <c r="N965" s="403"/>
      <c r="O965" s="403"/>
      <c r="P965" s="1231"/>
      <c r="Q965" s="403"/>
      <c r="R965" s="403"/>
    </row>
    <row r="966" spans="1:18">
      <c r="A966" s="410">
        <v>241</v>
      </c>
      <c r="B966" s="387" t="s">
        <v>599</v>
      </c>
      <c r="C966" s="30"/>
      <c r="D966" s="30"/>
      <c r="E966" s="30"/>
      <c r="F966" s="361">
        <v>1077.3</v>
      </c>
      <c r="G966" s="361">
        <v>1443.7</v>
      </c>
      <c r="H966" s="361">
        <v>1365.7</v>
      </c>
      <c r="I966" s="403">
        <v>1350.6</v>
      </c>
      <c r="J966" s="403">
        <v>1274.2</v>
      </c>
      <c r="K966" s="403">
        <v>1237.5999999999999</v>
      </c>
      <c r="L966" s="73">
        <v>1221.5</v>
      </c>
      <c r="M966" s="403"/>
      <c r="N966" s="403"/>
      <c r="O966" s="403"/>
      <c r="P966" s="1231"/>
      <c r="Q966" s="403"/>
      <c r="R966" s="403"/>
    </row>
    <row r="967" spans="1:18">
      <c r="A967" s="410">
        <v>242</v>
      </c>
      <c r="B967" s="387" t="s">
        <v>611</v>
      </c>
      <c r="C967" s="30"/>
      <c r="D967" s="30"/>
      <c r="E967" s="30"/>
      <c r="F967" s="361">
        <v>65.5</v>
      </c>
      <c r="G967" s="361">
        <v>267.2</v>
      </c>
      <c r="H967" s="361">
        <v>167.9</v>
      </c>
      <c r="I967" s="403">
        <v>166.06</v>
      </c>
      <c r="J967" s="403">
        <v>156.68</v>
      </c>
      <c r="K967" s="403">
        <v>152.16999999999999</v>
      </c>
      <c r="L967" s="73">
        <v>150.19</v>
      </c>
      <c r="M967" s="403"/>
      <c r="N967" s="403"/>
      <c r="O967" s="403"/>
      <c r="P967" s="1231"/>
      <c r="Q967" s="403"/>
      <c r="R967" s="403"/>
    </row>
    <row r="968" spans="1:18">
      <c r="A968" s="410"/>
      <c r="B968" s="394" t="s">
        <v>601</v>
      </c>
      <c r="C968" s="30"/>
      <c r="D968" s="30"/>
      <c r="E968" s="30"/>
      <c r="F968" s="361">
        <v>1011.8</v>
      </c>
      <c r="G968" s="361">
        <v>1176.5</v>
      </c>
      <c r="H968" s="361">
        <v>1197.8</v>
      </c>
      <c r="I968" s="403">
        <v>1184.52</v>
      </c>
      <c r="J968" s="403">
        <v>1117.56</v>
      </c>
      <c r="K968" s="403">
        <v>1085.42</v>
      </c>
      <c r="L968" s="73">
        <v>1071.31</v>
      </c>
      <c r="M968" s="403"/>
      <c r="N968" s="403"/>
      <c r="O968" s="403"/>
      <c r="P968" s="1231"/>
      <c r="Q968" s="403"/>
      <c r="R968" s="403"/>
    </row>
    <row r="969" spans="1:18">
      <c r="A969" s="410"/>
      <c r="B969" s="387"/>
      <c r="C969" s="30"/>
      <c r="D969" s="30"/>
      <c r="E969" s="30"/>
      <c r="F969" s="361"/>
      <c r="G969" s="361"/>
      <c r="H969" s="361"/>
      <c r="I969" s="403"/>
      <c r="J969" s="403"/>
      <c r="K969" s="403"/>
      <c r="L969" s="73"/>
      <c r="M969" s="403"/>
      <c r="N969" s="403"/>
      <c r="O969" s="403"/>
      <c r="P969" s="1231"/>
      <c r="Q969" s="403"/>
      <c r="R969" s="403"/>
    </row>
    <row r="970" spans="1:18">
      <c r="A970" s="407"/>
      <c r="B970" s="389" t="s">
        <v>616</v>
      </c>
      <c r="C970" s="30"/>
      <c r="D970" s="30"/>
      <c r="E970" s="30"/>
      <c r="F970" s="390">
        <v>707.25</v>
      </c>
      <c r="G970" s="390">
        <v>930.1</v>
      </c>
      <c r="H970" s="390">
        <v>475.1</v>
      </c>
      <c r="I970" s="512">
        <v>469.85</v>
      </c>
      <c r="J970" s="512">
        <v>443.29</v>
      </c>
      <c r="K970" s="512">
        <v>430.54</v>
      </c>
      <c r="L970" s="71">
        <v>424.94</v>
      </c>
      <c r="M970" s="512"/>
      <c r="N970" s="512"/>
      <c r="O970" s="512"/>
      <c r="P970" s="1250"/>
      <c r="Q970" s="512"/>
      <c r="R970" s="512"/>
    </row>
    <row r="971" spans="1:18">
      <c r="A971" s="410"/>
      <c r="B971" s="387"/>
      <c r="C971" s="30"/>
      <c r="D971" s="30"/>
      <c r="E971" s="30"/>
      <c r="F971" s="361"/>
      <c r="G971" s="361"/>
      <c r="H971" s="361"/>
      <c r="I971" s="403"/>
      <c r="J971" s="403"/>
      <c r="K971" s="403"/>
      <c r="L971" s="73"/>
      <c r="M971" s="403"/>
      <c r="N971" s="403"/>
      <c r="O971" s="403"/>
      <c r="P971" s="1231"/>
      <c r="Q971" s="403"/>
      <c r="R971" s="403"/>
    </row>
    <row r="972" spans="1:18">
      <c r="A972" s="407"/>
      <c r="B972" s="389" t="s">
        <v>575</v>
      </c>
      <c r="C972" s="30"/>
      <c r="D972" s="30"/>
      <c r="E972" s="30"/>
      <c r="F972" s="390">
        <v>819.5</v>
      </c>
      <c r="G972" s="390">
        <v>1134.0999999999999</v>
      </c>
      <c r="H972" s="390">
        <v>866.9</v>
      </c>
      <c r="I972" s="512">
        <v>779.1</v>
      </c>
      <c r="J972" s="512">
        <v>735.1</v>
      </c>
      <c r="K972" s="512">
        <v>714</v>
      </c>
      <c r="L972" s="71">
        <v>704.7</v>
      </c>
      <c r="M972" s="512"/>
      <c r="N972" s="512"/>
      <c r="O972" s="512"/>
      <c r="P972" s="1250"/>
      <c r="Q972" s="512"/>
      <c r="R972" s="512"/>
    </row>
    <row r="973" spans="1:18">
      <c r="A973" s="410"/>
      <c r="B973" s="387" t="s">
        <v>617</v>
      </c>
      <c r="C973" s="30"/>
      <c r="D973" s="30"/>
      <c r="E973" s="30"/>
      <c r="F973" s="361">
        <v>778.8</v>
      </c>
      <c r="G973" s="361">
        <v>998.7</v>
      </c>
      <c r="H973" s="361">
        <v>945.9</v>
      </c>
      <c r="I973" s="403">
        <v>935.44</v>
      </c>
      <c r="J973" s="403">
        <v>882.56</v>
      </c>
      <c r="K973" s="403">
        <v>857.18</v>
      </c>
      <c r="L973" s="73">
        <v>846.03</v>
      </c>
      <c r="M973" s="403"/>
      <c r="N973" s="403"/>
      <c r="O973" s="403"/>
      <c r="P973" s="1231"/>
      <c r="Q973" s="403"/>
      <c r="R973" s="403"/>
    </row>
    <row r="974" spans="1:18">
      <c r="A974" s="410"/>
      <c r="B974" s="394" t="s">
        <v>618</v>
      </c>
      <c r="C974" s="30"/>
      <c r="D974" s="30"/>
      <c r="E974" s="30"/>
      <c r="F974" s="361">
        <v>505</v>
      </c>
      <c r="G974" s="361">
        <v>549.70000000000005</v>
      </c>
      <c r="H974" s="361" t="s">
        <v>302</v>
      </c>
      <c r="I974" s="97" t="s">
        <v>302</v>
      </c>
      <c r="J974" s="97" t="s">
        <v>302</v>
      </c>
      <c r="K974" s="97" t="s">
        <v>302</v>
      </c>
      <c r="L974" s="75" t="s">
        <v>302</v>
      </c>
      <c r="M974" s="97"/>
      <c r="N974" s="97"/>
      <c r="O974" s="97"/>
      <c r="P974" s="1248"/>
      <c r="Q974" s="97"/>
      <c r="R974" s="97"/>
    </row>
    <row r="975" spans="1:18">
      <c r="A975" s="410"/>
      <c r="B975" s="394" t="s">
        <v>619</v>
      </c>
      <c r="C975" s="30"/>
      <c r="D975" s="30"/>
      <c r="E975" s="30"/>
      <c r="F975" s="361" t="s">
        <v>302</v>
      </c>
      <c r="G975" s="361">
        <v>12.4</v>
      </c>
      <c r="H975" s="361" t="s">
        <v>302</v>
      </c>
      <c r="I975" s="97" t="s">
        <v>302</v>
      </c>
      <c r="J975" s="97" t="s">
        <v>302</v>
      </c>
      <c r="K975" s="97" t="s">
        <v>302</v>
      </c>
      <c r="L975" s="75" t="s">
        <v>302</v>
      </c>
      <c r="M975" s="97"/>
      <c r="N975" s="97"/>
      <c r="O975" s="97"/>
      <c r="P975" s="1248"/>
      <c r="Q975" s="97"/>
      <c r="R975" s="97"/>
    </row>
    <row r="976" spans="1:18">
      <c r="A976" s="410"/>
      <c r="B976" s="394" t="s">
        <v>620</v>
      </c>
      <c r="C976" s="30"/>
      <c r="D976" s="30"/>
      <c r="E976" s="30"/>
      <c r="F976" s="361">
        <v>505</v>
      </c>
      <c r="G976" s="361">
        <v>537.29999999999995</v>
      </c>
      <c r="H976" s="361">
        <v>945.9</v>
      </c>
      <c r="I976" s="403">
        <v>935.44</v>
      </c>
      <c r="J976" s="403">
        <v>882.56</v>
      </c>
      <c r="K976" s="403">
        <v>857.18</v>
      </c>
      <c r="L976" s="73">
        <v>846.03</v>
      </c>
      <c r="M976" s="403"/>
      <c r="N976" s="403"/>
      <c r="O976" s="403"/>
      <c r="P976" s="1231"/>
      <c r="Q976" s="403"/>
      <c r="R976" s="403"/>
    </row>
    <row r="977" spans="1:18">
      <c r="A977" s="410"/>
      <c r="B977" s="394" t="s">
        <v>621</v>
      </c>
      <c r="C977" s="30"/>
      <c r="D977" s="30"/>
      <c r="E977" s="30"/>
      <c r="F977" s="361">
        <v>273.8</v>
      </c>
      <c r="G977" s="361">
        <v>449</v>
      </c>
      <c r="H977" s="361" t="s">
        <v>302</v>
      </c>
      <c r="I977" s="97" t="s">
        <v>302</v>
      </c>
      <c r="J977" s="97" t="s">
        <v>302</v>
      </c>
      <c r="K977" s="97" t="s">
        <v>302</v>
      </c>
      <c r="L977" s="75" t="s">
        <v>302</v>
      </c>
      <c r="M977" s="97"/>
      <c r="N977" s="97"/>
      <c r="O977" s="97"/>
      <c r="P977" s="1248"/>
      <c r="Q977" s="97"/>
      <c r="R977" s="97"/>
    </row>
    <row r="978" spans="1:18">
      <c r="A978" s="410"/>
      <c r="B978" s="394" t="s">
        <v>619</v>
      </c>
      <c r="C978" s="30"/>
      <c r="D978" s="30"/>
      <c r="E978" s="30"/>
      <c r="F978" s="361" t="s">
        <v>302</v>
      </c>
      <c r="G978" s="361">
        <v>25.1</v>
      </c>
      <c r="H978" s="361" t="s">
        <v>302</v>
      </c>
      <c r="I978" s="97" t="s">
        <v>302</v>
      </c>
      <c r="J978" s="97" t="s">
        <v>302</v>
      </c>
      <c r="K978" s="97" t="s">
        <v>302</v>
      </c>
      <c r="L978" s="75" t="s">
        <v>302</v>
      </c>
      <c r="M978" s="97"/>
      <c r="N978" s="97"/>
      <c r="O978" s="97"/>
      <c r="P978" s="1248"/>
      <c r="Q978" s="97"/>
      <c r="R978" s="97"/>
    </row>
    <row r="979" spans="1:18">
      <c r="A979" s="410"/>
      <c r="B979" s="394" t="s">
        <v>620</v>
      </c>
      <c r="C979" s="30"/>
      <c r="D979" s="30"/>
      <c r="E979" s="30"/>
      <c r="F979" s="361">
        <v>273.8</v>
      </c>
      <c r="G979" s="361">
        <v>423.9</v>
      </c>
      <c r="H979" s="361" t="s">
        <v>302</v>
      </c>
      <c r="I979" s="97" t="s">
        <v>302</v>
      </c>
      <c r="J979" s="97" t="s">
        <v>302</v>
      </c>
      <c r="K979" s="97" t="s">
        <v>302</v>
      </c>
      <c r="L979" s="75" t="s">
        <v>302</v>
      </c>
      <c r="M979" s="97"/>
      <c r="N979" s="97"/>
      <c r="O979" s="97"/>
      <c r="P979" s="1248"/>
      <c r="Q979" s="97"/>
      <c r="R979" s="97"/>
    </row>
    <row r="980" spans="1:18">
      <c r="A980" s="410"/>
      <c r="B980" s="387" t="s">
        <v>622</v>
      </c>
      <c r="C980" s="30"/>
      <c r="D980" s="30"/>
      <c r="E980" s="30"/>
      <c r="F980" s="361">
        <v>40.700000000000003</v>
      </c>
      <c r="G980" s="361">
        <v>135.4</v>
      </c>
      <c r="H980" s="361" t="s">
        <v>302</v>
      </c>
      <c r="I980" s="97" t="s">
        <v>302</v>
      </c>
      <c r="J980" s="97" t="s">
        <v>302</v>
      </c>
      <c r="K980" s="97" t="s">
        <v>302</v>
      </c>
      <c r="L980" s="75" t="s">
        <v>302</v>
      </c>
      <c r="M980" s="97"/>
      <c r="N980" s="97"/>
      <c r="O980" s="97"/>
      <c r="P980" s="1248"/>
      <c r="Q980" s="97"/>
      <c r="R980" s="97"/>
    </row>
    <row r="981" spans="1:18">
      <c r="A981" s="410"/>
      <c r="B981" s="394" t="s">
        <v>618</v>
      </c>
      <c r="C981" s="30"/>
      <c r="D981" s="30"/>
      <c r="E981" s="30"/>
      <c r="F981" s="361">
        <v>22.4</v>
      </c>
      <c r="G981" s="361">
        <v>124.6</v>
      </c>
      <c r="H981" s="361" t="s">
        <v>302</v>
      </c>
      <c r="I981" s="97" t="s">
        <v>302</v>
      </c>
      <c r="J981" s="97" t="s">
        <v>302</v>
      </c>
      <c r="K981" s="97" t="s">
        <v>302</v>
      </c>
      <c r="L981" s="75" t="s">
        <v>302</v>
      </c>
      <c r="M981" s="97"/>
      <c r="N981" s="97"/>
      <c r="O981" s="97"/>
      <c r="P981" s="1248"/>
      <c r="Q981" s="97"/>
      <c r="R981" s="97"/>
    </row>
    <row r="982" spans="1:18">
      <c r="A982" s="410"/>
      <c r="B982" s="394" t="s">
        <v>619</v>
      </c>
      <c r="C982" s="30"/>
      <c r="D982" s="30"/>
      <c r="E982" s="30"/>
      <c r="F982" s="361" t="s">
        <v>302</v>
      </c>
      <c r="G982" s="361">
        <v>53.1</v>
      </c>
      <c r="H982" s="361" t="s">
        <v>302</v>
      </c>
      <c r="I982" s="97" t="s">
        <v>302</v>
      </c>
      <c r="J982" s="97" t="s">
        <v>302</v>
      </c>
      <c r="K982" s="97" t="s">
        <v>302</v>
      </c>
      <c r="L982" s="75" t="s">
        <v>302</v>
      </c>
      <c r="M982" s="97"/>
      <c r="N982" s="97"/>
      <c r="O982" s="97"/>
      <c r="P982" s="1248"/>
      <c r="Q982" s="97"/>
      <c r="R982" s="97"/>
    </row>
    <row r="983" spans="1:18">
      <c r="A983" s="410"/>
      <c r="B983" s="394" t="s">
        <v>620</v>
      </c>
      <c r="C983" s="30"/>
      <c r="D983" s="30"/>
      <c r="E983" s="30"/>
      <c r="F983" s="361" t="s">
        <v>302</v>
      </c>
      <c r="G983" s="361">
        <v>71.5</v>
      </c>
      <c r="H983" s="361" t="s">
        <v>302</v>
      </c>
      <c r="I983" s="97" t="s">
        <v>302</v>
      </c>
      <c r="J983" s="97" t="s">
        <v>302</v>
      </c>
      <c r="K983" s="97" t="s">
        <v>302</v>
      </c>
      <c r="L983" s="75" t="s">
        <v>302</v>
      </c>
      <c r="M983" s="97"/>
      <c r="N983" s="97"/>
      <c r="O983" s="97"/>
      <c r="P983" s="1248"/>
      <c r="Q983" s="97"/>
      <c r="R983" s="97"/>
    </row>
    <row r="984" spans="1:18">
      <c r="A984" s="410"/>
      <c r="B984" s="394" t="s">
        <v>621</v>
      </c>
      <c r="C984" s="30"/>
      <c r="D984" s="30"/>
      <c r="E984" s="30"/>
      <c r="F984" s="361">
        <v>18.3</v>
      </c>
      <c r="G984" s="361">
        <v>10.8</v>
      </c>
      <c r="H984" s="361" t="s">
        <v>302</v>
      </c>
      <c r="I984" s="97" t="s">
        <v>302</v>
      </c>
      <c r="J984" s="97" t="s">
        <v>302</v>
      </c>
      <c r="K984" s="97" t="s">
        <v>302</v>
      </c>
      <c r="L984" s="75" t="s">
        <v>302</v>
      </c>
      <c r="M984" s="97"/>
      <c r="N984" s="97"/>
      <c r="O984" s="97"/>
      <c r="P984" s="1248"/>
      <c r="Q984" s="97"/>
      <c r="R984" s="97"/>
    </row>
    <row r="985" spans="1:18">
      <c r="A985" s="332"/>
      <c r="B985" s="394" t="s">
        <v>619</v>
      </c>
      <c r="C985" s="30"/>
      <c r="D985" s="30"/>
      <c r="E985" s="30"/>
      <c r="F985" s="395">
        <v>18.3</v>
      </c>
      <c r="G985" s="395" t="s">
        <v>302</v>
      </c>
      <c r="H985" s="395" t="s">
        <v>302</v>
      </c>
      <c r="I985" s="97" t="s">
        <v>302</v>
      </c>
      <c r="J985" s="97" t="s">
        <v>302</v>
      </c>
      <c r="K985" s="97" t="s">
        <v>302</v>
      </c>
      <c r="L985" s="75" t="s">
        <v>302</v>
      </c>
      <c r="M985" s="97"/>
      <c r="N985" s="97"/>
      <c r="O985" s="97"/>
      <c r="P985" s="1248"/>
      <c r="Q985" s="97"/>
      <c r="R985" s="97"/>
    </row>
    <row r="986" spans="1:18">
      <c r="A986" s="332"/>
      <c r="B986" s="394" t="s">
        <v>620</v>
      </c>
      <c r="C986" s="30"/>
      <c r="D986" s="30"/>
      <c r="E986" s="30"/>
      <c r="F986" s="361" t="s">
        <v>302</v>
      </c>
      <c r="G986" s="361">
        <v>10.8</v>
      </c>
      <c r="H986" s="361" t="s">
        <v>302</v>
      </c>
      <c r="I986" s="97" t="s">
        <v>302</v>
      </c>
      <c r="J986" s="97" t="s">
        <v>302</v>
      </c>
      <c r="K986" s="97" t="s">
        <v>302</v>
      </c>
      <c r="L986" s="75" t="s">
        <v>302</v>
      </c>
      <c r="M986" s="97"/>
      <c r="N986" s="97"/>
      <c r="O986" s="97"/>
      <c r="P986" s="1248"/>
      <c r="Q986" s="97"/>
      <c r="R986" s="97"/>
    </row>
    <row r="987" spans="1:18">
      <c r="A987" s="332"/>
      <c r="B987" s="387" t="s">
        <v>623</v>
      </c>
      <c r="C987" s="30"/>
      <c r="D987" s="30"/>
      <c r="E987" s="30"/>
      <c r="F987" s="361" t="s">
        <v>302</v>
      </c>
      <c r="G987" s="361">
        <v>379.1</v>
      </c>
      <c r="H987" s="361">
        <v>-79</v>
      </c>
      <c r="I987" s="403">
        <v>78.14</v>
      </c>
      <c r="J987" s="403">
        <v>73.73</v>
      </c>
      <c r="K987" s="403">
        <v>71.61</v>
      </c>
      <c r="L987" s="73">
        <v>70.680000000000007</v>
      </c>
      <c r="M987" s="403"/>
      <c r="N987" s="403"/>
      <c r="O987" s="403"/>
      <c r="P987" s="1231"/>
      <c r="Q987" s="403"/>
      <c r="R987" s="403"/>
    </row>
    <row r="988" spans="1:18">
      <c r="A988" s="332"/>
      <c r="B988" s="394" t="s">
        <v>618</v>
      </c>
      <c r="C988" s="30"/>
      <c r="D988" s="30"/>
      <c r="E988" s="30"/>
      <c r="F988" s="361" t="s">
        <v>302</v>
      </c>
      <c r="G988" s="361">
        <v>379.1</v>
      </c>
      <c r="H988" s="361">
        <v>-79</v>
      </c>
      <c r="I988" s="403">
        <v>78.14</v>
      </c>
      <c r="J988" s="403">
        <v>73.73</v>
      </c>
      <c r="K988" s="403">
        <v>71.61</v>
      </c>
      <c r="L988" s="73">
        <v>70.680000000000007</v>
      </c>
      <c r="M988" s="403"/>
      <c r="N988" s="403"/>
      <c r="O988" s="403"/>
      <c r="P988" s="1231"/>
      <c r="Q988" s="403"/>
      <c r="R988" s="403"/>
    </row>
    <row r="989" spans="1:18">
      <c r="A989" s="332"/>
      <c r="B989" s="394" t="s">
        <v>619</v>
      </c>
      <c r="C989" s="30"/>
      <c r="D989" s="30"/>
      <c r="E989" s="30"/>
      <c r="F989" s="361" t="s">
        <v>302</v>
      </c>
      <c r="G989" s="361">
        <v>379.1</v>
      </c>
      <c r="H989" s="361">
        <v>-79</v>
      </c>
      <c r="I989" s="403">
        <v>78.14</v>
      </c>
      <c r="J989" s="403">
        <v>73.73</v>
      </c>
      <c r="K989" s="403">
        <v>71.61</v>
      </c>
      <c r="L989" s="73">
        <v>70.680000000000007</v>
      </c>
      <c r="M989" s="403"/>
      <c r="N989" s="403"/>
      <c r="O989" s="403"/>
      <c r="P989" s="1231"/>
      <c r="Q989" s="403"/>
      <c r="R989" s="403"/>
    </row>
    <row r="990" spans="1:18">
      <c r="A990" s="332"/>
      <c r="B990" s="394" t="s">
        <v>620</v>
      </c>
      <c r="C990" s="30"/>
      <c r="D990" s="30"/>
      <c r="E990" s="30"/>
      <c r="F990" s="395" t="s">
        <v>302</v>
      </c>
      <c r="G990" s="395" t="s">
        <v>302</v>
      </c>
      <c r="H990" s="395" t="s">
        <v>302</v>
      </c>
      <c r="I990" s="97" t="s">
        <v>302</v>
      </c>
      <c r="J990" s="97" t="s">
        <v>302</v>
      </c>
      <c r="K990" s="97" t="s">
        <v>302</v>
      </c>
      <c r="L990" s="75" t="s">
        <v>302</v>
      </c>
      <c r="M990" s="97"/>
      <c r="N990" s="97"/>
      <c r="O990" s="97"/>
      <c r="P990" s="1248"/>
      <c r="Q990" s="97"/>
      <c r="R990" s="97"/>
    </row>
    <row r="991" spans="1:18">
      <c r="A991" s="332"/>
      <c r="B991" s="394" t="s">
        <v>621</v>
      </c>
      <c r="C991" s="30"/>
      <c r="D991" s="30"/>
      <c r="E991" s="30"/>
      <c r="F991" s="395" t="s">
        <v>302</v>
      </c>
      <c r="G991" s="395" t="s">
        <v>302</v>
      </c>
      <c r="H991" s="395" t="s">
        <v>302</v>
      </c>
      <c r="I991" s="97" t="s">
        <v>302</v>
      </c>
      <c r="J991" s="97" t="s">
        <v>302</v>
      </c>
      <c r="K991" s="97" t="s">
        <v>302</v>
      </c>
      <c r="L991" s="75" t="s">
        <v>302</v>
      </c>
      <c r="M991" s="97"/>
      <c r="N991" s="97"/>
      <c r="O991" s="97"/>
      <c r="P991" s="1248"/>
      <c r="Q991" s="97"/>
      <c r="R991" s="97"/>
    </row>
    <row r="992" spans="1:18">
      <c r="A992" s="332"/>
      <c r="B992" s="394" t="s">
        <v>619</v>
      </c>
      <c r="C992" s="30"/>
      <c r="D992" s="30"/>
      <c r="E992" s="30"/>
      <c r="F992" s="395" t="s">
        <v>302</v>
      </c>
      <c r="G992" s="395" t="s">
        <v>302</v>
      </c>
      <c r="H992" s="395" t="s">
        <v>302</v>
      </c>
      <c r="I992" s="97" t="s">
        <v>302</v>
      </c>
      <c r="J992" s="97" t="s">
        <v>302</v>
      </c>
      <c r="K992" s="97" t="s">
        <v>302</v>
      </c>
      <c r="L992" s="75" t="s">
        <v>302</v>
      </c>
      <c r="M992" s="97"/>
      <c r="N992" s="97"/>
      <c r="O992" s="97"/>
      <c r="P992" s="1248"/>
      <c r="Q992" s="97"/>
      <c r="R992" s="97"/>
    </row>
    <row r="993" spans="1:18">
      <c r="A993" s="332"/>
      <c r="B993" s="394" t="s">
        <v>620</v>
      </c>
      <c r="C993" s="30"/>
      <c r="D993" s="30"/>
      <c r="E993" s="30"/>
      <c r="F993" s="395" t="s">
        <v>302</v>
      </c>
      <c r="G993" s="395" t="s">
        <v>302</v>
      </c>
      <c r="H993" s="395" t="s">
        <v>302</v>
      </c>
      <c r="I993" s="97" t="s">
        <v>302</v>
      </c>
      <c r="J993" s="97" t="s">
        <v>302</v>
      </c>
      <c r="K993" s="97" t="s">
        <v>302</v>
      </c>
      <c r="L993" s="75" t="s">
        <v>302</v>
      </c>
      <c r="M993" s="97"/>
      <c r="N993" s="97"/>
      <c r="O993" s="97"/>
      <c r="P993" s="1248"/>
      <c r="Q993" s="97"/>
      <c r="R993" s="97"/>
    </row>
    <row r="994" spans="1:18">
      <c r="A994" s="332"/>
      <c r="B994" s="387"/>
      <c r="C994" s="30"/>
      <c r="D994" s="30"/>
      <c r="E994" s="30"/>
      <c r="F994" s="361"/>
      <c r="G994" s="361"/>
      <c r="H994" s="361"/>
      <c r="I994" s="403"/>
      <c r="J994" s="403"/>
      <c r="K994" s="403"/>
      <c r="L994" s="73"/>
      <c r="M994" s="403"/>
      <c r="N994" s="403"/>
      <c r="O994" s="403"/>
      <c r="P994" s="1231"/>
      <c r="Q994" s="403"/>
      <c r="R994" s="403"/>
    </row>
    <row r="995" spans="1:18">
      <c r="A995" s="334"/>
      <c r="B995" s="389" t="s">
        <v>605</v>
      </c>
      <c r="C995" s="30"/>
      <c r="D995" s="30"/>
      <c r="E995" s="30"/>
      <c r="F995" s="390">
        <v>13788.84</v>
      </c>
      <c r="G995" s="390">
        <v>13834.24</v>
      </c>
      <c r="H995" s="390">
        <v>13349.63</v>
      </c>
      <c r="I995" s="512">
        <v>12978.39</v>
      </c>
      <c r="J995" s="512">
        <v>13216.12</v>
      </c>
      <c r="K995" s="512">
        <v>13425.37</v>
      </c>
      <c r="L995" s="71">
        <v>13607.16</v>
      </c>
      <c r="M995" s="512"/>
      <c r="N995" s="512"/>
      <c r="O995" s="512"/>
      <c r="P995" s="1250"/>
      <c r="Q995" s="512"/>
      <c r="R995" s="512"/>
    </row>
    <row r="996" spans="1:18">
      <c r="A996" s="159"/>
      <c r="B996" s="312"/>
      <c r="C996" s="30"/>
      <c r="D996" s="30"/>
      <c r="E996" s="30"/>
      <c r="F996" s="73"/>
      <c r="I996" s="30"/>
      <c r="J996" s="30"/>
      <c r="K996" s="30"/>
      <c r="M996" s="30"/>
      <c r="N996" s="30"/>
      <c r="O996" s="30"/>
      <c r="Q996" s="30"/>
      <c r="R996" s="30"/>
    </row>
    <row r="997" spans="1:18" s="13" customFormat="1">
      <c r="A997" s="159"/>
      <c r="B997" s="312"/>
      <c r="C997" s="173"/>
      <c r="D997" s="173"/>
      <c r="E997" s="173"/>
      <c r="F997" s="73"/>
      <c r="G997" s="30"/>
      <c r="H997" s="30"/>
      <c r="I997" s="30"/>
      <c r="J997" s="30"/>
      <c r="K997" s="30"/>
      <c r="L997" s="30"/>
      <c r="M997" s="30"/>
      <c r="N997" s="30"/>
      <c r="O997" s="30"/>
      <c r="P997" s="20"/>
      <c r="Q997" s="30"/>
      <c r="R997" s="30"/>
    </row>
    <row r="998" spans="1:18" s="13" customFormat="1" ht="13.5" customHeight="1">
      <c r="A998" s="332"/>
      <c r="B998" s="347" t="s">
        <v>280</v>
      </c>
      <c r="C998" s="320">
        <v>2012</v>
      </c>
      <c r="D998" s="320">
        <v>2013</v>
      </c>
      <c r="E998" s="320">
        <v>2014</v>
      </c>
      <c r="F998" s="173"/>
      <c r="G998" s="173"/>
      <c r="H998" s="173"/>
      <c r="I998" s="173"/>
      <c r="J998" s="173"/>
      <c r="K998" s="173"/>
      <c r="L998" s="30"/>
      <c r="M998" s="173"/>
      <c r="N998" s="173"/>
      <c r="O998" s="173"/>
      <c r="P998" s="49"/>
      <c r="Q998" s="173"/>
      <c r="R998" s="173"/>
    </row>
    <row r="999" spans="1:18" s="13" customFormat="1" ht="13.5" customHeight="1">
      <c r="A999" s="332"/>
      <c r="B999" s="399" t="s">
        <v>614</v>
      </c>
      <c r="C999" s="321" t="s">
        <v>231</v>
      </c>
      <c r="D999" s="321" t="s">
        <v>231</v>
      </c>
      <c r="E999" s="321" t="s">
        <v>231</v>
      </c>
      <c r="F999" s="431"/>
      <c r="G999" s="385">
        <v>2016</v>
      </c>
      <c r="H999" s="385">
        <v>2017</v>
      </c>
      <c r="I999" s="385">
        <v>2018</v>
      </c>
      <c r="J999" s="385">
        <v>2019</v>
      </c>
      <c r="K999" s="385">
        <v>2020</v>
      </c>
      <c r="L999" s="31"/>
      <c r="M999" s="385"/>
      <c r="N999" s="385"/>
      <c r="O999" s="385"/>
      <c r="P999" s="1195"/>
      <c r="Q999" s="385"/>
      <c r="R999" s="385"/>
    </row>
    <row r="1000" spans="1:18" s="13" customFormat="1" ht="13.5" customHeight="1">
      <c r="A1000" s="332"/>
      <c r="B1000" s="399" t="s">
        <v>450</v>
      </c>
      <c r="C1000" s="322" t="s">
        <v>288</v>
      </c>
      <c r="D1000" s="322" t="s">
        <v>288</v>
      </c>
      <c r="E1000" s="322" t="s">
        <v>288</v>
      </c>
      <c r="F1000" s="432"/>
      <c r="G1000" s="386" t="s">
        <v>233</v>
      </c>
      <c r="H1000" s="386" t="s">
        <v>233</v>
      </c>
      <c r="I1000" s="386" t="s">
        <v>233</v>
      </c>
      <c r="J1000" s="386" t="s">
        <v>233</v>
      </c>
      <c r="K1000" s="386" t="s">
        <v>233</v>
      </c>
      <c r="L1000" s="33"/>
      <c r="M1000" s="386"/>
      <c r="N1000" s="386"/>
      <c r="O1000" s="386"/>
      <c r="P1000" s="1196"/>
      <c r="Q1000" s="386"/>
      <c r="R1000" s="386"/>
    </row>
    <row r="1001" spans="1:18" s="13" customFormat="1" ht="13.5" customHeight="1">
      <c r="A1001" s="332"/>
      <c r="B1001" s="402" t="s">
        <v>452</v>
      </c>
      <c r="C1001" s="327"/>
      <c r="D1001" s="327"/>
      <c r="E1001" s="327"/>
      <c r="F1001" s="127"/>
      <c r="G1001" s="388" t="s">
        <v>288</v>
      </c>
      <c r="H1001" s="388" t="s">
        <v>288</v>
      </c>
      <c r="I1001" s="388" t="s">
        <v>288</v>
      </c>
      <c r="J1001" s="388" t="s">
        <v>288</v>
      </c>
      <c r="K1001" s="388" t="s">
        <v>288</v>
      </c>
      <c r="L1001" s="34"/>
      <c r="M1001" s="388"/>
      <c r="N1001" s="388"/>
      <c r="O1001" s="388"/>
      <c r="P1001" s="47"/>
      <c r="Q1001" s="388"/>
      <c r="R1001" s="388"/>
    </row>
    <row r="1002" spans="1:18" s="13" customFormat="1" ht="13.5" customHeight="1">
      <c r="A1002" s="332"/>
      <c r="B1002" s="332"/>
      <c r="C1002" s="328">
        <v>6643.9</v>
      </c>
      <c r="D1002" s="328">
        <v>8778.2000000000007</v>
      </c>
      <c r="E1002" s="328">
        <v>9947.9</v>
      </c>
      <c r="F1002" s="173"/>
      <c r="G1002" s="406"/>
      <c r="H1002" s="406"/>
      <c r="I1002" s="406"/>
      <c r="J1002" s="406"/>
      <c r="K1002" s="406"/>
      <c r="L1002" s="30"/>
      <c r="M1002" s="406"/>
      <c r="N1002" s="406"/>
      <c r="O1002" s="406"/>
      <c r="P1002" s="49"/>
      <c r="Q1002" s="406"/>
      <c r="R1002" s="406"/>
    </row>
    <row r="1003" spans="1:18" s="13" customFormat="1" ht="13.5" customHeight="1">
      <c r="A1003" s="407">
        <v>21</v>
      </c>
      <c r="B1003" s="389" t="s">
        <v>568</v>
      </c>
      <c r="C1003" s="327">
        <v>1396.8</v>
      </c>
      <c r="D1003" s="327">
        <v>1448</v>
      </c>
      <c r="E1003" s="327">
        <v>2025.5</v>
      </c>
      <c r="F1003" s="436"/>
      <c r="G1003" s="408">
        <v>9880.7999999999993</v>
      </c>
      <c r="H1003" s="408">
        <v>9380</v>
      </c>
      <c r="I1003" s="409">
        <v>9484.6</v>
      </c>
      <c r="J1003" s="409">
        <v>9874.4</v>
      </c>
      <c r="K1003" s="409">
        <v>9961.7999999999993</v>
      </c>
      <c r="L1003" s="466"/>
      <c r="M1003" s="409"/>
      <c r="N1003" s="409"/>
      <c r="O1003" s="409"/>
      <c r="P1003" s="1251"/>
      <c r="Q1003" s="409"/>
      <c r="R1003" s="409"/>
    </row>
    <row r="1004" spans="1:18" s="13" customFormat="1" ht="13.5" customHeight="1">
      <c r="A1004" s="410">
        <v>211</v>
      </c>
      <c r="B1004" s="387" t="s">
        <v>569</v>
      </c>
      <c r="C1004" s="327">
        <v>1184.5999999999999</v>
      </c>
      <c r="D1004" s="327">
        <v>1294</v>
      </c>
      <c r="E1004" s="327">
        <v>1604.9</v>
      </c>
      <c r="F1004" s="173"/>
      <c r="G1004" s="406">
        <v>2072</v>
      </c>
      <c r="H1004" s="406">
        <v>1966.5</v>
      </c>
      <c r="I1004" s="406">
        <v>1988.5</v>
      </c>
      <c r="J1004" s="406">
        <v>2070.1999999999998</v>
      </c>
      <c r="K1004" s="406">
        <v>2088.5</v>
      </c>
      <c r="L1004" s="30"/>
      <c r="M1004" s="406"/>
      <c r="N1004" s="406"/>
      <c r="O1004" s="406"/>
      <c r="P1004" s="49"/>
      <c r="Q1004" s="406"/>
      <c r="R1004" s="406"/>
    </row>
    <row r="1005" spans="1:18" s="13" customFormat="1" ht="13.5" customHeight="1">
      <c r="A1005" s="410">
        <v>212</v>
      </c>
      <c r="B1005" s="387" t="s">
        <v>624</v>
      </c>
      <c r="C1005" s="327">
        <v>212.3</v>
      </c>
      <c r="D1005" s="327">
        <v>154</v>
      </c>
      <c r="E1005" s="327">
        <v>420.6</v>
      </c>
      <c r="F1005" s="437"/>
      <c r="G1005" s="411">
        <v>1794.7</v>
      </c>
      <c r="H1005" s="411">
        <v>1703.4</v>
      </c>
      <c r="I1005" s="406">
        <v>1722.4</v>
      </c>
      <c r="J1005" s="406">
        <v>1793.2</v>
      </c>
      <c r="K1005" s="406">
        <v>1809.1</v>
      </c>
      <c r="L1005" s="30"/>
      <c r="M1005" s="406"/>
      <c r="N1005" s="406"/>
      <c r="O1005" s="406"/>
      <c r="P1005" s="49"/>
      <c r="Q1005" s="406"/>
      <c r="R1005" s="406"/>
    </row>
    <row r="1006" spans="1:18" s="13" customFormat="1" ht="13.5" customHeight="1">
      <c r="A1006" s="410">
        <v>22</v>
      </c>
      <c r="B1006" s="387" t="s">
        <v>625</v>
      </c>
      <c r="C1006" s="327">
        <v>1945</v>
      </c>
      <c r="D1006" s="327">
        <v>2509.8000000000002</v>
      </c>
      <c r="E1006" s="327">
        <v>1991.3</v>
      </c>
      <c r="F1006" s="437"/>
      <c r="G1006" s="411">
        <v>277.2</v>
      </c>
      <c r="H1006" s="411">
        <v>263.10000000000002</v>
      </c>
      <c r="I1006" s="406">
        <v>266</v>
      </c>
      <c r="J1006" s="406">
        <v>277</v>
      </c>
      <c r="K1006" s="406">
        <v>279.39999999999998</v>
      </c>
      <c r="L1006" s="30"/>
      <c r="M1006" s="406"/>
      <c r="N1006" s="406"/>
      <c r="O1006" s="406"/>
      <c r="P1006" s="49"/>
      <c r="Q1006" s="406"/>
      <c r="R1006" s="406"/>
    </row>
    <row r="1007" spans="1:18" s="13" customFormat="1" ht="13.5" customHeight="1">
      <c r="A1007" s="410">
        <v>26</v>
      </c>
      <c r="B1007" s="387" t="s">
        <v>574</v>
      </c>
      <c r="C1007" s="327">
        <v>1366.5</v>
      </c>
      <c r="D1007" s="327">
        <v>710</v>
      </c>
      <c r="E1007" s="327">
        <v>1609.4</v>
      </c>
      <c r="F1007" s="173"/>
      <c r="G1007" s="406">
        <v>3259.6</v>
      </c>
      <c r="H1007" s="406">
        <v>3093.7</v>
      </c>
      <c r="I1007" s="406">
        <v>3128.2</v>
      </c>
      <c r="J1007" s="406">
        <v>3256.8</v>
      </c>
      <c r="K1007" s="406">
        <v>3285.6</v>
      </c>
      <c r="L1007" s="30"/>
      <c r="M1007" s="406"/>
      <c r="N1007" s="406"/>
      <c r="O1007" s="406"/>
      <c r="P1007" s="49"/>
      <c r="Q1007" s="406"/>
      <c r="R1007" s="406"/>
    </row>
    <row r="1008" spans="1:18" s="13" customFormat="1" ht="13.5" customHeight="1">
      <c r="A1008" s="410">
        <v>28</v>
      </c>
      <c r="B1008" s="387" t="s">
        <v>575</v>
      </c>
      <c r="C1008" s="327">
        <v>59</v>
      </c>
      <c r="D1008" s="327">
        <v>855.3</v>
      </c>
      <c r="E1008" s="327">
        <v>136.69999999999999</v>
      </c>
      <c r="F1008" s="173"/>
      <c r="G1008" s="406">
        <v>1389.1</v>
      </c>
      <c r="H1008" s="406">
        <v>1320.4</v>
      </c>
      <c r="I1008" s="406">
        <v>1335.1</v>
      </c>
      <c r="J1008" s="406">
        <v>1390</v>
      </c>
      <c r="K1008" s="406">
        <v>1402.3</v>
      </c>
      <c r="L1008" s="30"/>
      <c r="M1008" s="406"/>
      <c r="N1008" s="406"/>
      <c r="O1008" s="406"/>
      <c r="P1008" s="49"/>
      <c r="Q1008" s="406"/>
      <c r="R1008" s="406"/>
    </row>
    <row r="1009" spans="1:18" s="13" customFormat="1" ht="13.5" customHeight="1">
      <c r="A1009" s="410">
        <v>31</v>
      </c>
      <c r="B1009" s="387" t="s">
        <v>576</v>
      </c>
      <c r="C1009" s="327">
        <v>1423.7</v>
      </c>
      <c r="D1009" s="327">
        <v>1722.1</v>
      </c>
      <c r="E1009" s="327">
        <v>3251.8</v>
      </c>
      <c r="F1009" s="173"/>
      <c r="G1009" s="406">
        <v>157.4</v>
      </c>
      <c r="H1009" s="406">
        <v>149.4</v>
      </c>
      <c r="I1009" s="406">
        <v>151</v>
      </c>
      <c r="J1009" s="406">
        <v>157.30000000000001</v>
      </c>
      <c r="K1009" s="406">
        <v>158.6</v>
      </c>
      <c r="L1009" s="30"/>
      <c r="M1009" s="406"/>
      <c r="N1009" s="406"/>
      <c r="O1009" s="406"/>
      <c r="P1009" s="49"/>
      <c r="Q1009" s="406"/>
      <c r="R1009" s="406"/>
    </row>
    <row r="1010" spans="1:18" s="13" customFormat="1" ht="13.5" customHeight="1">
      <c r="A1010" s="410">
        <v>311</v>
      </c>
      <c r="B1010" s="387" t="s">
        <v>577</v>
      </c>
      <c r="C1010" s="327">
        <f>C1009</f>
        <v>1423.7</v>
      </c>
      <c r="D1010" s="327">
        <f>D1009</f>
        <v>1722.1</v>
      </c>
      <c r="E1010" s="327">
        <f>E1009</f>
        <v>3251.8</v>
      </c>
      <c r="F1010" s="173"/>
      <c r="G1010" s="406">
        <v>1482.1</v>
      </c>
      <c r="H1010" s="406">
        <v>1406.7</v>
      </c>
      <c r="I1010" s="406">
        <v>1422.4</v>
      </c>
      <c r="J1010" s="406">
        <v>1480.8</v>
      </c>
      <c r="K1010" s="406">
        <v>1494</v>
      </c>
      <c r="L1010" s="30"/>
      <c r="M1010" s="406"/>
      <c r="N1010" s="406"/>
      <c r="O1010" s="406"/>
      <c r="P1010" s="49"/>
      <c r="Q1010" s="406"/>
      <c r="R1010" s="406"/>
    </row>
    <row r="1011" spans="1:18" s="13" customFormat="1" ht="13.5" customHeight="1">
      <c r="A1011" s="410">
        <v>52</v>
      </c>
      <c r="B1011" s="387" t="s">
        <v>626</v>
      </c>
      <c r="C1011" s="327">
        <v>0.5</v>
      </c>
      <c r="D1011" s="327"/>
      <c r="E1011" s="327"/>
      <c r="F1011" s="173"/>
      <c r="G1011" s="406">
        <v>1467.6</v>
      </c>
      <c r="H1011" s="406">
        <v>1392.9</v>
      </c>
      <c r="I1011" s="406">
        <v>1408.5</v>
      </c>
      <c r="J1011" s="406">
        <v>1466.3</v>
      </c>
      <c r="K1011" s="406">
        <v>1479.3</v>
      </c>
      <c r="L1011" s="30"/>
      <c r="M1011" s="406"/>
      <c r="N1011" s="406"/>
      <c r="O1011" s="406"/>
      <c r="P1011" s="49"/>
      <c r="Q1011" s="406"/>
      <c r="R1011" s="406"/>
    </row>
    <row r="1012" spans="1:18" s="13" customFormat="1" ht="13.5" customHeight="1">
      <c r="A1012" s="410">
        <v>9</v>
      </c>
      <c r="B1012" s="387" t="s">
        <v>587</v>
      </c>
      <c r="C1012" s="327"/>
      <c r="D1012" s="327">
        <v>1011.8</v>
      </c>
      <c r="E1012" s="327"/>
      <c r="F1012" s="437"/>
      <c r="G1012" s="411"/>
      <c r="H1012" s="411"/>
      <c r="I1012" s="406"/>
      <c r="J1012" s="406"/>
      <c r="K1012" s="406"/>
      <c r="L1012" s="30"/>
      <c r="M1012" s="406"/>
      <c r="N1012" s="406"/>
      <c r="O1012" s="406"/>
      <c r="P1012" s="49"/>
      <c r="Q1012" s="406"/>
      <c r="R1012" s="406"/>
    </row>
    <row r="1013" spans="1:18" s="13" customFormat="1" ht="13.5" customHeight="1">
      <c r="A1013" s="410"/>
      <c r="B1013" s="387" t="s">
        <v>589</v>
      </c>
      <c r="C1013" s="327"/>
      <c r="D1013" s="327"/>
      <c r="E1013" s="327"/>
      <c r="F1013" s="173"/>
      <c r="G1013" s="406">
        <v>0.9</v>
      </c>
      <c r="H1013" s="406">
        <v>0.8</v>
      </c>
      <c r="I1013" s="406">
        <v>0.8</v>
      </c>
      <c r="J1013" s="406">
        <v>0.9</v>
      </c>
      <c r="K1013" s="406">
        <v>0.9</v>
      </c>
      <c r="L1013" s="30"/>
      <c r="M1013" s="406"/>
      <c r="N1013" s="406"/>
      <c r="O1013" s="406"/>
      <c r="P1013" s="49"/>
      <c r="Q1013" s="406"/>
      <c r="R1013" s="406"/>
    </row>
    <row r="1014" spans="1:18" s="13" customFormat="1" ht="13.5" customHeight="1">
      <c r="A1014" s="410"/>
      <c r="B1014" s="387"/>
      <c r="C1014" s="328">
        <v>1753.1</v>
      </c>
      <c r="D1014" s="328">
        <v>2794.3</v>
      </c>
      <c r="E1014" s="328">
        <v>3686.3</v>
      </c>
      <c r="F1014" s="173"/>
      <c r="G1014" s="406"/>
      <c r="H1014" s="406"/>
      <c r="I1014" s="406"/>
      <c r="J1014" s="406"/>
      <c r="K1014" s="406"/>
      <c r="L1014" s="30"/>
      <c r="M1014" s="406"/>
      <c r="N1014" s="406"/>
      <c r="O1014" s="406"/>
      <c r="P1014" s="49"/>
      <c r="Q1014" s="406"/>
      <c r="R1014" s="406"/>
    </row>
    <row r="1015" spans="1:18" s="13" customFormat="1" ht="13.5" customHeight="1">
      <c r="A1015" s="407">
        <v>21</v>
      </c>
      <c r="B1015" s="389" t="s">
        <v>590</v>
      </c>
      <c r="C1015" s="327">
        <v>1037.5</v>
      </c>
      <c r="D1015" s="327">
        <v>1006.3</v>
      </c>
      <c r="E1015" s="327">
        <v>1301</v>
      </c>
      <c r="F1015" s="436"/>
      <c r="G1015" s="408">
        <v>3318.1</v>
      </c>
      <c r="H1015" s="408">
        <v>3149.3</v>
      </c>
      <c r="I1015" s="409">
        <v>3184.4</v>
      </c>
      <c r="J1015" s="409">
        <v>3315.3</v>
      </c>
      <c r="K1015" s="409">
        <v>3344.6</v>
      </c>
      <c r="L1015" s="466"/>
      <c r="M1015" s="409"/>
      <c r="N1015" s="409"/>
      <c r="O1015" s="409"/>
      <c r="P1015" s="1251"/>
      <c r="Q1015" s="409"/>
      <c r="R1015" s="409"/>
    </row>
    <row r="1016" spans="1:18" s="13" customFormat="1" ht="13.5" customHeight="1">
      <c r="A1016" s="410">
        <v>211</v>
      </c>
      <c r="B1016" s="387" t="s">
        <v>627</v>
      </c>
      <c r="C1016" s="327">
        <v>1035.7</v>
      </c>
      <c r="D1016" s="327">
        <v>1004.2</v>
      </c>
      <c r="E1016" s="327">
        <v>1297.3</v>
      </c>
      <c r="F1016" s="173"/>
      <c r="G1016" s="406">
        <v>1405.1</v>
      </c>
      <c r="H1016" s="406">
        <v>1333.6</v>
      </c>
      <c r="I1016" s="406">
        <v>1348.5</v>
      </c>
      <c r="J1016" s="406">
        <v>1403.9</v>
      </c>
      <c r="K1016" s="406">
        <v>1416.3</v>
      </c>
      <c r="L1016" s="30"/>
      <c r="M1016" s="406"/>
      <c r="N1016" s="406"/>
      <c r="O1016" s="406"/>
      <c r="P1016" s="49"/>
      <c r="Q1016" s="406"/>
      <c r="R1016" s="406"/>
    </row>
    <row r="1017" spans="1:18" s="13" customFormat="1" ht="13.5" customHeight="1">
      <c r="A1017" s="410">
        <v>212</v>
      </c>
      <c r="B1017" s="387" t="s">
        <v>628</v>
      </c>
      <c r="C1017" s="327">
        <v>1.8</v>
      </c>
      <c r="D1017" s="327">
        <v>2.1</v>
      </c>
      <c r="E1017" s="327">
        <v>3.7</v>
      </c>
      <c r="F1017" s="437"/>
      <c r="G1017" s="411">
        <f>G1016</f>
        <v>1405.1</v>
      </c>
      <c r="H1017" s="411">
        <v>1333.6</v>
      </c>
      <c r="I1017" s="406">
        <v>1348.5</v>
      </c>
      <c r="J1017" s="406">
        <v>1403.9</v>
      </c>
      <c r="K1017" s="406">
        <v>1416.3</v>
      </c>
      <c r="L1017" s="30"/>
      <c r="M1017" s="406"/>
      <c r="N1017" s="406"/>
      <c r="O1017" s="406"/>
      <c r="P1017" s="49"/>
      <c r="Q1017" s="406"/>
      <c r="R1017" s="406"/>
    </row>
    <row r="1018" spans="1:18" s="13" customFormat="1" ht="13.5" customHeight="1">
      <c r="A1018" s="410">
        <v>22</v>
      </c>
      <c r="B1018" s="387" t="s">
        <v>629</v>
      </c>
      <c r="C1018" s="327">
        <v>332.6</v>
      </c>
      <c r="D1018" s="327">
        <v>1593.1</v>
      </c>
      <c r="E1018" s="327">
        <v>1382.5</v>
      </c>
      <c r="F1018" s="438"/>
      <c r="G1018" s="412" t="s">
        <v>302</v>
      </c>
      <c r="H1018" s="412" t="s">
        <v>302</v>
      </c>
      <c r="I1018" s="412" t="s">
        <v>302</v>
      </c>
      <c r="J1018" s="412" t="s">
        <v>302</v>
      </c>
      <c r="K1018" s="412" t="s">
        <v>302</v>
      </c>
      <c r="L1018" s="677"/>
      <c r="M1018" s="412"/>
      <c r="N1018" s="412"/>
      <c r="O1018" s="412"/>
      <c r="P1018" s="1252"/>
      <c r="Q1018" s="412"/>
      <c r="R1018" s="412"/>
    </row>
    <row r="1019" spans="1:18" s="13" customFormat="1" ht="13.5" customHeight="1">
      <c r="A1019" s="410">
        <v>26</v>
      </c>
      <c r="B1019" s="387" t="s">
        <v>630</v>
      </c>
      <c r="C1019" s="327">
        <v>127.5</v>
      </c>
      <c r="D1019" s="327">
        <v>433.1</v>
      </c>
      <c r="E1019" s="327">
        <v>716.8</v>
      </c>
      <c r="F1019" s="173"/>
      <c r="G1019" s="406">
        <v>825</v>
      </c>
      <c r="H1019" s="406">
        <v>783</v>
      </c>
      <c r="I1019" s="406">
        <v>791.7</v>
      </c>
      <c r="J1019" s="406">
        <v>824.2</v>
      </c>
      <c r="K1019" s="406">
        <v>831.5</v>
      </c>
      <c r="L1019" s="30"/>
      <c r="M1019" s="406"/>
      <c r="N1019" s="406"/>
      <c r="O1019" s="406"/>
      <c r="P1019" s="49"/>
      <c r="Q1019" s="406"/>
      <c r="R1019" s="406"/>
    </row>
    <row r="1020" spans="1:18" s="13" customFormat="1" ht="13.5" customHeight="1">
      <c r="A1020" s="410">
        <v>264</v>
      </c>
      <c r="B1020" s="387" t="s">
        <v>631</v>
      </c>
      <c r="C1020" s="327"/>
      <c r="D1020" s="327"/>
      <c r="E1020" s="327"/>
      <c r="F1020" s="173"/>
      <c r="G1020" s="406">
        <v>893.3</v>
      </c>
      <c r="H1020" s="406">
        <v>847.8</v>
      </c>
      <c r="I1020" s="406">
        <v>857.3</v>
      </c>
      <c r="J1020" s="406">
        <v>892.5</v>
      </c>
      <c r="K1020" s="406">
        <v>900.4</v>
      </c>
      <c r="L1020" s="30"/>
      <c r="M1020" s="406"/>
      <c r="N1020" s="406"/>
      <c r="O1020" s="406"/>
      <c r="P1020" s="49"/>
      <c r="Q1020" s="406"/>
      <c r="R1020" s="406"/>
    </row>
    <row r="1021" spans="1:18" s="13" customFormat="1" ht="13.5" customHeight="1">
      <c r="A1021" s="410">
        <v>265</v>
      </c>
      <c r="B1021" s="387" t="s">
        <v>632</v>
      </c>
      <c r="C1021" s="327"/>
      <c r="D1021" s="327"/>
      <c r="E1021" s="327"/>
      <c r="F1021" s="437"/>
      <c r="G1021" s="411">
        <v>116.9</v>
      </c>
      <c r="H1021" s="411">
        <v>110.9</v>
      </c>
      <c r="I1021" s="406">
        <v>112.1</v>
      </c>
      <c r="J1021" s="406">
        <v>116.7</v>
      </c>
      <c r="K1021" s="406">
        <v>117.8</v>
      </c>
      <c r="L1021" s="30"/>
      <c r="M1021" s="406"/>
      <c r="N1021" s="406"/>
      <c r="O1021" s="406"/>
      <c r="P1021" s="49"/>
      <c r="Q1021" s="406"/>
      <c r="R1021" s="406"/>
    </row>
    <row r="1022" spans="1:18" s="13" customFormat="1" ht="13.5" customHeight="1">
      <c r="A1022" s="410">
        <v>31</v>
      </c>
      <c r="B1022" s="387" t="s">
        <v>633</v>
      </c>
      <c r="C1022" s="327">
        <v>255.5</v>
      </c>
      <c r="D1022" s="327">
        <v>307.3</v>
      </c>
      <c r="E1022" s="327">
        <v>286</v>
      </c>
      <c r="F1022" s="437"/>
      <c r="G1022" s="411">
        <v>776.4</v>
      </c>
      <c r="H1022" s="411">
        <v>736.9</v>
      </c>
      <c r="I1022" s="406">
        <v>745.1</v>
      </c>
      <c r="J1022" s="406">
        <v>775.7</v>
      </c>
      <c r="K1022" s="406">
        <v>782.6</v>
      </c>
      <c r="L1022" s="30"/>
      <c r="M1022" s="406"/>
      <c r="N1022" s="406"/>
      <c r="O1022" s="406"/>
      <c r="P1022" s="49"/>
      <c r="Q1022" s="406"/>
      <c r="R1022" s="406"/>
    </row>
    <row r="1023" spans="1:18" s="13" customFormat="1" ht="13.5" customHeight="1">
      <c r="A1023" s="410">
        <v>311</v>
      </c>
      <c r="B1023" s="387" t="s">
        <v>634</v>
      </c>
      <c r="C1023" s="327">
        <f>C1022</f>
        <v>255.5</v>
      </c>
      <c r="D1023" s="327">
        <f>D1022</f>
        <v>307.3</v>
      </c>
      <c r="E1023" s="327">
        <f>E1022</f>
        <v>286</v>
      </c>
      <c r="F1023" s="437"/>
      <c r="G1023" s="411">
        <v>49.4</v>
      </c>
      <c r="H1023" s="411">
        <v>46.9</v>
      </c>
      <c r="I1023" s="406">
        <v>47.4</v>
      </c>
      <c r="J1023" s="406">
        <v>49.4</v>
      </c>
      <c r="K1023" s="406">
        <v>49.8</v>
      </c>
      <c r="L1023" s="30"/>
      <c r="M1023" s="406"/>
      <c r="N1023" s="406"/>
      <c r="O1023" s="406"/>
      <c r="P1023" s="49"/>
      <c r="Q1023" s="406"/>
      <c r="R1023" s="406"/>
    </row>
    <row r="1024" spans="1:18" s="13" customFormat="1" ht="13.5" customHeight="1">
      <c r="A1024" s="410"/>
      <c r="B1024" s="387" t="s">
        <v>635</v>
      </c>
      <c r="C1024" s="327"/>
      <c r="D1024" s="327"/>
      <c r="E1024" s="327"/>
      <c r="F1024" s="437"/>
      <c r="G1024" s="411">
        <f>G1023</f>
        <v>49.4</v>
      </c>
      <c r="H1024" s="411">
        <v>46.9</v>
      </c>
      <c r="I1024" s="406">
        <v>47.4</v>
      </c>
      <c r="J1024" s="406">
        <v>49.4</v>
      </c>
      <c r="K1024" s="406">
        <v>49.8</v>
      </c>
      <c r="L1024" s="30"/>
      <c r="M1024" s="406"/>
      <c r="N1024" s="406"/>
      <c r="O1024" s="406"/>
      <c r="P1024" s="49"/>
      <c r="Q1024" s="406"/>
      <c r="R1024" s="406"/>
    </row>
    <row r="1025" spans="1:18" s="13" customFormat="1" ht="13.5" customHeight="1">
      <c r="A1025" s="410"/>
      <c r="B1025" s="387"/>
      <c r="C1025" s="328">
        <v>176.2</v>
      </c>
      <c r="D1025" s="328">
        <v>221.3</v>
      </c>
      <c r="E1025" s="328">
        <v>245.8</v>
      </c>
      <c r="F1025" s="437"/>
      <c r="G1025" s="411"/>
      <c r="H1025" s="411"/>
      <c r="I1025" s="406"/>
      <c r="J1025" s="406"/>
      <c r="K1025" s="406"/>
      <c r="L1025" s="30"/>
      <c r="M1025" s="406"/>
      <c r="N1025" s="406"/>
      <c r="O1025" s="406"/>
      <c r="P1025" s="49"/>
      <c r="Q1025" s="406"/>
      <c r="R1025" s="406"/>
    </row>
    <row r="1026" spans="1:18" s="13" customFormat="1" ht="13.5" customHeight="1">
      <c r="A1026" s="407">
        <v>21</v>
      </c>
      <c r="B1026" s="389" t="s">
        <v>593</v>
      </c>
      <c r="C1026" s="327">
        <v>58.2</v>
      </c>
      <c r="D1026" s="327">
        <v>56.1</v>
      </c>
      <c r="E1026" s="327">
        <v>63.5</v>
      </c>
      <c r="F1026" s="436"/>
      <c r="G1026" s="408">
        <v>344</v>
      </c>
      <c r="H1026" s="408">
        <v>326.5</v>
      </c>
      <c r="I1026" s="409">
        <v>330.1</v>
      </c>
      <c r="J1026" s="409">
        <v>343.7</v>
      </c>
      <c r="K1026" s="409">
        <v>346.7</v>
      </c>
      <c r="L1026" s="466"/>
      <c r="M1026" s="409"/>
      <c r="N1026" s="409"/>
      <c r="O1026" s="409"/>
      <c r="P1026" s="1251"/>
      <c r="Q1026" s="409"/>
      <c r="R1026" s="409"/>
    </row>
    <row r="1027" spans="1:18" s="13" customFormat="1" ht="13.5" customHeight="1">
      <c r="A1027" s="410">
        <v>211</v>
      </c>
      <c r="B1027" s="387" t="s">
        <v>627</v>
      </c>
      <c r="C1027" s="327">
        <v>58.2</v>
      </c>
      <c r="D1027" s="327">
        <v>55.800000000000004</v>
      </c>
      <c r="E1027" s="327">
        <v>63.3</v>
      </c>
      <c r="F1027" s="437"/>
      <c r="G1027" s="411">
        <v>106.2</v>
      </c>
      <c r="H1027" s="411">
        <v>100.8</v>
      </c>
      <c r="I1027" s="406">
        <v>102</v>
      </c>
      <c r="J1027" s="406">
        <v>106.1</v>
      </c>
      <c r="K1027" s="406">
        <v>107.1</v>
      </c>
      <c r="L1027" s="30"/>
      <c r="M1027" s="406"/>
      <c r="N1027" s="406"/>
      <c r="O1027" s="406"/>
      <c r="P1027" s="49"/>
      <c r="Q1027" s="406"/>
      <c r="R1027" s="406"/>
    </row>
    <row r="1028" spans="1:18" s="13" customFormat="1" ht="13.5" customHeight="1">
      <c r="A1028" s="410"/>
      <c r="B1028" s="387" t="s">
        <v>628</v>
      </c>
      <c r="C1028" s="327">
        <v>58.2</v>
      </c>
      <c r="D1028" s="327">
        <v>12</v>
      </c>
      <c r="E1028" s="327">
        <v>61.7</v>
      </c>
      <c r="F1028" s="437"/>
      <c r="G1028" s="411">
        <v>106.2</v>
      </c>
      <c r="H1028" s="411">
        <v>100.8</v>
      </c>
      <c r="I1028" s="406">
        <v>102</v>
      </c>
      <c r="J1028" s="406">
        <v>106.1</v>
      </c>
      <c r="K1028" s="406">
        <v>107.1</v>
      </c>
      <c r="L1028" s="30"/>
      <c r="M1028" s="406"/>
      <c r="N1028" s="406"/>
      <c r="O1028" s="406"/>
      <c r="P1028" s="49"/>
      <c r="Q1028" s="406"/>
      <c r="R1028" s="406"/>
    </row>
    <row r="1029" spans="1:18" s="13" customFormat="1" ht="13.5" customHeight="1">
      <c r="A1029" s="410"/>
      <c r="B1029" s="387" t="s">
        <v>636</v>
      </c>
      <c r="C1029" s="327">
        <v>57.2</v>
      </c>
      <c r="D1029" s="327">
        <v>42.1</v>
      </c>
      <c r="E1029" s="327" t="s">
        <v>302</v>
      </c>
      <c r="F1029" s="438"/>
      <c r="G1029" s="411">
        <v>106.2</v>
      </c>
      <c r="H1029" s="411">
        <v>100.8</v>
      </c>
      <c r="I1029" s="406">
        <v>102</v>
      </c>
      <c r="J1029" s="406">
        <v>106.1</v>
      </c>
      <c r="K1029" s="406">
        <v>107.1</v>
      </c>
      <c r="L1029" s="30"/>
      <c r="M1029" s="406"/>
      <c r="N1029" s="406"/>
      <c r="O1029" s="406"/>
      <c r="P1029" s="49"/>
      <c r="Q1029" s="406"/>
      <c r="R1029" s="406"/>
    </row>
    <row r="1030" spans="1:18" s="13" customFormat="1" ht="13.5" customHeight="1">
      <c r="A1030" s="410"/>
      <c r="B1030" s="387" t="s">
        <v>520</v>
      </c>
      <c r="C1030" s="327">
        <v>1</v>
      </c>
      <c r="D1030" s="327">
        <v>1.7</v>
      </c>
      <c r="E1030" s="327">
        <v>1.6</v>
      </c>
      <c r="F1030" s="437"/>
      <c r="G1030" s="411">
        <v>104.4</v>
      </c>
      <c r="H1030" s="411">
        <v>99.1</v>
      </c>
      <c r="I1030" s="406">
        <v>100.2</v>
      </c>
      <c r="J1030" s="406">
        <v>104.4</v>
      </c>
      <c r="K1030" s="406">
        <v>105.3</v>
      </c>
      <c r="L1030" s="30"/>
      <c r="M1030" s="406"/>
      <c r="N1030" s="406"/>
      <c r="O1030" s="406"/>
      <c r="P1030" s="49"/>
      <c r="Q1030" s="406"/>
      <c r="R1030" s="406"/>
    </row>
    <row r="1031" spans="1:18" s="13" customFormat="1" ht="13.5" customHeight="1">
      <c r="A1031" s="410">
        <v>212</v>
      </c>
      <c r="B1031" s="387" t="s">
        <v>521</v>
      </c>
      <c r="C1031" s="329" t="s">
        <v>302</v>
      </c>
      <c r="D1031" s="327">
        <v>0.3</v>
      </c>
      <c r="E1031" s="327">
        <v>0.2</v>
      </c>
      <c r="F1031" s="437"/>
      <c r="G1031" s="411">
        <v>1.8</v>
      </c>
      <c r="H1031" s="411">
        <v>1.7</v>
      </c>
      <c r="I1031" s="406">
        <v>1.7</v>
      </c>
      <c r="J1031" s="406">
        <v>1.8</v>
      </c>
      <c r="K1031" s="406">
        <v>1.8</v>
      </c>
      <c r="L1031" s="30"/>
      <c r="M1031" s="406"/>
      <c r="N1031" s="406"/>
      <c r="O1031" s="406"/>
      <c r="P1031" s="49"/>
      <c r="Q1031" s="406"/>
      <c r="R1031" s="406"/>
    </row>
    <row r="1032" spans="1:18" s="13" customFormat="1" ht="13.5" customHeight="1">
      <c r="A1032" s="410">
        <v>22</v>
      </c>
      <c r="B1032" s="387" t="s">
        <v>629</v>
      </c>
      <c r="C1032" s="327">
        <v>17</v>
      </c>
      <c r="D1032" s="327">
        <v>28.3</v>
      </c>
      <c r="E1032" s="327">
        <v>22.3</v>
      </c>
      <c r="F1032" s="438"/>
      <c r="G1032" s="412" t="s">
        <v>302</v>
      </c>
      <c r="H1032" s="412" t="s">
        <v>302</v>
      </c>
      <c r="I1032" s="412" t="s">
        <v>302</v>
      </c>
      <c r="J1032" s="412" t="s">
        <v>302</v>
      </c>
      <c r="K1032" s="412" t="s">
        <v>302</v>
      </c>
      <c r="L1032" s="677"/>
      <c r="M1032" s="412"/>
      <c r="N1032" s="412"/>
      <c r="O1032" s="412"/>
      <c r="P1032" s="1252"/>
      <c r="Q1032" s="412"/>
      <c r="R1032" s="412"/>
    </row>
    <row r="1033" spans="1:18" s="13" customFormat="1" ht="13.5" customHeight="1">
      <c r="A1033" s="410">
        <v>26</v>
      </c>
      <c r="B1033" s="387" t="s">
        <v>630</v>
      </c>
      <c r="C1033" s="327">
        <v>101</v>
      </c>
      <c r="D1033" s="327">
        <v>58.1</v>
      </c>
      <c r="E1033" s="327">
        <v>160</v>
      </c>
      <c r="F1033" s="437"/>
      <c r="G1033" s="411">
        <v>118.5</v>
      </c>
      <c r="H1033" s="411">
        <v>112.5</v>
      </c>
      <c r="I1033" s="406">
        <v>113.7</v>
      </c>
      <c r="J1033" s="406">
        <v>118.4</v>
      </c>
      <c r="K1033" s="406">
        <v>119.5</v>
      </c>
      <c r="L1033" s="30"/>
      <c r="M1033" s="406"/>
      <c r="N1033" s="406"/>
      <c r="O1033" s="406"/>
      <c r="P1033" s="49"/>
      <c r="Q1033" s="406"/>
      <c r="R1033" s="406"/>
    </row>
    <row r="1034" spans="1:18" s="13" customFormat="1" ht="13.5" customHeight="1">
      <c r="A1034" s="410"/>
      <c r="B1034" s="387" t="s">
        <v>631</v>
      </c>
      <c r="C1034" s="327">
        <v>101</v>
      </c>
      <c r="D1034" s="327">
        <v>58.1</v>
      </c>
      <c r="E1034" s="327">
        <v>160</v>
      </c>
      <c r="F1034" s="437"/>
      <c r="G1034" s="411">
        <v>119.2</v>
      </c>
      <c r="H1034" s="411">
        <v>113.2</v>
      </c>
      <c r="I1034" s="406">
        <v>114.4</v>
      </c>
      <c r="J1034" s="406">
        <v>119.1</v>
      </c>
      <c r="K1034" s="406">
        <v>120.2</v>
      </c>
      <c r="L1034" s="30"/>
      <c r="M1034" s="406"/>
      <c r="N1034" s="406"/>
      <c r="O1034" s="406"/>
      <c r="P1034" s="49"/>
      <c r="Q1034" s="406"/>
      <c r="R1034" s="406"/>
    </row>
    <row r="1035" spans="1:18" s="13" customFormat="1" ht="13.5" customHeight="1">
      <c r="A1035" s="410"/>
      <c r="B1035" s="387" t="s">
        <v>637</v>
      </c>
      <c r="C1035" s="329" t="s">
        <v>302</v>
      </c>
      <c r="D1035" s="329" t="s">
        <v>302</v>
      </c>
      <c r="E1035" s="329" t="s">
        <v>302</v>
      </c>
      <c r="F1035" s="437"/>
      <c r="G1035" s="411">
        <v>12.2</v>
      </c>
      <c r="H1035" s="411">
        <v>11.6</v>
      </c>
      <c r="I1035" s="406">
        <v>11.7</v>
      </c>
      <c r="J1035" s="406">
        <v>12.2</v>
      </c>
      <c r="K1035" s="406">
        <v>12.3</v>
      </c>
      <c r="L1035" s="30"/>
      <c r="M1035" s="406"/>
      <c r="N1035" s="406"/>
      <c r="O1035" s="406"/>
      <c r="P1035" s="49"/>
      <c r="Q1035" s="406"/>
      <c r="R1035" s="406"/>
    </row>
    <row r="1036" spans="1:18" s="13" customFormat="1" ht="13.5" customHeight="1">
      <c r="A1036" s="410">
        <v>31</v>
      </c>
      <c r="B1036" s="387" t="s">
        <v>529</v>
      </c>
      <c r="C1036" s="329" t="s">
        <v>302</v>
      </c>
      <c r="D1036" s="327">
        <v>98</v>
      </c>
      <c r="E1036" s="329" t="s">
        <v>302</v>
      </c>
      <c r="F1036" s="437"/>
      <c r="G1036" s="411">
        <v>107</v>
      </c>
      <c r="H1036" s="411">
        <v>101.6</v>
      </c>
      <c r="I1036" s="406">
        <v>102.7</v>
      </c>
      <c r="J1036" s="406">
        <v>106.9</v>
      </c>
      <c r="K1036" s="406">
        <v>107.9</v>
      </c>
      <c r="L1036" s="30"/>
      <c r="M1036" s="406"/>
      <c r="N1036" s="406"/>
      <c r="O1036" s="406"/>
      <c r="P1036" s="49"/>
      <c r="Q1036" s="406"/>
      <c r="R1036" s="406"/>
    </row>
    <row r="1037" spans="1:18" s="13" customFormat="1" ht="13.5" customHeight="1">
      <c r="A1037" s="410">
        <v>9</v>
      </c>
      <c r="B1037" s="387" t="s">
        <v>634</v>
      </c>
      <c r="C1037" s="329" t="s">
        <v>302</v>
      </c>
      <c r="D1037" s="327">
        <v>19.2</v>
      </c>
      <c r="E1037" s="329" t="s">
        <v>302</v>
      </c>
      <c r="F1037" s="437"/>
      <c r="G1037" s="412" t="s">
        <v>302</v>
      </c>
      <c r="H1037" s="412" t="s">
        <v>302</v>
      </c>
      <c r="I1037" s="413" t="s">
        <v>302</v>
      </c>
      <c r="J1037" s="413" t="s">
        <v>302</v>
      </c>
      <c r="K1037" s="413" t="s">
        <v>302</v>
      </c>
      <c r="L1037" s="678"/>
      <c r="M1037" s="413"/>
      <c r="N1037" s="413"/>
      <c r="O1037" s="413"/>
      <c r="P1037" s="1253"/>
      <c r="Q1037" s="413"/>
      <c r="R1037" s="413"/>
    </row>
    <row r="1038" spans="1:18" s="13" customFormat="1" ht="13.5" customHeight="1">
      <c r="A1038" s="410"/>
      <c r="B1038" s="387" t="s">
        <v>589</v>
      </c>
      <c r="C1038" s="327"/>
      <c r="D1038" s="327"/>
      <c r="E1038" s="327"/>
      <c r="F1038" s="438"/>
      <c r="G1038" s="412" t="s">
        <v>302</v>
      </c>
      <c r="H1038" s="412" t="s">
        <v>302</v>
      </c>
      <c r="I1038" s="414" t="s">
        <v>302</v>
      </c>
      <c r="J1038" s="414" t="s">
        <v>302</v>
      </c>
      <c r="K1038" s="414" t="s">
        <v>302</v>
      </c>
      <c r="L1038" s="679"/>
      <c r="M1038" s="414"/>
      <c r="N1038" s="414"/>
      <c r="O1038" s="414"/>
      <c r="P1038" s="1254"/>
      <c r="Q1038" s="414"/>
      <c r="R1038" s="414"/>
    </row>
    <row r="1039" spans="1:18" s="13" customFormat="1" ht="13.5" customHeight="1">
      <c r="A1039" s="410"/>
      <c r="B1039" s="387"/>
      <c r="C1039" s="328">
        <v>1370.2</v>
      </c>
      <c r="D1039" s="328">
        <v>1382</v>
      </c>
      <c r="E1039" s="328">
        <v>1574.2</v>
      </c>
      <c r="F1039" s="437"/>
      <c r="G1039" s="411"/>
      <c r="H1039" s="411"/>
      <c r="I1039" s="415"/>
      <c r="J1039" s="415"/>
      <c r="K1039" s="415"/>
      <c r="L1039" s="461"/>
      <c r="M1039" s="415"/>
      <c r="N1039" s="415"/>
      <c r="O1039" s="415"/>
      <c r="P1039" s="1255"/>
      <c r="Q1039" s="415"/>
      <c r="R1039" s="415"/>
    </row>
    <row r="1040" spans="1:18" s="13" customFormat="1" ht="13.5" customHeight="1">
      <c r="A1040" s="407">
        <v>21</v>
      </c>
      <c r="B1040" s="389" t="s">
        <v>595</v>
      </c>
      <c r="C1040" s="327">
        <v>4</v>
      </c>
      <c r="D1040" s="327">
        <v>275.60000000000002</v>
      </c>
      <c r="E1040" s="327">
        <v>306.89999999999998</v>
      </c>
      <c r="F1040" s="436"/>
      <c r="G1040" s="408">
        <v>1219.7</v>
      </c>
      <c r="H1040" s="408">
        <v>1157.7</v>
      </c>
      <c r="I1040" s="409">
        <v>1170.5999999999999</v>
      </c>
      <c r="J1040" s="409">
        <v>1218.7</v>
      </c>
      <c r="K1040" s="409">
        <v>1229.5</v>
      </c>
      <c r="L1040" s="466"/>
      <c r="M1040" s="409"/>
      <c r="N1040" s="409"/>
      <c r="O1040" s="409"/>
      <c r="P1040" s="1251"/>
      <c r="Q1040" s="409"/>
      <c r="R1040" s="409"/>
    </row>
    <row r="1041" spans="1:18" s="13" customFormat="1" ht="13.5" customHeight="1">
      <c r="A1041" s="410">
        <v>211</v>
      </c>
      <c r="B1041" s="387" t="s">
        <v>627</v>
      </c>
      <c r="C1041" s="327">
        <v>3.9</v>
      </c>
      <c r="D1041" s="327">
        <v>251.90000000000003</v>
      </c>
      <c r="E1041" s="327">
        <v>277</v>
      </c>
      <c r="F1041" s="437"/>
      <c r="G1041" s="411">
        <v>293</v>
      </c>
      <c r="H1041" s="411">
        <v>278.10000000000002</v>
      </c>
      <c r="I1041" s="406">
        <v>281.2</v>
      </c>
      <c r="J1041" s="406">
        <v>292.7</v>
      </c>
      <c r="K1041" s="406">
        <v>295.3</v>
      </c>
      <c r="L1041" s="30"/>
      <c r="M1041" s="406"/>
      <c r="N1041" s="406"/>
      <c r="O1041" s="406"/>
      <c r="P1041" s="49"/>
      <c r="Q1041" s="406"/>
      <c r="R1041" s="406"/>
    </row>
    <row r="1042" spans="1:18" s="13" customFormat="1" ht="13.5" customHeight="1">
      <c r="A1042" s="410">
        <v>212</v>
      </c>
      <c r="B1042" s="387" t="s">
        <v>628</v>
      </c>
      <c r="C1042" s="327">
        <v>0.1</v>
      </c>
      <c r="D1042" s="327">
        <v>23.7</v>
      </c>
      <c r="E1042" s="327">
        <v>29.9</v>
      </c>
      <c r="F1042" s="437"/>
      <c r="G1042" s="411">
        <v>286.3</v>
      </c>
      <c r="H1042" s="411">
        <v>271.8</v>
      </c>
      <c r="I1042" s="406">
        <v>274.8</v>
      </c>
      <c r="J1042" s="406">
        <v>2861</v>
      </c>
      <c r="K1042" s="406">
        <v>288.60000000000002</v>
      </c>
      <c r="L1042" s="30"/>
      <c r="M1042" s="406"/>
      <c r="N1042" s="406"/>
      <c r="O1042" s="406"/>
      <c r="P1042" s="49"/>
      <c r="Q1042" s="406"/>
      <c r="R1042" s="406"/>
    </row>
    <row r="1043" spans="1:18" s="13" customFormat="1" ht="13.5" customHeight="1">
      <c r="A1043" s="410">
        <v>22</v>
      </c>
      <c r="B1043" s="387" t="s">
        <v>629</v>
      </c>
      <c r="C1043" s="327">
        <v>77.7</v>
      </c>
      <c r="D1043" s="327">
        <v>203.7</v>
      </c>
      <c r="E1043" s="327">
        <v>295.10000000000002</v>
      </c>
      <c r="F1043" s="437"/>
      <c r="G1043" s="411">
        <v>6.7</v>
      </c>
      <c r="H1043" s="411">
        <v>6.3</v>
      </c>
      <c r="I1043" s="406">
        <v>6.4</v>
      </c>
      <c r="J1043" s="406">
        <v>6.7</v>
      </c>
      <c r="K1043" s="406">
        <v>6.7</v>
      </c>
      <c r="L1043" s="30"/>
      <c r="M1043" s="406"/>
      <c r="N1043" s="406"/>
      <c r="O1043" s="406"/>
      <c r="P1043" s="49"/>
      <c r="Q1043" s="406"/>
      <c r="R1043" s="406"/>
    </row>
    <row r="1044" spans="1:18" s="13" customFormat="1" ht="13.5" customHeight="1">
      <c r="A1044" s="410">
        <v>26</v>
      </c>
      <c r="B1044" s="387" t="s">
        <v>630</v>
      </c>
      <c r="C1044" s="327">
        <v>479.5</v>
      </c>
      <c r="D1044" s="327">
        <v>122.4</v>
      </c>
      <c r="E1044" s="327">
        <v>28.6</v>
      </c>
      <c r="F1044" s="437"/>
      <c r="G1044" s="411">
        <v>276.8</v>
      </c>
      <c r="H1044" s="411">
        <v>262.7</v>
      </c>
      <c r="I1044" s="406">
        <v>265.60000000000002</v>
      </c>
      <c r="J1044" s="406">
        <v>276.60000000000002</v>
      </c>
      <c r="K1044" s="406">
        <v>279</v>
      </c>
      <c r="L1044" s="30"/>
      <c r="M1044" s="406"/>
      <c r="N1044" s="406"/>
      <c r="O1044" s="406"/>
      <c r="P1044" s="49"/>
      <c r="Q1044" s="406"/>
      <c r="R1044" s="406"/>
    </row>
    <row r="1045" spans="1:18" s="13" customFormat="1" ht="13.5" customHeight="1">
      <c r="A1045" s="410">
        <v>263</v>
      </c>
      <c r="B1045" s="387" t="s">
        <v>631</v>
      </c>
      <c r="C1045" s="327">
        <v>478.7</v>
      </c>
      <c r="D1045" s="327">
        <v>122.4</v>
      </c>
      <c r="E1045" s="327">
        <v>28.6</v>
      </c>
      <c r="F1045" s="437"/>
      <c r="G1045" s="411">
        <v>35.4</v>
      </c>
      <c r="H1045" s="411">
        <v>33.6</v>
      </c>
      <c r="I1045" s="406">
        <v>33.9</v>
      </c>
      <c r="J1045" s="406">
        <v>35.299999999999997</v>
      </c>
      <c r="K1045" s="406">
        <v>35.6</v>
      </c>
      <c r="L1045" s="30"/>
      <c r="M1045" s="406"/>
      <c r="N1045" s="406"/>
      <c r="O1045" s="406"/>
      <c r="P1045" s="49"/>
      <c r="Q1045" s="406"/>
      <c r="R1045" s="406"/>
    </row>
    <row r="1046" spans="1:18" s="13" customFormat="1" ht="13.5" customHeight="1">
      <c r="A1046" s="410"/>
      <c r="B1046" s="387" t="s">
        <v>638</v>
      </c>
      <c r="C1046" s="327">
        <v>0.8</v>
      </c>
      <c r="D1046" s="329" t="s">
        <v>302</v>
      </c>
      <c r="E1046" s="329" t="s">
        <v>302</v>
      </c>
      <c r="F1046" s="437"/>
      <c r="G1046" s="411">
        <v>35.4</v>
      </c>
      <c r="H1046" s="411">
        <v>33.6</v>
      </c>
      <c r="I1046" s="406">
        <v>33.9</v>
      </c>
      <c r="J1046" s="406">
        <v>35.299999999999997</v>
      </c>
      <c r="K1046" s="406">
        <v>35.6</v>
      </c>
      <c r="L1046" s="30"/>
      <c r="M1046" s="406"/>
      <c r="N1046" s="406"/>
      <c r="O1046" s="406"/>
      <c r="P1046" s="49"/>
      <c r="Q1046" s="406"/>
      <c r="R1046" s="406"/>
    </row>
    <row r="1047" spans="1:18" s="13" customFormat="1" ht="13.5" customHeight="1">
      <c r="A1047" s="410">
        <v>28</v>
      </c>
      <c r="B1047" s="387" t="s">
        <v>529</v>
      </c>
      <c r="C1047" s="327">
        <v>13.5</v>
      </c>
      <c r="D1047" s="327">
        <v>3.4</v>
      </c>
      <c r="E1047" s="327">
        <v>67.8</v>
      </c>
      <c r="F1047" s="438"/>
      <c r="G1047" s="412" t="s">
        <v>302</v>
      </c>
      <c r="H1047" s="412" t="s">
        <v>302</v>
      </c>
      <c r="I1047" s="413" t="s">
        <v>302</v>
      </c>
      <c r="J1047" s="413" t="s">
        <v>302</v>
      </c>
      <c r="K1047" s="413" t="s">
        <v>302</v>
      </c>
      <c r="L1047" s="678"/>
      <c r="M1047" s="413"/>
      <c r="N1047" s="413"/>
      <c r="O1047" s="413"/>
      <c r="P1047" s="1253"/>
      <c r="Q1047" s="413"/>
      <c r="R1047" s="413"/>
    </row>
    <row r="1048" spans="1:18" s="13" customFormat="1" ht="13.5" customHeight="1">
      <c r="A1048" s="410">
        <v>31</v>
      </c>
      <c r="B1048" s="387" t="s">
        <v>639</v>
      </c>
      <c r="C1048" s="327">
        <v>795.5</v>
      </c>
      <c r="D1048" s="327">
        <v>777</v>
      </c>
      <c r="E1048" s="327">
        <v>875.8</v>
      </c>
      <c r="F1048" s="437"/>
      <c r="G1048" s="411">
        <v>189.3</v>
      </c>
      <c r="H1048" s="411">
        <v>179.4</v>
      </c>
      <c r="I1048" s="406">
        <v>181.7</v>
      </c>
      <c r="J1048" s="406">
        <v>189.1</v>
      </c>
      <c r="K1048" s="406">
        <v>190.8</v>
      </c>
      <c r="L1048" s="30"/>
      <c r="M1048" s="406"/>
      <c r="N1048" s="406"/>
      <c r="O1048" s="406"/>
      <c r="P1048" s="49"/>
      <c r="Q1048" s="406"/>
      <c r="R1048" s="406"/>
    </row>
    <row r="1049" spans="1:18" s="13" customFormat="1" ht="13.5" customHeight="1">
      <c r="A1049" s="410">
        <v>311</v>
      </c>
      <c r="B1049" s="387" t="s">
        <v>634</v>
      </c>
      <c r="C1049" s="327">
        <v>795.5</v>
      </c>
      <c r="D1049" s="327">
        <v>777</v>
      </c>
      <c r="E1049" s="327">
        <v>875.8</v>
      </c>
      <c r="F1049" s="437"/>
      <c r="G1049" s="411">
        <v>404.6</v>
      </c>
      <c r="H1049" s="411">
        <v>384</v>
      </c>
      <c r="I1049" s="406">
        <v>388.3</v>
      </c>
      <c r="J1049" s="406">
        <v>404.2</v>
      </c>
      <c r="K1049" s="406">
        <v>407.8</v>
      </c>
      <c r="L1049" s="30"/>
      <c r="M1049" s="406"/>
      <c r="N1049" s="406"/>
      <c r="O1049" s="406"/>
      <c r="P1049" s="49"/>
      <c r="Q1049" s="406"/>
      <c r="R1049" s="406"/>
    </row>
    <row r="1050" spans="1:18" s="13" customFormat="1" ht="13.5" customHeight="1">
      <c r="A1050" s="410"/>
      <c r="B1050" s="387" t="s">
        <v>635</v>
      </c>
      <c r="C1050" s="327"/>
      <c r="D1050" s="327"/>
      <c r="E1050" s="327"/>
      <c r="F1050" s="437"/>
      <c r="G1050" s="411">
        <v>399.6</v>
      </c>
      <c r="H1050" s="411">
        <v>379.2</v>
      </c>
      <c r="I1050" s="406">
        <v>383.5</v>
      </c>
      <c r="J1050" s="406">
        <v>399.2</v>
      </c>
      <c r="K1050" s="406">
        <v>402.8</v>
      </c>
      <c r="L1050" s="30"/>
      <c r="M1050" s="406"/>
      <c r="N1050" s="406"/>
      <c r="O1050" s="406"/>
      <c r="P1050" s="49"/>
      <c r="Q1050" s="406"/>
      <c r="R1050" s="406"/>
    </row>
    <row r="1051" spans="1:18" s="417" customFormat="1" ht="13.5" customHeight="1">
      <c r="A1051" s="332"/>
      <c r="B1051" s="332"/>
      <c r="C1051" s="328"/>
      <c r="D1051" s="328"/>
      <c r="E1051" s="328"/>
      <c r="F1051" s="173"/>
      <c r="G1051" s="406"/>
      <c r="H1051" s="406"/>
      <c r="I1051" s="406"/>
      <c r="J1051" s="406"/>
      <c r="K1051" s="406"/>
      <c r="L1051" s="30"/>
      <c r="M1051" s="406"/>
      <c r="N1051" s="406"/>
      <c r="O1051" s="406"/>
      <c r="P1051" s="49"/>
      <c r="Q1051" s="406"/>
      <c r="R1051" s="406"/>
    </row>
    <row r="1052" spans="1:18">
      <c r="A1052" s="416"/>
      <c r="B1052" s="416" t="s">
        <v>517</v>
      </c>
      <c r="C1052" s="20"/>
      <c r="D1052" s="20"/>
      <c r="E1052" s="20"/>
      <c r="F1052" s="439"/>
      <c r="G1052" s="409">
        <v>14762.6</v>
      </c>
      <c r="H1052" s="409">
        <v>14013.4</v>
      </c>
      <c r="I1052" s="409">
        <v>14169.7</v>
      </c>
      <c r="J1052" s="409">
        <v>14752</v>
      </c>
      <c r="K1052" s="409">
        <v>14882.6</v>
      </c>
      <c r="L1052" s="466"/>
      <c r="M1052" s="409"/>
      <c r="N1052" s="409"/>
      <c r="O1052" s="409"/>
      <c r="P1052" s="1251"/>
      <c r="Q1052" s="409"/>
      <c r="R1052" s="409"/>
    </row>
    <row r="1053" spans="1:18">
      <c r="C1053" s="20"/>
      <c r="D1053" s="20"/>
      <c r="E1053" s="20"/>
      <c r="F1053" s="20"/>
      <c r="G1053" s="20"/>
      <c r="H1053" s="20"/>
    </row>
    <row r="1054" spans="1:18">
      <c r="C1054" s="20"/>
      <c r="D1054" s="20"/>
      <c r="E1054" s="20"/>
      <c r="F1054" s="20"/>
      <c r="G1054" s="20"/>
      <c r="H1054" s="20"/>
    </row>
    <row r="1055" spans="1:18">
      <c r="C1055" s="20"/>
      <c r="D1055" s="20"/>
      <c r="E1055" s="20"/>
      <c r="F1055" s="20"/>
      <c r="G1055" s="20"/>
      <c r="H1055" s="20"/>
    </row>
    <row r="1056" spans="1:18">
      <c r="C1056" s="20"/>
      <c r="D1056" s="20"/>
      <c r="E1056" s="20"/>
      <c r="F1056" s="20"/>
      <c r="G1056" s="20"/>
      <c r="H1056" s="20"/>
    </row>
    <row r="1057" spans="3:8">
      <c r="C1057" s="20"/>
      <c r="D1057" s="20"/>
      <c r="E1057" s="20"/>
      <c r="F1057" s="20"/>
      <c r="G1057" s="20"/>
      <c r="H1057" s="20"/>
    </row>
    <row r="1058" spans="3:8">
      <c r="C1058" s="20"/>
      <c r="D1058" s="20"/>
      <c r="E1058" s="20"/>
      <c r="F1058" s="20"/>
      <c r="G1058" s="20"/>
      <c r="H1058" s="20"/>
    </row>
    <row r="1059" spans="3:8">
      <c r="C1059" s="20"/>
      <c r="D1059" s="20"/>
      <c r="E1059" s="20"/>
      <c r="F1059" s="20"/>
      <c r="G1059" s="20"/>
      <c r="H1059" s="20"/>
    </row>
    <row r="1060" spans="3:8">
      <c r="C1060" s="20"/>
      <c r="D1060" s="20"/>
      <c r="E1060" s="20"/>
      <c r="F1060" s="20"/>
      <c r="G1060" s="20"/>
      <c r="H1060" s="20"/>
    </row>
    <row r="1061" spans="3:8">
      <c r="C1061" s="20"/>
      <c r="D1061" s="20"/>
      <c r="E1061" s="20"/>
      <c r="F1061" s="20"/>
      <c r="G1061" s="20"/>
      <c r="H1061" s="20"/>
    </row>
    <row r="1062" spans="3:8">
      <c r="C1062" s="20"/>
      <c r="D1062" s="20"/>
      <c r="E1062" s="20"/>
      <c r="F1062" s="20"/>
      <c r="G1062" s="20"/>
      <c r="H1062" s="20"/>
    </row>
    <row r="1063" spans="3:8">
      <c r="C1063" s="20"/>
      <c r="D1063" s="20"/>
      <c r="E1063" s="20"/>
      <c r="F1063" s="20"/>
      <c r="G1063" s="20"/>
      <c r="H1063" s="20"/>
    </row>
    <row r="1064" spans="3:8">
      <c r="C1064" s="20"/>
      <c r="D1064" s="20"/>
      <c r="E1064" s="20"/>
      <c r="F1064" s="20"/>
      <c r="G1064" s="20"/>
      <c r="H1064" s="20"/>
    </row>
    <row r="1065" spans="3:8">
      <c r="C1065" s="20"/>
      <c r="D1065" s="20"/>
      <c r="E1065" s="20"/>
      <c r="F1065" s="20"/>
      <c r="G1065" s="20"/>
      <c r="H1065" s="20"/>
    </row>
    <row r="1066" spans="3:8">
      <c r="C1066" s="20"/>
      <c r="D1066" s="20"/>
      <c r="E1066" s="20"/>
      <c r="F1066" s="20"/>
      <c r="G1066" s="20"/>
      <c r="H1066" s="20"/>
    </row>
    <row r="1067" spans="3:8">
      <c r="C1067" s="20"/>
      <c r="D1067" s="20"/>
      <c r="E1067" s="20"/>
      <c r="F1067" s="20"/>
      <c r="G1067" s="20"/>
      <c r="H1067" s="20"/>
    </row>
    <row r="1068" spans="3:8">
      <c r="C1068" s="20"/>
      <c r="D1068" s="20"/>
      <c r="E1068" s="20"/>
      <c r="F1068" s="20"/>
      <c r="G1068" s="20"/>
      <c r="H1068" s="20"/>
    </row>
    <row r="1069" spans="3:8">
      <c r="C1069" s="20"/>
      <c r="D1069" s="20"/>
      <c r="E1069" s="20"/>
      <c r="F1069" s="20"/>
      <c r="G1069" s="20"/>
      <c r="H1069" s="20"/>
    </row>
    <row r="1070" spans="3:8">
      <c r="C1070" s="20"/>
      <c r="D1070" s="20"/>
      <c r="E1070" s="20"/>
      <c r="F1070" s="20"/>
      <c r="G1070" s="20"/>
      <c r="H1070" s="20"/>
    </row>
    <row r="1071" spans="3:8">
      <c r="C1071" s="20"/>
      <c r="D1071" s="20"/>
      <c r="E1071" s="20"/>
      <c r="F1071" s="20"/>
      <c r="G1071" s="20"/>
      <c r="H1071" s="20"/>
    </row>
    <row r="1072" spans="3:8">
      <c r="C1072" s="20"/>
      <c r="D1072" s="20"/>
      <c r="E1072" s="20"/>
      <c r="F1072" s="20"/>
      <c r="G1072" s="20"/>
      <c r="H1072" s="20"/>
    </row>
    <row r="1073" spans="3:8">
      <c r="C1073" s="20"/>
      <c r="D1073" s="20"/>
      <c r="E1073" s="20"/>
      <c r="F1073" s="20"/>
      <c r="G1073" s="20"/>
      <c r="H1073" s="20"/>
    </row>
    <row r="1074" spans="3:8">
      <c r="C1074" s="20"/>
      <c r="D1074" s="20"/>
      <c r="E1074" s="20"/>
      <c r="F1074" s="20"/>
      <c r="G1074" s="20"/>
      <c r="H1074" s="20"/>
    </row>
    <row r="1075" spans="3:8">
      <c r="C1075" s="20"/>
      <c r="D1075" s="20"/>
      <c r="E1075" s="20"/>
      <c r="F1075" s="20"/>
      <c r="G1075" s="20"/>
      <c r="H1075" s="20"/>
    </row>
    <row r="1076" spans="3:8">
      <c r="C1076" s="20"/>
      <c r="D1076" s="20"/>
      <c r="E1076" s="20"/>
      <c r="F1076" s="20"/>
      <c r="G1076" s="20"/>
      <c r="H1076" s="20"/>
    </row>
    <row r="1077" spans="3:8">
      <c r="C1077" s="20"/>
      <c r="D1077" s="20"/>
      <c r="E1077" s="20"/>
      <c r="F1077" s="20"/>
      <c r="G1077" s="20"/>
      <c r="H1077" s="20"/>
    </row>
    <row r="1078" spans="3:8">
      <c r="C1078" s="20"/>
      <c r="D1078" s="20"/>
      <c r="E1078" s="20"/>
      <c r="F1078" s="20"/>
      <c r="G1078" s="20"/>
      <c r="H1078" s="20"/>
    </row>
    <row r="1079" spans="3:8">
      <c r="C1079" s="20"/>
      <c r="D1079" s="20"/>
      <c r="E1079" s="20"/>
      <c r="F1079" s="20"/>
      <c r="G1079" s="20"/>
      <c r="H1079" s="20"/>
    </row>
    <row r="1080" spans="3:8">
      <c r="C1080" s="20"/>
      <c r="D1080" s="20"/>
      <c r="E1080" s="20"/>
      <c r="F1080" s="20"/>
      <c r="G1080" s="20"/>
      <c r="H1080" s="20"/>
    </row>
    <row r="1081" spans="3:8">
      <c r="C1081" s="20"/>
      <c r="D1081" s="20"/>
      <c r="E1081" s="20"/>
      <c r="F1081" s="20"/>
      <c r="G1081" s="20"/>
      <c r="H1081" s="20"/>
    </row>
    <row r="1082" spans="3:8">
      <c r="C1082" s="20"/>
      <c r="D1082" s="20"/>
      <c r="E1082" s="20"/>
      <c r="F1082" s="20"/>
      <c r="G1082" s="20"/>
      <c r="H1082" s="20"/>
    </row>
    <row r="1083" spans="3:8">
      <c r="C1083" s="20"/>
      <c r="D1083" s="20"/>
      <c r="E1083" s="20"/>
      <c r="F1083" s="20"/>
      <c r="G1083" s="20"/>
      <c r="H1083" s="20"/>
    </row>
    <row r="1084" spans="3:8">
      <c r="C1084" s="20"/>
      <c r="D1084" s="20"/>
      <c r="E1084" s="20"/>
      <c r="F1084" s="20"/>
      <c r="G1084" s="20"/>
      <c r="H1084" s="20"/>
    </row>
    <row r="1085" spans="3:8">
      <c r="C1085" s="20"/>
      <c r="D1085" s="20"/>
      <c r="E1085" s="20"/>
      <c r="F1085" s="20"/>
      <c r="G1085" s="20"/>
      <c r="H1085" s="20"/>
    </row>
    <row r="1086" spans="3:8">
      <c r="C1086" s="20"/>
      <c r="D1086" s="20"/>
      <c r="E1086" s="20"/>
      <c r="F1086" s="20"/>
      <c r="G1086" s="20"/>
      <c r="H1086" s="20"/>
    </row>
    <row r="1087" spans="3:8">
      <c r="C1087" s="20"/>
      <c r="D1087" s="20"/>
      <c r="E1087" s="20"/>
      <c r="F1087" s="20"/>
      <c r="G1087" s="20"/>
      <c r="H1087" s="20"/>
    </row>
    <row r="1088" spans="3:8">
      <c r="C1088" s="20"/>
      <c r="D1088" s="20"/>
      <c r="E1088" s="20"/>
      <c r="F1088" s="20"/>
      <c r="G1088" s="20"/>
      <c r="H1088" s="20"/>
    </row>
    <row r="1089" spans="3:8">
      <c r="C1089" s="20"/>
      <c r="D1089" s="20"/>
      <c r="E1089" s="20"/>
      <c r="F1089" s="20"/>
      <c r="G1089" s="20"/>
      <c r="H1089" s="20"/>
    </row>
    <row r="1090" spans="3:8">
      <c r="C1090" s="20"/>
      <c r="D1090" s="20"/>
      <c r="E1090" s="20"/>
      <c r="F1090" s="20"/>
      <c r="G1090" s="20"/>
      <c r="H1090" s="20"/>
    </row>
    <row r="1091" spans="3:8">
      <c r="C1091" s="20"/>
      <c r="D1091" s="20"/>
      <c r="E1091" s="20"/>
      <c r="F1091" s="20"/>
      <c r="G1091" s="20"/>
      <c r="H1091" s="20"/>
    </row>
    <row r="1092" spans="3:8">
      <c r="C1092" s="20"/>
      <c r="D1092" s="20"/>
      <c r="E1092" s="20"/>
      <c r="F1092" s="20"/>
      <c r="G1092" s="20"/>
      <c r="H1092" s="20"/>
    </row>
    <row r="1093" spans="3:8">
      <c r="C1093" s="20"/>
      <c r="D1093" s="20"/>
      <c r="E1093" s="20"/>
      <c r="F1093" s="20"/>
      <c r="G1093" s="20"/>
      <c r="H1093" s="20"/>
    </row>
    <row r="1094" spans="3:8">
      <c r="C1094" s="20"/>
      <c r="D1094" s="20"/>
      <c r="E1094" s="20"/>
      <c r="F1094" s="20"/>
      <c r="G1094" s="20"/>
      <c r="H1094" s="20"/>
    </row>
    <row r="1095" spans="3:8">
      <c r="C1095" s="20"/>
      <c r="D1095" s="20"/>
      <c r="E1095" s="20"/>
      <c r="F1095" s="20"/>
      <c r="G1095" s="20"/>
      <c r="H1095" s="20"/>
    </row>
    <row r="1096" spans="3:8">
      <c r="C1096" s="20"/>
      <c r="D1096" s="20"/>
      <c r="E1096" s="20"/>
      <c r="F1096" s="20"/>
      <c r="G1096" s="20"/>
      <c r="H1096" s="20"/>
    </row>
    <row r="1097" spans="3:8">
      <c r="C1097" s="20"/>
      <c r="D1097" s="20"/>
      <c r="E1097" s="20"/>
      <c r="F1097" s="20"/>
      <c r="G1097" s="20"/>
      <c r="H1097" s="20"/>
    </row>
    <row r="1098" spans="3:8">
      <c r="C1098" s="20"/>
      <c r="D1098" s="20"/>
      <c r="E1098" s="20"/>
      <c r="F1098" s="20"/>
      <c r="G1098" s="20"/>
      <c r="H1098" s="20"/>
    </row>
    <row r="1099" spans="3:8">
      <c r="C1099" s="20"/>
      <c r="D1099" s="20"/>
      <c r="E1099" s="20"/>
      <c r="F1099" s="20"/>
      <c r="G1099" s="20"/>
      <c r="H1099" s="20"/>
    </row>
    <row r="1100" spans="3:8">
      <c r="C1100" s="20"/>
      <c r="D1100" s="20"/>
      <c r="E1100" s="20"/>
      <c r="F1100" s="20"/>
      <c r="G1100" s="20"/>
      <c r="H1100" s="20"/>
    </row>
    <row r="1101" spans="3:8">
      <c r="C1101" s="20"/>
      <c r="D1101" s="20"/>
      <c r="E1101" s="20"/>
      <c r="F1101" s="20"/>
      <c r="G1101" s="20"/>
      <c r="H1101" s="20"/>
    </row>
    <row r="1102" spans="3:8">
      <c r="C1102" s="20"/>
      <c r="D1102" s="20"/>
      <c r="E1102" s="20"/>
      <c r="F1102" s="20"/>
      <c r="G1102" s="20"/>
      <c r="H1102" s="20"/>
    </row>
    <row r="1103" spans="3:8">
      <c r="C1103" s="20"/>
      <c r="D1103" s="20"/>
      <c r="E1103" s="20"/>
      <c r="F1103" s="20"/>
      <c r="G1103" s="20"/>
      <c r="H1103" s="20"/>
    </row>
    <row r="1104" spans="3:8">
      <c r="C1104" s="20"/>
      <c r="D1104" s="20"/>
      <c r="E1104" s="20"/>
      <c r="F1104" s="20"/>
      <c r="G1104" s="20"/>
      <c r="H1104" s="20"/>
    </row>
    <row r="1105" spans="3:8">
      <c r="C1105" s="20"/>
      <c r="D1105" s="20"/>
      <c r="E1105" s="20"/>
      <c r="F1105" s="20"/>
      <c r="G1105" s="20"/>
      <c r="H1105" s="20"/>
    </row>
    <row r="1106" spans="3:8">
      <c r="C1106" s="20"/>
      <c r="D1106" s="20"/>
      <c r="E1106" s="20"/>
      <c r="F1106" s="20"/>
      <c r="G1106" s="20"/>
      <c r="H1106" s="20"/>
    </row>
    <row r="1107" spans="3:8">
      <c r="C1107" s="20"/>
      <c r="D1107" s="20"/>
      <c r="E1107" s="20"/>
      <c r="F1107" s="20"/>
      <c r="G1107" s="20"/>
      <c r="H1107" s="20"/>
    </row>
    <row r="1108" spans="3:8">
      <c r="C1108" s="20"/>
      <c r="D1108" s="20"/>
      <c r="E1108" s="20"/>
      <c r="F1108" s="20"/>
      <c r="G1108" s="20"/>
      <c r="H1108" s="20"/>
    </row>
    <row r="1109" spans="3:8">
      <c r="C1109" s="20"/>
      <c r="D1109" s="20"/>
      <c r="E1109" s="20"/>
      <c r="F1109" s="20"/>
      <c r="G1109" s="20"/>
      <c r="H1109" s="20"/>
    </row>
    <row r="1110" spans="3:8">
      <c r="C1110" s="20"/>
      <c r="D1110" s="20"/>
      <c r="E1110" s="20"/>
      <c r="F1110" s="20"/>
      <c r="G1110" s="20"/>
      <c r="H1110" s="20"/>
    </row>
    <row r="1111" spans="3:8">
      <c r="C1111" s="20"/>
      <c r="D1111" s="20"/>
      <c r="E1111" s="20"/>
      <c r="F1111" s="20"/>
      <c r="G1111" s="20"/>
      <c r="H1111" s="20"/>
    </row>
    <row r="1112" spans="3:8">
      <c r="C1112" s="20"/>
      <c r="D1112" s="20"/>
      <c r="E1112" s="20"/>
      <c r="F1112" s="20"/>
      <c r="G1112" s="20"/>
      <c r="H1112" s="20"/>
    </row>
    <row r="1113" spans="3:8">
      <c r="C1113" s="20"/>
      <c r="D1113" s="20"/>
      <c r="E1113" s="20"/>
      <c r="F1113" s="20"/>
      <c r="G1113" s="20"/>
      <c r="H1113" s="20"/>
    </row>
    <row r="1114" spans="3:8">
      <c r="C1114" s="20"/>
      <c r="D1114" s="20"/>
      <c r="E1114" s="20"/>
      <c r="F1114" s="20"/>
      <c r="G1114" s="20"/>
      <c r="H1114" s="20"/>
    </row>
    <row r="1115" spans="3:8">
      <c r="C1115" s="20"/>
      <c r="D1115" s="20"/>
      <c r="E1115" s="20"/>
      <c r="F1115" s="20"/>
      <c r="G1115" s="20"/>
      <c r="H1115" s="20"/>
    </row>
    <row r="1116" spans="3:8">
      <c r="C1116" s="20"/>
      <c r="D1116" s="20"/>
      <c r="E1116" s="20"/>
      <c r="F1116" s="20"/>
      <c r="G1116" s="20"/>
      <c r="H1116" s="20"/>
    </row>
    <row r="1117" spans="3:8">
      <c r="C1117" s="20"/>
      <c r="D1117" s="20"/>
      <c r="E1117" s="20"/>
      <c r="F1117" s="20"/>
      <c r="G1117" s="20"/>
      <c r="H1117" s="20"/>
    </row>
    <row r="1118" spans="3:8">
      <c r="C1118" s="20"/>
      <c r="D1118" s="20"/>
      <c r="E1118" s="20"/>
      <c r="F1118" s="20"/>
      <c r="G1118" s="20"/>
      <c r="H1118" s="20"/>
    </row>
    <row r="1119" spans="3:8">
      <c r="C1119" s="20"/>
      <c r="D1119" s="20"/>
      <c r="E1119" s="20"/>
      <c r="F1119" s="20"/>
      <c r="G1119" s="20"/>
      <c r="H1119" s="20"/>
    </row>
  </sheetData>
  <phoneticPr fontId="95"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Y145"/>
  <sheetViews>
    <sheetView zoomScale="85" zoomScaleNormal="85" workbookViewId="0">
      <pane xSplit="2" ySplit="3" topLeftCell="U4" activePane="bottomRight" state="frozen"/>
      <selection pane="topRight" activeCell="C1" sqref="C1"/>
      <selection pane="bottomLeft" activeCell="A4" sqref="A4"/>
      <selection pane="bottomRight" activeCell="AS5" sqref="AS5"/>
    </sheetView>
  </sheetViews>
  <sheetFormatPr defaultColWidth="8.85546875" defaultRowHeight="12.75"/>
  <cols>
    <col min="1" max="1" width="3.85546875" style="20" customWidth="1"/>
    <col min="2" max="2" width="45.140625" style="21" customWidth="1"/>
    <col min="3" max="3" width="8.7109375" style="8" bestFit="1" customWidth="1"/>
    <col min="4" max="11" width="11.42578125" style="8" bestFit="1" customWidth="1"/>
    <col min="12" max="12" width="8.7109375" style="8" bestFit="1" customWidth="1"/>
    <col min="13" max="25" width="8.7109375" style="27" bestFit="1" customWidth="1"/>
    <col min="26" max="26" width="12" style="49" customWidth="1"/>
    <col min="27" max="27" width="12" style="49" bestFit="1" customWidth="1"/>
    <col min="28" max="28" width="12" style="49" customWidth="1"/>
    <col min="29" max="29" width="12" style="50" bestFit="1" customWidth="1"/>
    <col min="30" max="32" width="11.42578125" style="18" bestFit="1" customWidth="1"/>
    <col min="33" max="34" width="9.42578125" style="18" bestFit="1" customWidth="1"/>
    <col min="35" max="38" width="9.42578125" style="8" bestFit="1" customWidth="1"/>
    <col min="39" max="39" width="12.28515625" style="8" bestFit="1" customWidth="1"/>
    <col min="40" max="44" width="12.5703125" style="8" bestFit="1" customWidth="1"/>
    <col min="45" max="16384" width="8.85546875" style="8"/>
  </cols>
  <sheetData>
    <row r="1" spans="1:44" ht="15.75">
      <c r="A1" s="30"/>
      <c r="B1" s="170" t="s">
        <v>640</v>
      </c>
      <c r="C1" s="1102">
        <f>D1-1</f>
        <v>1989</v>
      </c>
      <c r="D1" s="1102">
        <f>E1-1</f>
        <v>1990</v>
      </c>
      <c r="E1" s="1102">
        <f>F1-1</f>
        <v>1991</v>
      </c>
      <c r="F1" s="1102">
        <f t="shared" ref="F1:K1" si="0">G1-1</f>
        <v>1992</v>
      </c>
      <c r="G1" s="1102">
        <f t="shared" si="0"/>
        <v>1993</v>
      </c>
      <c r="H1" s="1102">
        <f t="shared" si="0"/>
        <v>1994</v>
      </c>
      <c r="I1" s="1102">
        <f t="shared" si="0"/>
        <v>1995</v>
      </c>
      <c r="J1" s="1102">
        <f t="shared" si="0"/>
        <v>1996</v>
      </c>
      <c r="K1" s="1102">
        <f t="shared" si="0"/>
        <v>1997</v>
      </c>
      <c r="L1" s="1102">
        <f>M1-1</f>
        <v>1998</v>
      </c>
      <c r="M1" s="1102">
        <v>1999</v>
      </c>
      <c r="N1" s="1102">
        <v>2000</v>
      </c>
      <c r="O1" s="1102">
        <v>2001</v>
      </c>
      <c r="P1" s="1102">
        <v>2002</v>
      </c>
      <c r="Q1" s="1102">
        <v>2003</v>
      </c>
      <c r="R1" s="1102">
        <v>2004</v>
      </c>
      <c r="S1" s="1102">
        <v>2005</v>
      </c>
      <c r="T1" s="1102">
        <v>2006</v>
      </c>
      <c r="U1" s="1102">
        <v>2007</v>
      </c>
      <c r="V1" s="1102">
        <v>2008</v>
      </c>
      <c r="W1" s="1102">
        <v>2009</v>
      </c>
      <c r="X1" s="1102">
        <v>2010</v>
      </c>
      <c r="Y1" s="1102">
        <v>2011</v>
      </c>
      <c r="Z1" s="1091">
        <v>2012</v>
      </c>
      <c r="AA1" s="1091">
        <v>2013</v>
      </c>
      <c r="AB1" s="1103">
        <v>2014</v>
      </c>
      <c r="AC1" s="1096">
        <v>2015</v>
      </c>
      <c r="AD1" s="1096">
        <v>2016</v>
      </c>
      <c r="AE1" s="1096">
        <v>2017</v>
      </c>
      <c r="AF1" s="1096">
        <v>2018</v>
      </c>
      <c r="AG1" s="1096">
        <v>2019</v>
      </c>
      <c r="AH1" s="1096">
        <v>2020</v>
      </c>
      <c r="AI1" s="1096">
        <f>'Exp (Tb13B)'!L1</f>
        <v>2021</v>
      </c>
      <c r="AJ1" s="1096">
        <f>'Exp (Tb13B)'!M1</f>
        <v>2022</v>
      </c>
      <c r="AK1" s="1096">
        <f>'Exp (Tb13B)'!N1</f>
        <v>2023</v>
      </c>
      <c r="AL1" s="1096">
        <f>'Exp (Tb13B)'!O1</f>
        <v>2024</v>
      </c>
      <c r="AM1" s="1096">
        <f>'Exp (Tb13B)'!P1</f>
        <v>2025</v>
      </c>
      <c r="AN1" s="1097" t="str">
        <f>'Exp (Tb13B)'!Q1</f>
        <v>2026 Budget</v>
      </c>
      <c r="AO1" s="1097">
        <f>'Exp (Tb13B)'!R1</f>
        <v>2027</v>
      </c>
      <c r="AP1" s="1097">
        <f>'Exp (Tb13B)'!S1</f>
        <v>2028</v>
      </c>
      <c r="AQ1" s="1097">
        <f>'Exp (Tb13B)'!T1</f>
        <v>2029</v>
      </c>
      <c r="AR1" s="1097">
        <f>'Exp (Tb13B)'!U1</f>
        <v>2030</v>
      </c>
    </row>
    <row r="2" spans="1:44" ht="15.75" customHeight="1">
      <c r="A2" s="30"/>
      <c r="B2" s="170" t="s">
        <v>450</v>
      </c>
      <c r="C2" s="125" t="s">
        <v>451</v>
      </c>
      <c r="D2" s="125" t="s">
        <v>451</v>
      </c>
      <c r="E2" s="125" t="s">
        <v>451</v>
      </c>
      <c r="F2" s="125" t="s">
        <v>451</v>
      </c>
      <c r="G2" s="125" t="s">
        <v>451</v>
      </c>
      <c r="H2" s="125" t="s">
        <v>451</v>
      </c>
      <c r="I2" s="125" t="s">
        <v>451</v>
      </c>
      <c r="J2" s="125" t="s">
        <v>451</v>
      </c>
      <c r="K2" s="125" t="s">
        <v>451</v>
      </c>
      <c r="L2" s="125" t="s">
        <v>451</v>
      </c>
      <c r="M2" s="125" t="s">
        <v>451</v>
      </c>
      <c r="N2" s="125" t="s">
        <v>451</v>
      </c>
      <c r="O2" s="125" t="s">
        <v>451</v>
      </c>
      <c r="P2" s="125" t="s">
        <v>451</v>
      </c>
      <c r="Q2" s="125" t="s">
        <v>451</v>
      </c>
      <c r="R2" s="125" t="s">
        <v>451</v>
      </c>
      <c r="S2" s="125" t="s">
        <v>451</v>
      </c>
      <c r="T2" s="125" t="s">
        <v>451</v>
      </c>
      <c r="U2" s="125" t="s">
        <v>451</v>
      </c>
      <c r="V2" s="125" t="s">
        <v>451</v>
      </c>
      <c r="W2" s="125" t="s">
        <v>451</v>
      </c>
      <c r="X2" s="125" t="s">
        <v>451</v>
      </c>
      <c r="Y2" s="125" t="s">
        <v>451</v>
      </c>
      <c r="Z2" s="33" t="s">
        <v>231</v>
      </c>
      <c r="AA2" s="33" t="s">
        <v>231</v>
      </c>
      <c r="AB2" s="1027" t="s">
        <v>231</v>
      </c>
      <c r="AC2" s="64" t="s">
        <v>231</v>
      </c>
      <c r="AD2" s="64" t="s">
        <v>231</v>
      </c>
      <c r="AE2" s="64" t="str">
        <f>'Exp (Tb13B)'!H2</f>
        <v>ACTUAL</v>
      </c>
      <c r="AF2" s="64" t="str">
        <f>'Exp (Tb13B)'!I2</f>
        <v>ACTUAL</v>
      </c>
      <c r="AG2" s="64" t="str">
        <f>'Exp (Tb13B)'!J2</f>
        <v>ACTUAL</v>
      </c>
      <c r="AH2" s="64" t="str">
        <f>'Exp (Tb13B)'!K2</f>
        <v>ACTUAL</v>
      </c>
      <c r="AI2" s="64" t="str">
        <f>'Exp (Tb13B)'!L2</f>
        <v>ACTUAL</v>
      </c>
      <c r="AJ2" s="64" t="str">
        <f>'Exp (Tb13B)'!M2</f>
        <v>ACTUAL</v>
      </c>
      <c r="AK2" s="64" t="str">
        <f>'Exp (Tb13B)'!N2</f>
        <v>ACTUAL</v>
      </c>
      <c r="AL2" s="64" t="str">
        <f>'Exp (Tb13B)'!O2</f>
        <v>ACTUAL</v>
      </c>
      <c r="AM2" s="64" t="str">
        <f>'Exp (Tb13B)'!P2</f>
        <v>ACTUAL</v>
      </c>
      <c r="AN2" s="195" t="str">
        <f>'Exp (Tb13B)'!Q2</f>
        <v>PROJECTION</v>
      </c>
      <c r="AO2" s="195" t="str">
        <f>'Exp (Tb13B)'!R2</f>
        <v>PROJECTION</v>
      </c>
      <c r="AP2" s="195" t="str">
        <f>'Exp (Tb13B)'!S2</f>
        <v>PROJECTION</v>
      </c>
      <c r="AQ2" s="195" t="str">
        <f>'Exp (Tb13B)'!T2</f>
        <v>PROJECTION</v>
      </c>
      <c r="AR2" s="195" t="str">
        <f>'Exp (Tb13B)'!U2</f>
        <v>PROJECTION</v>
      </c>
    </row>
    <row r="3" spans="1:44" ht="27.75" customHeight="1">
      <c r="A3" s="30"/>
      <c r="B3" s="126" t="s">
        <v>452</v>
      </c>
      <c r="C3" s="125"/>
      <c r="D3" s="125" t="s">
        <v>453</v>
      </c>
      <c r="E3" s="125" t="s">
        <v>453</v>
      </c>
      <c r="F3" s="125" t="s">
        <v>453</v>
      </c>
      <c r="G3" s="125" t="s">
        <v>453</v>
      </c>
      <c r="H3" s="125" t="s">
        <v>454</v>
      </c>
      <c r="I3" s="125" t="s">
        <v>455</v>
      </c>
      <c r="J3" s="125" t="s">
        <v>455</v>
      </c>
      <c r="K3" s="125" t="s">
        <v>455</v>
      </c>
      <c r="L3" s="125"/>
      <c r="M3" s="125"/>
      <c r="N3" s="125"/>
      <c r="O3" s="125"/>
      <c r="P3" s="125"/>
      <c r="Q3" s="125"/>
      <c r="R3" s="125"/>
      <c r="S3" s="240"/>
      <c r="T3" s="240"/>
      <c r="U3" s="240"/>
      <c r="V3" s="240"/>
      <c r="W3" s="240"/>
      <c r="X3" s="240" t="s">
        <v>641</v>
      </c>
      <c r="Y3" s="240" t="s">
        <v>642</v>
      </c>
      <c r="Z3" s="240" t="s">
        <v>456</v>
      </c>
      <c r="AA3" s="33" t="s">
        <v>457</v>
      </c>
      <c r="AB3" s="1028" t="s">
        <v>643</v>
      </c>
      <c r="AC3" s="240" t="s">
        <v>644</v>
      </c>
      <c r="AD3" s="40" t="s">
        <v>170</v>
      </c>
      <c r="AE3" s="40" t="s">
        <v>160</v>
      </c>
      <c r="AF3" s="64" t="str">
        <f>'Exp (Tb13B)'!I3</f>
        <v>2020 Budget</v>
      </c>
      <c r="AG3" s="64" t="str">
        <f>'Exp (Tb13B)'!J3</f>
        <v>2019 FBO</v>
      </c>
      <c r="AH3" s="64" t="str">
        <f>'Exp (Tb13B)'!K3</f>
        <v>2020 FBO</v>
      </c>
      <c r="AI3" s="64" t="str">
        <f>'Exp (Tb13B)'!L3</f>
        <v>2021 FBO</v>
      </c>
      <c r="AJ3" s="64" t="str">
        <f>'Exp (Tb13B)'!M3</f>
        <v>2022 FBO</v>
      </c>
      <c r="AK3" s="64" t="str">
        <f>'Exp (Tb13B)'!N3</f>
        <v>2023 FBO</v>
      </c>
      <c r="AL3" s="64" t="str">
        <f>'Exp (Tb13B)'!O3</f>
        <v>2024 FBO</v>
      </c>
      <c r="AM3" s="64" t="str">
        <f>'Exp (Tb13B)'!P3</f>
        <v>2025 FBO</v>
      </c>
      <c r="AN3" s="195" t="str">
        <f>'Exp (Tb13B)'!Q3</f>
        <v>2026 Budget</v>
      </c>
      <c r="AO3" s="195" t="str">
        <f>'Exp (Tb13B)'!R3</f>
        <v>2026 Budget</v>
      </c>
      <c r="AP3" s="195" t="str">
        <f>'Exp (Tb13B)'!S3</f>
        <v>2026 Budget</v>
      </c>
      <c r="AQ3" s="195" t="str">
        <f>'Exp (Tb13B)'!T3</f>
        <v>2026 Budget</v>
      </c>
      <c r="AR3" s="195" t="str">
        <f>'Exp (Tb13B)'!U3</f>
        <v>2026 Budget</v>
      </c>
    </row>
    <row r="4" spans="1:44">
      <c r="A4" s="30"/>
      <c r="B4" s="171"/>
      <c r="C4" s="159"/>
      <c r="D4" s="159"/>
      <c r="E4" s="159"/>
      <c r="F4" s="159"/>
      <c r="G4" s="159"/>
      <c r="H4" s="159"/>
      <c r="I4" s="159"/>
      <c r="J4" s="159"/>
      <c r="K4" s="159"/>
      <c r="L4" s="159"/>
      <c r="M4" s="172"/>
      <c r="N4" s="172"/>
      <c r="O4" s="172"/>
      <c r="P4" s="172"/>
      <c r="Q4" s="172"/>
      <c r="R4" s="172"/>
      <c r="S4" s="172"/>
      <c r="T4" s="172"/>
      <c r="U4" s="172"/>
      <c r="V4" s="172"/>
      <c r="W4" s="172"/>
      <c r="X4" s="172"/>
      <c r="Y4" s="172"/>
      <c r="Z4" s="173"/>
      <c r="AA4" s="173"/>
      <c r="AB4" s="1029"/>
      <c r="AC4" s="189"/>
      <c r="AD4" s="189"/>
      <c r="AE4" s="189"/>
      <c r="AF4" s="189"/>
      <c r="AG4" s="189"/>
      <c r="AH4" s="498"/>
      <c r="AI4" s="498"/>
      <c r="AJ4" s="498"/>
      <c r="AK4" s="498"/>
      <c r="AL4" s="159"/>
      <c r="AM4" s="159"/>
      <c r="AN4" s="609"/>
      <c r="AO4" s="609"/>
      <c r="AP4" s="609"/>
      <c r="AQ4" s="609"/>
      <c r="AR4" s="609"/>
    </row>
    <row r="5" spans="1:44" s="6" customFormat="1">
      <c r="A5" s="261">
        <v>2</v>
      </c>
      <c r="B5" s="174" t="s">
        <v>605</v>
      </c>
      <c r="C5" s="57"/>
      <c r="D5" s="57"/>
      <c r="E5" s="57"/>
      <c r="F5" s="57"/>
      <c r="G5" s="57"/>
      <c r="H5" s="57"/>
      <c r="I5" s="57"/>
      <c r="J5" s="57"/>
      <c r="K5" s="57"/>
      <c r="L5" s="57"/>
      <c r="M5" s="175"/>
      <c r="N5" s="175"/>
      <c r="O5" s="175"/>
      <c r="P5" s="175"/>
      <c r="Q5" s="175"/>
      <c r="R5" s="175"/>
      <c r="S5" s="175"/>
      <c r="T5" s="175"/>
      <c r="U5" s="175"/>
      <c r="V5" s="175"/>
      <c r="W5" s="175"/>
      <c r="X5" s="175"/>
      <c r="Y5" s="175"/>
      <c r="Z5" s="77">
        <f>'Exp (Tb13B)'!C99</f>
        <v>9943.2999999999993</v>
      </c>
      <c r="AA5" s="77">
        <f>'Exp (Tb13B)'!D99</f>
        <v>13175.8</v>
      </c>
      <c r="AB5" s="1030">
        <f>'Exp (Tb13B)'!E99</f>
        <v>15454.1</v>
      </c>
      <c r="AC5" s="77">
        <f>'Exp (Tb13B)'!F99</f>
        <v>13768.800000000001</v>
      </c>
      <c r="AD5" s="77">
        <f>'Exp (Tb13B)'!G99</f>
        <v>13218.5</v>
      </c>
      <c r="AE5" s="77">
        <f>'Exp (Tb13B)'!H99</f>
        <v>13319.8</v>
      </c>
      <c r="AF5" s="77">
        <f>'Exp (Tb13B)'!I99</f>
        <v>16134.2</v>
      </c>
      <c r="AG5" s="77">
        <f>'Exp (Tb13B)'!J99</f>
        <v>17852.5</v>
      </c>
      <c r="AH5" s="77">
        <f>'Exp (Tb13B)'!K99</f>
        <v>19397.8</v>
      </c>
      <c r="AI5" s="77">
        <f>'Exp (Tb13B)'!L99</f>
        <v>20130.7</v>
      </c>
      <c r="AJ5" s="77">
        <f>'Exp (Tb13B)'!M99</f>
        <v>24390</v>
      </c>
      <c r="AK5" s="77">
        <f>'Exp (Tb13B)'!N99</f>
        <v>24614.6</v>
      </c>
      <c r="AL5" s="77">
        <f>'Exp (Tb13B)'!O99</f>
        <v>24757.3</v>
      </c>
      <c r="AM5" s="77">
        <f>'Exp (Tb13B)'!P99</f>
        <v>26115.1</v>
      </c>
      <c r="AN5" s="1005">
        <f>'Exp (Tb13B)'!Q99</f>
        <v>30265.200000000001</v>
      </c>
      <c r="AO5" s="1005">
        <f>'Exp (Tb13B)'!R99</f>
        <v>31450.5</v>
      </c>
      <c r="AP5" s="1005">
        <f>'Exp (Tb13B)'!S99</f>
        <v>32968.9</v>
      </c>
      <c r="AQ5" s="1005">
        <f>'Exp (Tb13B)'!T99</f>
        <v>34536.1</v>
      </c>
      <c r="AR5" s="1005">
        <f>'Exp (Tb13B)'!U99</f>
        <v>36326.300000000003</v>
      </c>
    </row>
    <row r="6" spans="1:44" s="24" customFormat="1">
      <c r="A6" s="191"/>
      <c r="B6" s="179" t="s">
        <v>605</v>
      </c>
      <c r="C6" s="306">
        <v>1049.0999999999999</v>
      </c>
      <c r="D6" s="152">
        <v>1089.0999999999999</v>
      </c>
      <c r="E6" s="152">
        <v>1187.8</v>
      </c>
      <c r="F6" s="152">
        <v>1358.3</v>
      </c>
      <c r="G6" s="152">
        <v>1605.1</v>
      </c>
      <c r="H6" s="152">
        <v>1605.5</v>
      </c>
      <c r="I6" s="152">
        <v>1755</v>
      </c>
      <c r="J6" s="152">
        <v>1860.8</v>
      </c>
      <c r="K6" s="152">
        <v>2192.1999999999998</v>
      </c>
      <c r="L6" s="152">
        <v>2475.1999999999998</v>
      </c>
      <c r="M6" s="152">
        <v>2801.3</v>
      </c>
      <c r="N6" s="152">
        <v>3206.2</v>
      </c>
      <c r="O6" s="152">
        <v>3544.2</v>
      </c>
      <c r="P6" s="152">
        <v>3774.4</v>
      </c>
      <c r="Q6" s="152">
        <v>3774.4</v>
      </c>
      <c r="R6" s="152">
        <v>4147.8</v>
      </c>
      <c r="S6" s="152">
        <v>5319.1</v>
      </c>
      <c r="T6" s="152">
        <v>5775.8</v>
      </c>
      <c r="U6" s="152">
        <v>6552.4</v>
      </c>
      <c r="V6" s="152">
        <v>7551.8</v>
      </c>
      <c r="W6" s="152">
        <v>6687.2</v>
      </c>
      <c r="X6" s="152">
        <v>8092.6</v>
      </c>
      <c r="Y6" s="152">
        <v>8588.7999999999993</v>
      </c>
      <c r="Z6" s="180">
        <v>10943.9</v>
      </c>
      <c r="AA6" s="180">
        <v>12505.1</v>
      </c>
      <c r="AB6" s="1031">
        <v>14489.8</v>
      </c>
      <c r="AC6" s="180">
        <v>13496.1</v>
      </c>
      <c r="AD6" s="514"/>
      <c r="AE6" s="514"/>
      <c r="AF6" s="514"/>
      <c r="AG6" s="514"/>
      <c r="AH6" s="514"/>
      <c r="AI6" s="514"/>
      <c r="AJ6" s="514"/>
      <c r="AK6" s="514"/>
      <c r="AL6" s="514"/>
      <c r="AM6" s="514"/>
      <c r="AN6" s="203"/>
      <c r="AO6" s="203"/>
      <c r="AP6" s="203"/>
      <c r="AQ6" s="203"/>
      <c r="AR6" s="203"/>
    </row>
    <row r="7" spans="1:44" s="6" customFormat="1">
      <c r="A7" s="95"/>
      <c r="B7" s="176"/>
      <c r="C7" s="480"/>
      <c r="D7" s="480"/>
      <c r="E7" s="480"/>
      <c r="F7" s="480"/>
      <c r="G7" s="480"/>
      <c r="H7" s="480"/>
      <c r="I7" s="480"/>
      <c r="J7" s="480"/>
      <c r="K7" s="480"/>
      <c r="L7" s="481"/>
      <c r="M7" s="481"/>
      <c r="N7" s="480"/>
      <c r="O7" s="480"/>
      <c r="P7" s="481"/>
      <c r="Q7" s="480"/>
      <c r="R7" s="480"/>
      <c r="S7" s="481"/>
      <c r="T7" s="480"/>
      <c r="U7" s="480"/>
      <c r="V7" s="480"/>
      <c r="W7" s="480"/>
      <c r="X7" s="480"/>
      <c r="Y7" s="480"/>
      <c r="Z7" s="480"/>
      <c r="AA7" s="480"/>
      <c r="AB7" s="1032"/>
      <c r="AC7" s="480"/>
      <c r="AD7" s="515"/>
      <c r="AE7" s="515"/>
      <c r="AF7" s="515"/>
      <c r="AG7" s="515"/>
      <c r="AH7" s="515"/>
      <c r="AI7" s="515"/>
      <c r="AJ7" s="515"/>
      <c r="AK7" s="515"/>
      <c r="AL7" s="515"/>
      <c r="AM7" s="515"/>
      <c r="AN7" s="197"/>
      <c r="AO7" s="197"/>
      <c r="AP7" s="197"/>
      <c r="AQ7" s="197"/>
      <c r="AR7" s="197"/>
    </row>
    <row r="8" spans="1:44" s="6" customFormat="1">
      <c r="A8" s="261"/>
      <c r="B8" s="174" t="s">
        <v>645</v>
      </c>
      <c r="C8" s="178"/>
      <c r="D8" s="178"/>
      <c r="E8" s="178"/>
      <c r="F8" s="178"/>
      <c r="G8" s="178"/>
      <c r="H8" s="178"/>
      <c r="I8" s="178"/>
      <c r="J8" s="178"/>
      <c r="K8" s="178"/>
      <c r="L8" s="178"/>
      <c r="M8" s="178"/>
      <c r="N8" s="178"/>
      <c r="O8" s="178"/>
      <c r="P8" s="178"/>
      <c r="Q8" s="178"/>
      <c r="R8" s="178"/>
      <c r="S8" s="178"/>
      <c r="T8" s="178"/>
      <c r="U8" s="178"/>
      <c r="V8" s="178"/>
      <c r="W8" s="178"/>
      <c r="X8" s="178"/>
      <c r="Y8" s="178"/>
      <c r="Z8" s="1008">
        <f>'Exp (Tb13B)'!C5</f>
        <v>6643.9</v>
      </c>
      <c r="AA8" s="78">
        <f>'Exp (Tb13B)'!D5</f>
        <v>8778.2000000000007</v>
      </c>
      <c r="AB8" s="1033">
        <f>'Exp (Tb13B)'!E5</f>
        <v>9947.9</v>
      </c>
      <c r="AC8" s="78">
        <f>'Exp (Tb13B)'!F5</f>
        <v>6337.6</v>
      </c>
      <c r="AD8" s="78">
        <f>'Exp (Tb13B)'!G5</f>
        <v>5390.3</v>
      </c>
      <c r="AE8" s="78">
        <f>'Exp (Tb13B)'!H5</f>
        <v>5728.3</v>
      </c>
      <c r="AF8" s="78">
        <f>'Exp (Tb13B)'!I5</f>
        <v>6746.2</v>
      </c>
      <c r="AG8" s="78">
        <f>'Exp (Tb13B)'!J5</f>
        <v>8120.4</v>
      </c>
      <c r="AH8" s="78">
        <f>'Exp (Tb13B)'!K5</f>
        <v>7855.1</v>
      </c>
      <c r="AI8" s="78">
        <f>'Exp (Tb13B)'!L5</f>
        <v>7860.3</v>
      </c>
      <c r="AJ8" s="78">
        <f>'Exp (Tb13B)'!M5</f>
        <v>11462.7</v>
      </c>
      <c r="AK8" s="78">
        <f>'Exp (Tb13B)'!N5</f>
        <v>9330.7999999999993</v>
      </c>
      <c r="AL8" s="78">
        <f>'Exp (Tb13B)'!O5</f>
        <v>9539.4</v>
      </c>
      <c r="AM8" s="78">
        <f>'Exp (Tb13B)'!P5</f>
        <v>9764.9</v>
      </c>
      <c r="AN8" s="76">
        <f>'Exp (Tb13B)'!Q5</f>
        <v>11129.6</v>
      </c>
      <c r="AO8" s="76">
        <f>'Exp (Tb13B)'!R5</f>
        <v>11562</v>
      </c>
      <c r="AP8" s="76">
        <f>'Exp (Tb13B)'!S5</f>
        <v>12184.1</v>
      </c>
      <c r="AQ8" s="76">
        <f>'Exp (Tb13B)'!T5</f>
        <v>13339.9</v>
      </c>
      <c r="AR8" s="76">
        <f>'Exp (Tb13B)'!U5</f>
        <v>14008.3</v>
      </c>
    </row>
    <row r="9" spans="1:44" s="24" customFormat="1">
      <c r="A9" s="191"/>
      <c r="B9" s="179" t="s">
        <v>645</v>
      </c>
      <c r="C9" s="152">
        <v>458.6</v>
      </c>
      <c r="D9" s="152">
        <v>467.7</v>
      </c>
      <c r="E9" s="152">
        <v>524.6</v>
      </c>
      <c r="F9" s="152">
        <v>603.5</v>
      </c>
      <c r="G9" s="152">
        <v>606.4</v>
      </c>
      <c r="H9" s="152">
        <v>676.9</v>
      </c>
      <c r="I9" s="152">
        <v>781.6</v>
      </c>
      <c r="J9" s="152">
        <v>720.1</v>
      </c>
      <c r="K9" s="152">
        <v>820.1</v>
      </c>
      <c r="L9" s="152">
        <v>861.5</v>
      </c>
      <c r="M9" s="152">
        <v>969.5</v>
      </c>
      <c r="N9" s="152">
        <v>1218.0999999999999</v>
      </c>
      <c r="O9" s="152">
        <v>1242.3</v>
      </c>
      <c r="P9" s="152">
        <v>1357.1</v>
      </c>
      <c r="Q9" s="152">
        <v>1192.4000000000001</v>
      </c>
      <c r="R9" s="152">
        <v>1555.1</v>
      </c>
      <c r="S9" s="152">
        <v>1833.1</v>
      </c>
      <c r="T9" s="152">
        <v>1665.9</v>
      </c>
      <c r="U9" s="152">
        <v>2098.4</v>
      </c>
      <c r="V9" s="152">
        <v>2276.1</v>
      </c>
      <c r="W9" s="152">
        <v>2403.4</v>
      </c>
      <c r="X9" s="152">
        <v>2474.3000000000002</v>
      </c>
      <c r="Y9" s="152">
        <v>3338.9</v>
      </c>
      <c r="Z9" s="180">
        <v>3917.2</v>
      </c>
      <c r="AA9" s="180">
        <v>4990.8</v>
      </c>
      <c r="AB9" s="1034">
        <v>7264.7</v>
      </c>
      <c r="AC9" s="482">
        <f>AC12+AC14+AC21+AC25+AC26+AC28</f>
        <v>6337.4</v>
      </c>
      <c r="AD9" s="516"/>
      <c r="AE9" s="516"/>
      <c r="AF9" s="516"/>
      <c r="AG9" s="516"/>
      <c r="AH9" s="516"/>
      <c r="AI9" s="516"/>
      <c r="AJ9" s="516"/>
      <c r="AK9" s="516"/>
      <c r="AL9" s="516"/>
      <c r="AM9" s="516"/>
      <c r="AN9" s="198"/>
      <c r="AO9" s="198"/>
      <c r="AP9" s="198"/>
      <c r="AQ9" s="198"/>
      <c r="AR9" s="198"/>
    </row>
    <row r="10" spans="1:44" s="6" customFormat="1">
      <c r="A10" s="95"/>
      <c r="B10" s="176"/>
      <c r="C10" s="177"/>
      <c r="D10" s="177"/>
      <c r="E10" s="177"/>
      <c r="F10" s="177"/>
      <c r="G10" s="177"/>
      <c r="H10" s="177"/>
      <c r="I10" s="177"/>
      <c r="J10" s="177"/>
      <c r="K10" s="177"/>
      <c r="L10" s="177"/>
      <c r="M10" s="177"/>
      <c r="N10" s="177"/>
      <c r="O10" s="177"/>
      <c r="P10" s="177"/>
      <c r="Q10" s="177"/>
      <c r="R10" s="177"/>
      <c r="S10" s="177"/>
      <c r="T10" s="177"/>
      <c r="U10" s="177"/>
      <c r="V10" s="177"/>
      <c r="W10" s="177"/>
      <c r="X10" s="177"/>
      <c r="Y10" s="177"/>
      <c r="Z10" s="177"/>
      <c r="AA10" s="177"/>
      <c r="AB10" s="1035"/>
      <c r="AC10" s="181"/>
      <c r="AD10" s="515"/>
      <c r="AE10" s="515"/>
      <c r="AF10" s="515"/>
      <c r="AG10" s="515"/>
      <c r="AH10" s="515"/>
      <c r="AI10" s="515"/>
      <c r="AJ10" s="515"/>
      <c r="AK10" s="515"/>
      <c r="AL10" s="515"/>
      <c r="AM10" s="515"/>
      <c r="AN10" s="197"/>
      <c r="AO10" s="197"/>
      <c r="AP10" s="197"/>
      <c r="AQ10" s="197"/>
      <c r="AR10" s="197"/>
    </row>
    <row r="11" spans="1:44">
      <c r="A11" s="95">
        <v>21</v>
      </c>
      <c r="B11" s="171" t="s">
        <v>518</v>
      </c>
      <c r="C11" s="182"/>
      <c r="D11" s="182"/>
      <c r="E11" s="182"/>
      <c r="F11" s="182"/>
      <c r="G11" s="182"/>
      <c r="H11" s="182"/>
      <c r="I11" s="182"/>
      <c r="J11" s="182"/>
      <c r="K11" s="182"/>
      <c r="L11" s="182"/>
      <c r="M11" s="182"/>
      <c r="N11" s="182"/>
      <c r="O11" s="182"/>
      <c r="P11" s="182"/>
      <c r="Q11" s="182"/>
      <c r="R11" s="182"/>
      <c r="S11" s="182"/>
      <c r="T11" s="182"/>
      <c r="U11" s="182"/>
      <c r="V11" s="182"/>
      <c r="W11" s="182"/>
      <c r="X11" s="182"/>
      <c r="Y11" s="182"/>
      <c r="Z11" s="80">
        <f>'Exp (Tb13B)'!C6</f>
        <v>1396.8</v>
      </c>
      <c r="AA11" s="80">
        <f>'Exp (Tb13B)'!D6</f>
        <v>1448</v>
      </c>
      <c r="AB11" s="1036">
        <f>'Exp (Tb13B)'!E6</f>
        <v>2025.5</v>
      </c>
      <c r="AC11" s="80">
        <f>'Exp (Tb13B)'!F6</f>
        <v>2133.8000000000002</v>
      </c>
      <c r="AD11" s="80">
        <f>'Exp (Tb13B)'!G6</f>
        <v>2394.5</v>
      </c>
      <c r="AE11" s="80">
        <f>'Exp (Tb13B)'!H6</f>
        <v>2286.1999999999998</v>
      </c>
      <c r="AF11" s="80">
        <f>'Exp (Tb13B)'!I6</f>
        <v>2817</v>
      </c>
      <c r="AG11" s="80">
        <f>'Exp (Tb13B)'!J6</f>
        <v>2632.8</v>
      </c>
      <c r="AH11" s="80">
        <f>'Exp (Tb13B)'!K6</f>
        <v>2671.5</v>
      </c>
      <c r="AI11" s="80">
        <f>'Exp (Tb13B)'!L6</f>
        <v>2987</v>
      </c>
      <c r="AJ11" s="80">
        <f>'Exp (Tb13B)'!M6</f>
        <v>3133.9</v>
      </c>
      <c r="AK11" s="80">
        <f>'Exp (Tb13B)'!N6</f>
        <v>2519.8000000000002</v>
      </c>
      <c r="AL11" s="80">
        <f>'Exp (Tb13B)'!O6</f>
        <v>2334.3000000000002</v>
      </c>
      <c r="AM11" s="80">
        <f>'Exp (Tb13B)'!P6</f>
        <v>2552.3000000000002</v>
      </c>
      <c r="AN11" s="79">
        <f>'Exp (Tb13B)'!Q6</f>
        <v>2615.3000000000002</v>
      </c>
      <c r="AO11" s="79">
        <f>'Exp (Tb13B)'!R6</f>
        <v>2737.8</v>
      </c>
      <c r="AP11" s="79">
        <f>'Exp (Tb13B)'!S6</f>
        <v>2894.1</v>
      </c>
      <c r="AQ11" s="79">
        <f>'Exp (Tb13B)'!T6</f>
        <v>3075.4</v>
      </c>
      <c r="AR11" s="79">
        <f>'Exp (Tb13B)'!U6</f>
        <v>3285.8</v>
      </c>
    </row>
    <row r="12" spans="1:44" s="10" customFormat="1">
      <c r="A12" s="183"/>
      <c r="B12" s="140" t="s">
        <v>646</v>
      </c>
      <c r="C12" s="143">
        <v>204.3</v>
      </c>
      <c r="D12" s="143">
        <v>225.8</v>
      </c>
      <c r="E12" s="143">
        <v>232.8</v>
      </c>
      <c r="F12" s="143">
        <v>255.8</v>
      </c>
      <c r="G12" s="143">
        <v>269.8</v>
      </c>
      <c r="H12" s="143">
        <v>309.7</v>
      </c>
      <c r="I12" s="143">
        <v>334.4</v>
      </c>
      <c r="J12" s="143">
        <v>345.9</v>
      </c>
      <c r="K12" s="143">
        <v>367.3</v>
      </c>
      <c r="L12" s="143">
        <v>383</v>
      </c>
      <c r="M12" s="143">
        <v>424.4</v>
      </c>
      <c r="N12" s="143">
        <v>473.1</v>
      </c>
      <c r="O12" s="143">
        <v>539.5</v>
      </c>
      <c r="P12" s="143">
        <v>574.29999999999995</v>
      </c>
      <c r="Q12" s="143">
        <v>618</v>
      </c>
      <c r="R12" s="143">
        <v>682.2</v>
      </c>
      <c r="S12" s="143">
        <v>690.5</v>
      </c>
      <c r="T12" s="143">
        <v>698</v>
      </c>
      <c r="U12" s="143">
        <v>834.7</v>
      </c>
      <c r="V12" s="143">
        <v>919.6</v>
      </c>
      <c r="W12" s="143">
        <v>986.7</v>
      </c>
      <c r="X12" s="143">
        <v>1070.2</v>
      </c>
      <c r="Y12" s="143">
        <v>1309</v>
      </c>
      <c r="Z12" s="184">
        <v>1395</v>
      </c>
      <c r="AA12" s="184">
        <v>1460</v>
      </c>
      <c r="AB12" s="1037">
        <v>2025.5</v>
      </c>
      <c r="AC12" s="483">
        <v>2133.8000000000002</v>
      </c>
      <c r="AD12" s="517"/>
      <c r="AE12" s="517"/>
      <c r="AF12" s="517"/>
      <c r="AG12" s="517"/>
      <c r="AH12" s="517"/>
      <c r="AI12" s="517"/>
      <c r="AJ12" s="517"/>
      <c r="AK12" s="517"/>
      <c r="AL12" s="517"/>
      <c r="AM12" s="517"/>
      <c r="AN12" s="199"/>
      <c r="AO12" s="199"/>
      <c r="AP12" s="199"/>
      <c r="AQ12" s="199"/>
      <c r="AR12" s="199"/>
    </row>
    <row r="13" spans="1:44" s="6" customFormat="1">
      <c r="A13" s="95">
        <v>22</v>
      </c>
      <c r="B13" s="171" t="s">
        <v>523</v>
      </c>
      <c r="C13" s="177"/>
      <c r="D13" s="177"/>
      <c r="E13" s="177"/>
      <c r="F13" s="177"/>
      <c r="G13" s="177"/>
      <c r="H13" s="177"/>
      <c r="I13" s="177"/>
      <c r="J13" s="177"/>
      <c r="K13" s="177"/>
      <c r="L13" s="177"/>
      <c r="M13" s="177"/>
      <c r="N13" s="177"/>
      <c r="O13" s="177"/>
      <c r="P13" s="177"/>
      <c r="Q13" s="177"/>
      <c r="R13" s="177"/>
      <c r="S13" s="177"/>
      <c r="T13" s="177"/>
      <c r="U13" s="177"/>
      <c r="V13" s="177"/>
      <c r="W13" s="177"/>
      <c r="X13" s="177"/>
      <c r="Y13" s="177"/>
      <c r="Z13" s="80">
        <f>'Exp (Tb13B)'!C11</f>
        <v>1945</v>
      </c>
      <c r="AA13" s="80">
        <f>'Exp (Tb13B)'!D11</f>
        <v>2509.8000000000002</v>
      </c>
      <c r="AB13" s="1036">
        <f>'Exp (Tb13B)'!E11</f>
        <v>1991.3</v>
      </c>
      <c r="AC13" s="80">
        <f>'Exp (Tb13B)'!F11</f>
        <v>2174</v>
      </c>
      <c r="AD13" s="80">
        <f>'Exp (Tb13B)'!G11</f>
        <v>1746.2</v>
      </c>
      <c r="AE13" s="80">
        <f>'Exp (Tb13B)'!H11</f>
        <v>2306.6</v>
      </c>
      <c r="AF13" s="80">
        <f>'Exp (Tb13B)'!I11</f>
        <v>2594.3000000000002</v>
      </c>
      <c r="AG13" s="80">
        <f>'Exp (Tb13B)'!J11</f>
        <v>4107.7</v>
      </c>
      <c r="AH13" s="80">
        <f>'Exp (Tb13B)'!K11</f>
        <v>3489.4</v>
      </c>
      <c r="AI13" s="80">
        <f>'Exp (Tb13B)'!L11</f>
        <v>3802.2</v>
      </c>
      <c r="AJ13" s="80">
        <f>'Exp (Tb13B)'!M11</f>
        <v>5248.9</v>
      </c>
      <c r="AK13" s="80">
        <f>'Exp (Tb13B)'!N11</f>
        <v>4569.2</v>
      </c>
      <c r="AL13" s="80">
        <f>'Exp (Tb13B)'!O11</f>
        <v>3622.6</v>
      </c>
      <c r="AM13" s="80">
        <f>'Exp (Tb13B)'!P11</f>
        <v>3555.5</v>
      </c>
      <c r="AN13" s="79">
        <f>'Exp (Tb13B)'!Q11</f>
        <v>3964.2</v>
      </c>
      <c r="AO13" s="79">
        <f>'Exp (Tb13B)'!R11</f>
        <v>4134.8999999999996</v>
      </c>
      <c r="AP13" s="79">
        <f>'Exp (Tb13B)'!S11</f>
        <v>4335</v>
      </c>
      <c r="AQ13" s="79">
        <f>'Exp (Tb13B)'!T11</f>
        <v>4861.3</v>
      </c>
      <c r="AR13" s="79">
        <f>'Exp (Tb13B)'!U11</f>
        <v>5112.6000000000004</v>
      </c>
    </row>
    <row r="14" spans="1:44" s="10" customFormat="1">
      <c r="A14" s="183"/>
      <c r="B14" s="140" t="s">
        <v>647</v>
      </c>
      <c r="C14" s="143">
        <v>254.3</v>
      </c>
      <c r="D14" s="143">
        <v>241.9</v>
      </c>
      <c r="E14" s="143">
        <v>291.8</v>
      </c>
      <c r="F14" s="143">
        <v>347.7</v>
      </c>
      <c r="G14" s="143">
        <v>336.6</v>
      </c>
      <c r="H14" s="143">
        <v>367.2</v>
      </c>
      <c r="I14" s="143">
        <v>447.2</v>
      </c>
      <c r="J14" s="143">
        <v>374.2</v>
      </c>
      <c r="K14" s="143">
        <v>452.8</v>
      </c>
      <c r="L14" s="143">
        <v>478.5</v>
      </c>
      <c r="M14" s="143">
        <v>545.1</v>
      </c>
      <c r="N14" s="143">
        <v>745</v>
      </c>
      <c r="O14" s="143">
        <v>702.8</v>
      </c>
      <c r="P14" s="143">
        <v>782.80000000000007</v>
      </c>
      <c r="Q14" s="143">
        <v>574.4</v>
      </c>
      <c r="R14" s="143">
        <v>872.9</v>
      </c>
      <c r="S14" s="143">
        <v>1142.5999999999999</v>
      </c>
      <c r="T14" s="143">
        <v>967.9</v>
      </c>
      <c r="U14" s="143">
        <v>1263.7</v>
      </c>
      <c r="V14" s="143">
        <v>1356.5</v>
      </c>
      <c r="W14" s="143">
        <v>1416.7</v>
      </c>
      <c r="X14" s="143">
        <v>1404.1</v>
      </c>
      <c r="Y14" s="143">
        <v>2029.9</v>
      </c>
      <c r="Z14" s="184">
        <v>2522.1999999999998</v>
      </c>
      <c r="AA14" s="184">
        <v>3530.8</v>
      </c>
      <c r="AB14" s="1037">
        <v>1589.6</v>
      </c>
      <c r="AC14" s="483">
        <v>1511.6</v>
      </c>
      <c r="AD14" s="517"/>
      <c r="AE14" s="517"/>
      <c r="AF14" s="517"/>
      <c r="AG14" s="517"/>
      <c r="AH14" s="517"/>
      <c r="AI14" s="517"/>
      <c r="AJ14" s="517"/>
      <c r="AK14" s="517"/>
      <c r="AL14" s="517"/>
      <c r="AM14" s="517"/>
      <c r="AN14" s="199"/>
      <c r="AO14" s="199"/>
      <c r="AP14" s="199"/>
      <c r="AQ14" s="199"/>
      <c r="AR14" s="199"/>
    </row>
    <row r="15" spans="1:44" s="23" customFormat="1">
      <c r="A15" s="185"/>
      <c r="B15" s="265" t="s">
        <v>648</v>
      </c>
      <c r="C15" s="143"/>
      <c r="D15" s="143"/>
      <c r="E15" s="143"/>
      <c r="F15" s="143"/>
      <c r="G15" s="143"/>
      <c r="H15" s="143"/>
      <c r="I15" s="143"/>
      <c r="J15" s="143"/>
      <c r="K15" s="143"/>
      <c r="L15" s="143"/>
      <c r="M15" s="143">
        <v>545.1</v>
      </c>
      <c r="N15" s="143">
        <v>474.7</v>
      </c>
      <c r="O15" s="143">
        <v>571.9</v>
      </c>
      <c r="P15" s="143">
        <v>554</v>
      </c>
      <c r="Q15" s="143">
        <v>489.9</v>
      </c>
      <c r="R15" s="143">
        <v>534.9</v>
      </c>
      <c r="S15" s="143">
        <v>904</v>
      </c>
      <c r="T15" s="143">
        <v>786.6</v>
      </c>
      <c r="U15" s="143">
        <v>1050.8</v>
      </c>
      <c r="V15" s="143">
        <v>1133.5999999999999</v>
      </c>
      <c r="W15" s="143">
        <v>1213.4000000000001</v>
      </c>
      <c r="X15" s="143">
        <v>1161.9000000000001</v>
      </c>
      <c r="Y15" s="143">
        <v>1791.5</v>
      </c>
      <c r="Z15" s="184">
        <v>2171.9</v>
      </c>
      <c r="AA15" s="184">
        <v>2803.8</v>
      </c>
      <c r="AB15" s="1038" t="s">
        <v>302</v>
      </c>
      <c r="AC15" s="484" t="s">
        <v>302</v>
      </c>
      <c r="AD15" s="518"/>
      <c r="AE15" s="518"/>
      <c r="AF15" s="518"/>
      <c r="AG15" s="518"/>
      <c r="AH15" s="518"/>
      <c r="AI15" s="518"/>
      <c r="AJ15" s="518"/>
      <c r="AK15" s="518"/>
      <c r="AL15" s="518"/>
      <c r="AM15" s="518"/>
      <c r="AN15" s="200"/>
      <c r="AO15" s="200"/>
      <c r="AP15" s="200"/>
      <c r="AQ15" s="200"/>
      <c r="AR15" s="200"/>
    </row>
    <row r="16" spans="1:44" s="23" customFormat="1">
      <c r="A16" s="185"/>
      <c r="B16" s="265" t="s">
        <v>649</v>
      </c>
      <c r="C16" s="143"/>
      <c r="D16" s="143"/>
      <c r="E16" s="143"/>
      <c r="F16" s="143"/>
      <c r="G16" s="143"/>
      <c r="H16" s="143"/>
      <c r="I16" s="143"/>
      <c r="J16" s="143"/>
      <c r="K16" s="143"/>
      <c r="L16" s="143"/>
      <c r="M16" s="143"/>
      <c r="N16" s="143"/>
      <c r="O16" s="143"/>
      <c r="P16" s="143">
        <v>134.69999999999999</v>
      </c>
      <c r="Q16" s="143">
        <v>29.9</v>
      </c>
      <c r="R16" s="143">
        <v>39.5</v>
      </c>
      <c r="S16" s="143">
        <v>40.9</v>
      </c>
      <c r="T16" s="143">
        <v>42.4</v>
      </c>
      <c r="U16" s="143">
        <v>148.9</v>
      </c>
      <c r="V16" s="143">
        <v>142.9</v>
      </c>
      <c r="W16" s="143">
        <v>142.69999999999999</v>
      </c>
      <c r="X16" s="143">
        <v>144.19999999999999</v>
      </c>
      <c r="Y16" s="143">
        <v>171.8</v>
      </c>
      <c r="Z16" s="184">
        <v>277.7</v>
      </c>
      <c r="AA16" s="184">
        <v>647.20000000000005</v>
      </c>
      <c r="AB16" s="1038" t="s">
        <v>302</v>
      </c>
      <c r="AC16" s="484" t="s">
        <v>302</v>
      </c>
      <c r="AD16" s="518"/>
      <c r="AE16" s="518"/>
      <c r="AF16" s="518"/>
      <c r="AG16" s="518"/>
      <c r="AH16" s="518"/>
      <c r="AI16" s="518"/>
      <c r="AJ16" s="518"/>
      <c r="AK16" s="518"/>
      <c r="AL16" s="518"/>
      <c r="AM16" s="518"/>
      <c r="AN16" s="200"/>
      <c r="AO16" s="200"/>
      <c r="AP16" s="200"/>
      <c r="AQ16" s="200"/>
      <c r="AR16" s="200"/>
    </row>
    <row r="17" spans="1:44" s="23" customFormat="1">
      <c r="A17" s="185"/>
      <c r="B17" s="265" t="s">
        <v>650</v>
      </c>
      <c r="C17" s="143"/>
      <c r="D17" s="143"/>
      <c r="E17" s="143"/>
      <c r="F17" s="143"/>
      <c r="G17" s="143"/>
      <c r="H17" s="143"/>
      <c r="I17" s="143"/>
      <c r="J17" s="143"/>
      <c r="K17" s="143"/>
      <c r="L17" s="143"/>
      <c r="M17" s="143"/>
      <c r="N17" s="143">
        <v>193.3</v>
      </c>
      <c r="O17" s="143">
        <v>91.3</v>
      </c>
      <c r="P17" s="143">
        <v>12</v>
      </c>
      <c r="Q17" s="143">
        <v>20.6</v>
      </c>
      <c r="R17" s="143">
        <v>141.80000000000001</v>
      </c>
      <c r="S17" s="143">
        <v>36.200000000000003</v>
      </c>
      <c r="T17" s="143">
        <v>33.9</v>
      </c>
      <c r="U17" s="143">
        <v>1.2</v>
      </c>
      <c r="V17" s="143" t="s">
        <v>302</v>
      </c>
      <c r="W17" s="143" t="s">
        <v>302</v>
      </c>
      <c r="X17" s="143" t="s">
        <v>302</v>
      </c>
      <c r="Y17" s="143" t="s">
        <v>302</v>
      </c>
      <c r="Z17" s="186" t="s">
        <v>302</v>
      </c>
      <c r="AA17" s="186" t="s">
        <v>302</v>
      </c>
      <c r="AB17" s="1038" t="s">
        <v>302</v>
      </c>
      <c r="AC17" s="484" t="s">
        <v>302</v>
      </c>
      <c r="AD17" s="518"/>
      <c r="AE17" s="518"/>
      <c r="AF17" s="518"/>
      <c r="AG17" s="518"/>
      <c r="AH17" s="518"/>
      <c r="AI17" s="518"/>
      <c r="AJ17" s="518"/>
      <c r="AK17" s="518"/>
      <c r="AL17" s="518"/>
      <c r="AM17" s="518"/>
      <c r="AN17" s="200"/>
      <c r="AO17" s="200"/>
      <c r="AP17" s="200"/>
      <c r="AQ17" s="200"/>
      <c r="AR17" s="200"/>
    </row>
    <row r="18" spans="1:44" s="23" customFormat="1">
      <c r="A18" s="185"/>
      <c r="B18" s="265" t="s">
        <v>651</v>
      </c>
      <c r="C18" s="143"/>
      <c r="D18" s="143"/>
      <c r="E18" s="143"/>
      <c r="F18" s="143"/>
      <c r="G18" s="143"/>
      <c r="H18" s="143"/>
      <c r="I18" s="143"/>
      <c r="J18" s="143"/>
      <c r="K18" s="143"/>
      <c r="L18" s="143"/>
      <c r="M18" s="143"/>
      <c r="N18" s="143">
        <v>77</v>
      </c>
      <c r="O18" s="143">
        <v>39.6</v>
      </c>
      <c r="P18" s="143">
        <v>68</v>
      </c>
      <c r="Q18" s="143">
        <v>9.6999999999999993</v>
      </c>
      <c r="R18" s="143">
        <v>66.7</v>
      </c>
      <c r="S18" s="143">
        <v>104.5</v>
      </c>
      <c r="T18" s="143">
        <v>30.3</v>
      </c>
      <c r="U18" s="143">
        <v>6.8</v>
      </c>
      <c r="V18" s="143">
        <v>8.8000000000000007</v>
      </c>
      <c r="W18" s="143">
        <v>9</v>
      </c>
      <c r="X18" s="143">
        <v>28</v>
      </c>
      <c r="Y18" s="143">
        <v>5.8</v>
      </c>
      <c r="Z18" s="184">
        <v>7.1</v>
      </c>
      <c r="AA18" s="186" t="s">
        <v>302</v>
      </c>
      <c r="AB18" s="1038" t="s">
        <v>302</v>
      </c>
      <c r="AC18" s="484" t="s">
        <v>302</v>
      </c>
      <c r="AD18" s="518"/>
      <c r="AE18" s="518"/>
      <c r="AF18" s="518"/>
      <c r="AG18" s="518"/>
      <c r="AH18" s="518"/>
      <c r="AI18" s="518"/>
      <c r="AJ18" s="518"/>
      <c r="AK18" s="518"/>
      <c r="AL18" s="518"/>
      <c r="AM18" s="518"/>
      <c r="AN18" s="200"/>
      <c r="AO18" s="200"/>
      <c r="AP18" s="200"/>
      <c r="AQ18" s="200"/>
      <c r="AR18" s="200"/>
    </row>
    <row r="19" spans="1:44" s="23" customFormat="1">
      <c r="A19" s="185"/>
      <c r="B19" s="265" t="s">
        <v>652</v>
      </c>
      <c r="C19" s="143"/>
      <c r="D19" s="143"/>
      <c r="E19" s="143"/>
      <c r="F19" s="143"/>
      <c r="G19" s="143"/>
      <c r="H19" s="143"/>
      <c r="I19" s="143"/>
      <c r="J19" s="143"/>
      <c r="K19" s="143"/>
      <c r="L19" s="143"/>
      <c r="M19" s="143"/>
      <c r="N19" s="143"/>
      <c r="O19" s="143"/>
      <c r="P19" s="143">
        <v>14.1</v>
      </c>
      <c r="Q19" s="143">
        <v>24.2</v>
      </c>
      <c r="R19" s="143">
        <v>90</v>
      </c>
      <c r="S19" s="143">
        <v>57</v>
      </c>
      <c r="T19" s="143">
        <v>74.7</v>
      </c>
      <c r="U19" s="143">
        <v>56</v>
      </c>
      <c r="V19" s="143">
        <v>71.2</v>
      </c>
      <c r="W19" s="143">
        <v>51.6</v>
      </c>
      <c r="X19" s="143">
        <v>70</v>
      </c>
      <c r="Y19" s="143">
        <v>60.8</v>
      </c>
      <c r="Z19" s="184">
        <v>65.5</v>
      </c>
      <c r="AA19" s="184">
        <v>79.8</v>
      </c>
      <c r="AB19" s="1038" t="s">
        <v>302</v>
      </c>
      <c r="AC19" s="484" t="s">
        <v>302</v>
      </c>
      <c r="AD19" s="518"/>
      <c r="AE19" s="518"/>
      <c r="AF19" s="518"/>
      <c r="AG19" s="518"/>
      <c r="AH19" s="518"/>
      <c r="AI19" s="518"/>
      <c r="AJ19" s="518"/>
      <c r="AK19" s="518"/>
      <c r="AL19" s="518"/>
      <c r="AM19" s="518"/>
      <c r="AN19" s="200"/>
      <c r="AO19" s="200"/>
      <c r="AP19" s="200"/>
      <c r="AQ19" s="200"/>
      <c r="AR19" s="200"/>
    </row>
    <row r="20" spans="1:44" s="6" customFormat="1">
      <c r="A20" s="95">
        <v>26</v>
      </c>
      <c r="B20" s="171" t="s">
        <v>527</v>
      </c>
      <c r="C20" s="177"/>
      <c r="D20" s="177"/>
      <c r="E20" s="177"/>
      <c r="F20" s="177"/>
      <c r="G20" s="177"/>
      <c r="H20" s="177"/>
      <c r="I20" s="177"/>
      <c r="J20" s="177"/>
      <c r="K20" s="177"/>
      <c r="L20" s="177"/>
      <c r="M20" s="177"/>
      <c r="N20" s="177"/>
      <c r="O20" s="177"/>
      <c r="P20" s="177"/>
      <c r="Q20" s="177"/>
      <c r="R20" s="177"/>
      <c r="S20" s="177"/>
      <c r="T20" s="177"/>
      <c r="U20" s="177"/>
      <c r="V20" s="177"/>
      <c r="W20" s="177"/>
      <c r="X20" s="177"/>
      <c r="Y20" s="177"/>
      <c r="Z20" s="80">
        <f>'Exp (Tb13B)'!C12</f>
        <v>1366.5</v>
      </c>
      <c r="AA20" s="80">
        <f>'Exp (Tb13B)'!D12</f>
        <v>710</v>
      </c>
      <c r="AB20" s="1036">
        <f>'Exp (Tb13B)'!E12</f>
        <v>1609.4</v>
      </c>
      <c r="AC20" s="80">
        <f>'Exp (Tb13B)'!F12</f>
        <v>893</v>
      </c>
      <c r="AD20" s="80">
        <f>'Exp (Tb13B)'!G12</f>
        <v>610.70000000000005</v>
      </c>
      <c r="AE20" s="80">
        <f>'Exp (Tb13B)'!H12</f>
        <v>613.20000000000005</v>
      </c>
      <c r="AF20" s="80">
        <f>'Exp (Tb13B)'!I12</f>
        <v>779.2</v>
      </c>
      <c r="AG20" s="80">
        <f>'Exp (Tb13B)'!J12</f>
        <v>727.5</v>
      </c>
      <c r="AH20" s="80">
        <f>'Exp (Tb13B)'!K12</f>
        <v>607.20000000000005</v>
      </c>
      <c r="AI20" s="80">
        <f>'Exp (Tb13B)'!L12</f>
        <v>630.1</v>
      </c>
      <c r="AJ20" s="80">
        <f>'Exp (Tb13B)'!M12</f>
        <v>1181.5</v>
      </c>
      <c r="AK20" s="80">
        <f>'Exp (Tb13B)'!N12</f>
        <v>1011.3</v>
      </c>
      <c r="AL20" s="80">
        <f>'Exp (Tb13B)'!O12</f>
        <v>2231</v>
      </c>
      <c r="AM20" s="80">
        <f>'Exp (Tb13B)'!P12</f>
        <v>1855.7</v>
      </c>
      <c r="AN20" s="79">
        <f>'Exp (Tb13B)'!Q12</f>
        <v>1334.8</v>
      </c>
      <c r="AO20" s="79">
        <f>'Exp (Tb13B)'!R12</f>
        <v>1375.5</v>
      </c>
      <c r="AP20" s="79">
        <f>'Exp (Tb13B)'!S12</f>
        <v>1453.5</v>
      </c>
      <c r="AQ20" s="79">
        <f>'Exp (Tb13B)'!T12</f>
        <v>1585.3</v>
      </c>
      <c r="AR20" s="79">
        <f>'Exp (Tb13B)'!U12</f>
        <v>1645.5</v>
      </c>
    </row>
    <row r="21" spans="1:44" s="10" customFormat="1">
      <c r="A21" s="183"/>
      <c r="B21" s="140" t="s">
        <v>653</v>
      </c>
      <c r="C21" s="143"/>
      <c r="D21" s="143"/>
      <c r="E21" s="143"/>
      <c r="F21" s="143"/>
      <c r="G21" s="143"/>
      <c r="H21" s="143"/>
      <c r="I21" s="143"/>
      <c r="J21" s="143"/>
      <c r="K21" s="143"/>
      <c r="L21" s="143"/>
      <c r="M21" s="143"/>
      <c r="N21" s="143"/>
      <c r="O21" s="143"/>
      <c r="P21" s="143"/>
      <c r="Q21" s="143"/>
      <c r="R21" s="143"/>
      <c r="S21" s="143"/>
      <c r="T21" s="143"/>
      <c r="U21" s="143"/>
      <c r="V21" s="143"/>
      <c r="W21" s="143"/>
      <c r="X21" s="143"/>
      <c r="Y21" s="143"/>
      <c r="Z21" s="184"/>
      <c r="AA21" s="184"/>
      <c r="AB21" s="1037">
        <v>1439.9</v>
      </c>
      <c r="AC21" s="483">
        <v>1028.8</v>
      </c>
      <c r="AD21" s="518"/>
      <c r="AE21" s="518"/>
      <c r="AF21" s="518"/>
      <c r="AG21" s="518"/>
      <c r="AH21" s="518"/>
      <c r="AI21" s="518"/>
      <c r="AJ21" s="518"/>
      <c r="AK21" s="518"/>
      <c r="AL21" s="518"/>
      <c r="AM21" s="518"/>
      <c r="AN21" s="200"/>
      <c r="AO21" s="200"/>
      <c r="AP21" s="200"/>
      <c r="AQ21" s="200"/>
      <c r="AR21" s="200"/>
    </row>
    <row r="22" spans="1:44" s="3" customFormat="1">
      <c r="A22" s="36">
        <v>27</v>
      </c>
      <c r="B22" s="139" t="s">
        <v>530</v>
      </c>
      <c r="C22" s="65"/>
      <c r="D22" s="65"/>
      <c r="E22" s="65"/>
      <c r="F22" s="65"/>
      <c r="G22" s="65"/>
      <c r="H22" s="65"/>
      <c r="I22" s="65"/>
      <c r="J22" s="65"/>
      <c r="K22" s="65"/>
      <c r="L22" s="65"/>
      <c r="M22" s="65"/>
      <c r="N22" s="65"/>
      <c r="O22" s="65"/>
      <c r="P22" s="65"/>
      <c r="Q22" s="65"/>
      <c r="R22" s="65"/>
      <c r="S22" s="65"/>
      <c r="T22" s="65"/>
      <c r="U22" s="65"/>
      <c r="V22" s="65"/>
      <c r="W22" s="65"/>
      <c r="X22" s="65"/>
      <c r="Y22" s="65"/>
      <c r="Z22" s="486"/>
      <c r="AA22" s="486"/>
      <c r="AB22" s="1039"/>
      <c r="AC22" s="486">
        <f>'Exp (Tb13B)'!F25</f>
        <v>0</v>
      </c>
      <c r="AD22" s="519"/>
      <c r="AE22" s="519"/>
      <c r="AF22" s="519"/>
      <c r="AG22" s="519"/>
      <c r="AH22" s="519"/>
      <c r="AI22" s="519"/>
      <c r="AJ22" s="519"/>
      <c r="AK22" s="519"/>
      <c r="AL22" s="519"/>
      <c r="AM22" s="519"/>
      <c r="AN22" s="487"/>
      <c r="AO22" s="487"/>
      <c r="AP22" s="487"/>
      <c r="AQ22" s="487"/>
      <c r="AR22" s="487"/>
    </row>
    <row r="23" spans="1:44" s="6" customFormat="1">
      <c r="A23" s="95">
        <v>28</v>
      </c>
      <c r="B23" s="171" t="s">
        <v>531</v>
      </c>
      <c r="C23" s="177"/>
      <c r="D23" s="177"/>
      <c r="E23" s="177"/>
      <c r="F23" s="177"/>
      <c r="G23" s="177"/>
      <c r="H23" s="177"/>
      <c r="I23" s="177"/>
      <c r="J23" s="177"/>
      <c r="K23" s="177"/>
      <c r="L23" s="177"/>
      <c r="M23" s="177"/>
      <c r="N23" s="177"/>
      <c r="O23" s="177"/>
      <c r="P23" s="177"/>
      <c r="Q23" s="177"/>
      <c r="R23" s="177"/>
      <c r="S23" s="177"/>
      <c r="T23" s="177"/>
      <c r="U23" s="177"/>
      <c r="V23" s="177"/>
      <c r="W23" s="177"/>
      <c r="X23" s="177"/>
      <c r="Y23" s="177"/>
      <c r="Z23" s="80">
        <f>'Exp (Tb13B)'!C13</f>
        <v>59</v>
      </c>
      <c r="AA23" s="80">
        <f>'Exp (Tb13B)'!D13</f>
        <v>855.3</v>
      </c>
      <c r="AB23" s="1036">
        <f>'Exp (Tb13B)'!E13</f>
        <v>136.69999999999999</v>
      </c>
      <c r="AC23" s="80">
        <f>'Exp (Tb13B)'!F13</f>
        <v>121</v>
      </c>
      <c r="AD23" s="80">
        <f>'Exp (Tb13B)'!G13</f>
        <v>84.1</v>
      </c>
      <c r="AE23" s="80">
        <f>'Exp (Tb13B)'!H13</f>
        <v>79.8</v>
      </c>
      <c r="AF23" s="80">
        <f>'Exp (Tb13B)'!I13</f>
        <v>72.7</v>
      </c>
      <c r="AG23" s="80">
        <f>'Exp (Tb13B)'!J13</f>
        <v>84.8</v>
      </c>
      <c r="AH23" s="80">
        <f>'Exp (Tb13B)'!K13</f>
        <v>97.7</v>
      </c>
      <c r="AI23" s="80">
        <f>'Exp (Tb13B)'!L13</f>
        <v>59.2</v>
      </c>
      <c r="AJ23" s="80">
        <f>'Exp (Tb13B)'!M13</f>
        <v>64.400000000000006</v>
      </c>
      <c r="AK23" s="80">
        <f>'Exp (Tb13B)'!N13</f>
        <v>64.2</v>
      </c>
      <c r="AL23" s="80">
        <f>'Exp (Tb13B)'!O13</f>
        <v>118</v>
      </c>
      <c r="AM23" s="80">
        <f>'Exp (Tb13B)'!P13</f>
        <v>126.2</v>
      </c>
      <c r="AN23" s="79">
        <f>'Exp (Tb13B)'!Q13</f>
        <v>139.30000000000001</v>
      </c>
      <c r="AO23" s="79">
        <f>'Exp (Tb13B)'!R13</f>
        <v>143.6</v>
      </c>
      <c r="AP23" s="79">
        <f>'Exp (Tb13B)'!S13</f>
        <v>151.69999999999999</v>
      </c>
      <c r="AQ23" s="79">
        <f>'Exp (Tb13B)'!T13</f>
        <v>165.5</v>
      </c>
      <c r="AR23" s="79">
        <f>'Exp (Tb13B)'!U13</f>
        <v>171.8</v>
      </c>
    </row>
    <row r="24" spans="1:44" s="6" customFormat="1">
      <c r="A24" s="95">
        <v>31</v>
      </c>
      <c r="B24" s="171" t="s">
        <v>533</v>
      </c>
      <c r="C24" s="177"/>
      <c r="D24" s="177"/>
      <c r="E24" s="177"/>
      <c r="F24" s="177"/>
      <c r="G24" s="177"/>
      <c r="H24" s="177"/>
      <c r="I24" s="177"/>
      <c r="J24" s="177"/>
      <c r="K24" s="177"/>
      <c r="L24" s="177"/>
      <c r="M24" s="177"/>
      <c r="N24" s="177"/>
      <c r="O24" s="177"/>
      <c r="P24" s="177"/>
      <c r="Q24" s="177"/>
      <c r="R24" s="177"/>
      <c r="S24" s="177"/>
      <c r="T24" s="177"/>
      <c r="U24" s="177"/>
      <c r="V24" s="177"/>
      <c r="W24" s="177"/>
      <c r="X24" s="177"/>
      <c r="Y24" s="177"/>
      <c r="Z24" s="80">
        <f>'Exp (Tb13B)'!C14</f>
        <v>1423.7</v>
      </c>
      <c r="AA24" s="80">
        <f>'Exp (Tb13B)'!D14</f>
        <v>1722.1</v>
      </c>
      <c r="AB24" s="1036">
        <f>'Exp (Tb13B)'!E14</f>
        <v>3251.8</v>
      </c>
      <c r="AC24" s="80">
        <f>'Exp (Tb13B)'!F14</f>
        <v>1015.8</v>
      </c>
      <c r="AD24" s="80">
        <f>'Exp (Tb13B)'!G14</f>
        <v>554.79999999999995</v>
      </c>
      <c r="AE24" s="80">
        <f>'Exp (Tb13B)'!H14</f>
        <v>442.5</v>
      </c>
      <c r="AF24" s="80">
        <f>'Exp (Tb13B)'!I14</f>
        <v>482.1</v>
      </c>
      <c r="AG24" s="80">
        <f>'Exp (Tb13B)'!J14</f>
        <v>567.6</v>
      </c>
      <c r="AH24" s="80">
        <f>'Exp (Tb13B)'!K14</f>
        <v>819.5</v>
      </c>
      <c r="AI24" s="80">
        <f>'Exp (Tb13B)'!L14</f>
        <v>504.1</v>
      </c>
      <c r="AJ24" s="80">
        <f>'Exp (Tb13B)'!M14</f>
        <v>1321.1</v>
      </c>
      <c r="AK24" s="80">
        <f>'Exp (Tb13B)'!N14</f>
        <v>1166.2</v>
      </c>
      <c r="AL24" s="80">
        <f>'Exp (Tb13B)'!O14</f>
        <v>1233.5999999999999</v>
      </c>
      <c r="AM24" s="80">
        <f>'Exp (Tb13B)'!P14</f>
        <v>1675.1</v>
      </c>
      <c r="AN24" s="79">
        <f>'Exp (Tb13B)'!Q14</f>
        <v>3041.7</v>
      </c>
      <c r="AO24" s="79">
        <f>'Exp (Tb13B)'!R14</f>
        <v>3134.4</v>
      </c>
      <c r="AP24" s="79">
        <f>'Exp (Tb13B)'!S14</f>
        <v>3312</v>
      </c>
      <c r="AQ24" s="79">
        <f>'Exp (Tb13B)'!T14</f>
        <v>3612.3</v>
      </c>
      <c r="AR24" s="79">
        <f>'Exp (Tb13B)'!U14</f>
        <v>3749.7</v>
      </c>
    </row>
    <row r="25" spans="1:44" s="10" customFormat="1">
      <c r="A25" s="183"/>
      <c r="B25" s="140" t="s">
        <v>654</v>
      </c>
      <c r="C25" s="143"/>
      <c r="D25" s="143"/>
      <c r="E25" s="143"/>
      <c r="F25" s="143"/>
      <c r="G25" s="143"/>
      <c r="H25" s="143"/>
      <c r="I25" s="143"/>
      <c r="J25" s="143"/>
      <c r="K25" s="143"/>
      <c r="L25" s="143"/>
      <c r="M25" s="143"/>
      <c r="N25" s="143"/>
      <c r="O25" s="143"/>
      <c r="P25" s="143"/>
      <c r="Q25" s="143"/>
      <c r="R25" s="143"/>
      <c r="S25" s="143"/>
      <c r="T25" s="143"/>
      <c r="U25" s="143"/>
      <c r="V25" s="143"/>
      <c r="W25" s="143"/>
      <c r="X25" s="143"/>
      <c r="Y25" s="143"/>
      <c r="Z25" s="184"/>
      <c r="AA25" s="184"/>
      <c r="AB25" s="1037">
        <v>48.3</v>
      </c>
      <c r="AC25" s="483">
        <v>11.2</v>
      </c>
      <c r="AD25" s="518"/>
      <c r="AE25" s="518"/>
      <c r="AF25" s="518"/>
      <c r="AG25" s="518"/>
      <c r="AH25" s="518"/>
      <c r="AI25" s="518"/>
      <c r="AJ25" s="518"/>
      <c r="AK25" s="518"/>
      <c r="AL25" s="518"/>
      <c r="AM25" s="518"/>
      <c r="AN25" s="200"/>
      <c r="AO25" s="200"/>
      <c r="AP25" s="200"/>
      <c r="AQ25" s="200"/>
      <c r="AR25" s="200"/>
    </row>
    <row r="26" spans="1:44" s="10" customFormat="1">
      <c r="A26" s="183"/>
      <c r="B26" s="140" t="s">
        <v>655</v>
      </c>
      <c r="C26" s="143"/>
      <c r="D26" s="143"/>
      <c r="E26" s="143"/>
      <c r="F26" s="143"/>
      <c r="G26" s="143"/>
      <c r="H26" s="143"/>
      <c r="I26" s="143"/>
      <c r="J26" s="143"/>
      <c r="K26" s="143"/>
      <c r="L26" s="143"/>
      <c r="M26" s="143"/>
      <c r="N26" s="143"/>
      <c r="O26" s="143"/>
      <c r="P26" s="143"/>
      <c r="Q26" s="143"/>
      <c r="R26" s="143"/>
      <c r="S26" s="143"/>
      <c r="T26" s="143"/>
      <c r="U26" s="143"/>
      <c r="V26" s="143"/>
      <c r="W26" s="143"/>
      <c r="X26" s="143"/>
      <c r="Y26" s="143"/>
      <c r="Z26" s="184"/>
      <c r="AA26" s="184"/>
      <c r="AB26" s="1037">
        <v>1560.5</v>
      </c>
      <c r="AC26" s="483">
        <v>1012.8</v>
      </c>
      <c r="AD26" s="518"/>
      <c r="AE26" s="518"/>
      <c r="AF26" s="518"/>
      <c r="AG26" s="518"/>
      <c r="AH26" s="518"/>
      <c r="AI26" s="518"/>
      <c r="AJ26" s="518"/>
      <c r="AK26" s="518"/>
      <c r="AL26" s="518"/>
      <c r="AM26" s="518"/>
      <c r="AN26" s="200"/>
      <c r="AO26" s="200"/>
      <c r="AP26" s="200"/>
      <c r="AQ26" s="200"/>
      <c r="AR26" s="200"/>
    </row>
    <row r="27" spans="1:44" s="10" customFormat="1">
      <c r="A27" s="183"/>
      <c r="B27" s="140" t="s">
        <v>656</v>
      </c>
      <c r="C27" s="143"/>
      <c r="D27" s="143"/>
      <c r="E27" s="143"/>
      <c r="F27" s="143"/>
      <c r="G27" s="143"/>
      <c r="H27" s="143"/>
      <c r="I27" s="143"/>
      <c r="J27" s="143"/>
      <c r="K27" s="143"/>
      <c r="L27" s="143"/>
      <c r="M27" s="143"/>
      <c r="N27" s="143"/>
      <c r="O27" s="143"/>
      <c r="P27" s="143"/>
      <c r="Q27" s="143"/>
      <c r="R27" s="143"/>
      <c r="S27" s="143"/>
      <c r="T27" s="143"/>
      <c r="U27" s="143"/>
      <c r="V27" s="143"/>
      <c r="W27" s="143"/>
      <c r="X27" s="143"/>
      <c r="Y27" s="143"/>
      <c r="Z27" s="184"/>
      <c r="AA27" s="184"/>
      <c r="AB27" s="1037"/>
      <c r="AC27" s="483">
        <v>0.2</v>
      </c>
      <c r="AD27" s="518"/>
      <c r="AE27" s="518"/>
      <c r="AF27" s="518"/>
      <c r="AG27" s="518"/>
      <c r="AH27" s="518"/>
      <c r="AI27" s="518"/>
      <c r="AJ27" s="518"/>
      <c r="AK27" s="518"/>
      <c r="AL27" s="518"/>
      <c r="AM27" s="518"/>
      <c r="AN27" s="200"/>
      <c r="AO27" s="200"/>
      <c r="AP27" s="200"/>
      <c r="AQ27" s="200"/>
      <c r="AR27" s="200"/>
    </row>
    <row r="28" spans="1:44" s="10" customFormat="1">
      <c r="A28" s="183"/>
      <c r="B28" s="140" t="s">
        <v>657</v>
      </c>
      <c r="C28" s="143"/>
      <c r="D28" s="143"/>
      <c r="E28" s="143"/>
      <c r="F28" s="143"/>
      <c r="G28" s="143"/>
      <c r="H28" s="143"/>
      <c r="I28" s="143"/>
      <c r="J28" s="143"/>
      <c r="K28" s="143"/>
      <c r="L28" s="143"/>
      <c r="M28" s="143"/>
      <c r="N28" s="143"/>
      <c r="O28" s="143"/>
      <c r="P28" s="143"/>
      <c r="Q28" s="143"/>
      <c r="R28" s="143"/>
      <c r="S28" s="143"/>
      <c r="T28" s="143"/>
      <c r="U28" s="143"/>
      <c r="V28" s="143"/>
      <c r="W28" s="143"/>
      <c r="X28" s="143"/>
      <c r="Y28" s="143"/>
      <c r="Z28" s="184"/>
      <c r="AA28" s="184"/>
      <c r="AB28" s="1037">
        <v>601</v>
      </c>
      <c r="AC28" s="483">
        <v>639.20000000000005</v>
      </c>
      <c r="AD28" s="520"/>
      <c r="AE28" s="520"/>
      <c r="AF28" s="520"/>
      <c r="AG28" s="520"/>
      <c r="AH28" s="520"/>
      <c r="AI28" s="520"/>
      <c r="AJ28" s="520"/>
      <c r="AK28" s="520"/>
      <c r="AL28" s="520"/>
      <c r="AM28" s="520"/>
      <c r="AN28" s="202"/>
      <c r="AO28" s="202"/>
      <c r="AP28" s="202"/>
      <c r="AQ28" s="202"/>
      <c r="AR28" s="202"/>
    </row>
    <row r="29" spans="1:44" s="6" customFormat="1">
      <c r="A29" s="95">
        <v>52</v>
      </c>
      <c r="B29" s="171" t="s">
        <v>587</v>
      </c>
      <c r="C29" s="177"/>
      <c r="D29" s="177"/>
      <c r="E29" s="177"/>
      <c r="F29" s="177"/>
      <c r="G29" s="177"/>
      <c r="H29" s="177"/>
      <c r="I29" s="177"/>
      <c r="J29" s="177"/>
      <c r="K29" s="177"/>
      <c r="L29" s="177"/>
      <c r="M29" s="177"/>
      <c r="N29" s="177"/>
      <c r="O29" s="177"/>
      <c r="P29" s="177"/>
      <c r="Q29" s="177"/>
      <c r="R29" s="177"/>
      <c r="S29" s="177"/>
      <c r="T29" s="177"/>
      <c r="U29" s="177"/>
      <c r="V29" s="177"/>
      <c r="W29" s="177"/>
      <c r="X29" s="177"/>
      <c r="Y29" s="177"/>
      <c r="Z29" s="80">
        <f>'Exp (Tb13B)'!C24</f>
        <v>0.5</v>
      </c>
      <c r="AA29" s="82" t="s">
        <v>302</v>
      </c>
      <c r="AB29" s="1040" t="s">
        <v>302</v>
      </c>
      <c r="AC29" s="82" t="s">
        <v>302</v>
      </c>
      <c r="AD29" s="82" t="s">
        <v>302</v>
      </c>
      <c r="AE29" s="82" t="s">
        <v>302</v>
      </c>
      <c r="AF29" s="82" t="s">
        <v>302</v>
      </c>
      <c r="AG29" s="82" t="s">
        <v>302</v>
      </c>
      <c r="AH29" s="82" t="s">
        <v>302</v>
      </c>
      <c r="AI29" s="82" t="s">
        <v>302</v>
      </c>
      <c r="AJ29" s="82" t="s">
        <v>302</v>
      </c>
      <c r="AK29" s="82" t="s">
        <v>302</v>
      </c>
      <c r="AL29" s="82" t="s">
        <v>302</v>
      </c>
      <c r="AM29" s="82" t="s">
        <v>302</v>
      </c>
      <c r="AN29" s="81" t="s">
        <v>302</v>
      </c>
      <c r="AO29" s="81" t="s">
        <v>302</v>
      </c>
      <c r="AP29" s="81" t="s">
        <v>302</v>
      </c>
      <c r="AQ29" s="81" t="s">
        <v>302</v>
      </c>
      <c r="AR29" s="81" t="s">
        <v>302</v>
      </c>
    </row>
    <row r="30" spans="1:44">
      <c r="A30" s="95">
        <v>9</v>
      </c>
      <c r="B30" s="171" t="s">
        <v>545</v>
      </c>
      <c r="C30" s="182"/>
      <c r="D30" s="182"/>
      <c r="E30" s="182"/>
      <c r="F30" s="182"/>
      <c r="G30" s="182"/>
      <c r="H30" s="182"/>
      <c r="I30" s="182"/>
      <c r="J30" s="182"/>
      <c r="K30" s="182"/>
      <c r="L30" s="182"/>
      <c r="M30" s="182"/>
      <c r="N30" s="182"/>
      <c r="O30" s="182"/>
      <c r="P30" s="182"/>
      <c r="Q30" s="182"/>
      <c r="R30" s="182"/>
      <c r="S30" s="182"/>
      <c r="T30" s="182"/>
      <c r="U30" s="182"/>
      <c r="V30" s="182"/>
      <c r="W30" s="182"/>
      <c r="X30" s="182"/>
      <c r="Y30" s="182"/>
      <c r="Z30" s="80"/>
      <c r="AA30" s="80">
        <f>'Exp (Tb13B)'!D26</f>
        <v>1011.8</v>
      </c>
      <c r="AB30" s="1040" t="s">
        <v>302</v>
      </c>
      <c r="AC30" s="82">
        <f>'Exp (Tb13B)'!F26</f>
        <v>0</v>
      </c>
      <c r="AD30" s="82" t="s">
        <v>302</v>
      </c>
      <c r="AE30" s="82" t="s">
        <v>302</v>
      </c>
      <c r="AF30" s="82" t="s">
        <v>302</v>
      </c>
      <c r="AG30" s="82" t="s">
        <v>302</v>
      </c>
      <c r="AH30" s="82" t="s">
        <v>302</v>
      </c>
      <c r="AI30" s="82" t="s">
        <v>302</v>
      </c>
      <c r="AJ30" s="82" t="s">
        <v>302</v>
      </c>
      <c r="AK30" s="82" t="s">
        <v>302</v>
      </c>
      <c r="AL30" s="82" t="s">
        <v>302</v>
      </c>
      <c r="AM30" s="82" t="s">
        <v>302</v>
      </c>
      <c r="AN30" s="81" t="s">
        <v>302</v>
      </c>
      <c r="AO30" s="81" t="s">
        <v>302</v>
      </c>
      <c r="AP30" s="81" t="s">
        <v>302</v>
      </c>
      <c r="AQ30" s="81" t="s">
        <v>302</v>
      </c>
      <c r="AR30" s="81" t="s">
        <v>302</v>
      </c>
    </row>
    <row r="31" spans="1:44">
      <c r="A31" s="30"/>
      <c r="B31" s="171"/>
      <c r="C31" s="182"/>
      <c r="D31" s="182"/>
      <c r="E31" s="182"/>
      <c r="F31" s="182"/>
      <c r="G31" s="182"/>
      <c r="H31" s="182"/>
      <c r="I31" s="182"/>
      <c r="J31" s="182"/>
      <c r="K31" s="182"/>
      <c r="L31" s="182"/>
      <c r="M31" s="182"/>
      <c r="N31" s="182"/>
      <c r="O31" s="182"/>
      <c r="P31" s="182"/>
      <c r="Q31" s="182"/>
      <c r="R31" s="182"/>
      <c r="S31" s="182"/>
      <c r="T31" s="182"/>
      <c r="U31" s="182"/>
      <c r="V31" s="182"/>
      <c r="W31" s="182"/>
      <c r="X31" s="182"/>
      <c r="Y31" s="182"/>
      <c r="Z31" s="80"/>
      <c r="AA31" s="80"/>
      <c r="AB31" s="1036"/>
      <c r="AC31" s="80"/>
      <c r="AD31" s="80"/>
      <c r="AE31" s="80"/>
      <c r="AF31" s="80"/>
      <c r="AG31" s="80"/>
      <c r="AH31" s="80"/>
      <c r="AI31" s="80"/>
      <c r="AJ31" s="80"/>
      <c r="AK31" s="80"/>
      <c r="AL31" s="80"/>
      <c r="AM31" s="80"/>
      <c r="AN31" s="79"/>
      <c r="AO31" s="79"/>
      <c r="AP31" s="79"/>
      <c r="AQ31" s="79"/>
      <c r="AR31" s="79"/>
    </row>
    <row r="32" spans="1:44" s="6" customFormat="1">
      <c r="A32" s="261"/>
      <c r="B32" s="174" t="s">
        <v>658</v>
      </c>
      <c r="C32" s="178"/>
      <c r="D32" s="178"/>
      <c r="E32" s="178"/>
      <c r="F32" s="178"/>
      <c r="G32" s="178"/>
      <c r="H32" s="178"/>
      <c r="I32" s="178"/>
      <c r="J32" s="178"/>
      <c r="K32" s="178"/>
      <c r="L32" s="178"/>
      <c r="M32" s="178"/>
      <c r="N32" s="178"/>
      <c r="O32" s="178"/>
      <c r="P32" s="178"/>
      <c r="Q32" s="178"/>
      <c r="R32" s="178"/>
      <c r="S32" s="178"/>
      <c r="T32" s="178"/>
      <c r="U32" s="178"/>
      <c r="V32" s="178"/>
      <c r="W32" s="178"/>
      <c r="X32" s="178"/>
      <c r="Y32" s="178"/>
      <c r="Z32" s="1008">
        <f>'Exp (Tb13B)'!C28</f>
        <v>1753.1</v>
      </c>
      <c r="AA32" s="78">
        <f>'Exp (Tb13B)'!D28</f>
        <v>2794.3</v>
      </c>
      <c r="AB32" s="1033">
        <f>'Exp (Tb13B)'!E28</f>
        <v>3686.3</v>
      </c>
      <c r="AC32" s="78">
        <f>'Exp (Tb13B)'!F28</f>
        <v>3949.8</v>
      </c>
      <c r="AD32" s="78">
        <f>'Exp (Tb13B)'!G28</f>
        <v>3658.4</v>
      </c>
      <c r="AE32" s="78">
        <f>'Exp (Tb13B)'!H28</f>
        <v>3178.5</v>
      </c>
      <c r="AF32" s="78">
        <f>'Exp (Tb13B)'!I28</f>
        <v>3560.9</v>
      </c>
      <c r="AG32" s="78">
        <f>'Exp (Tb13B)'!J28</f>
        <v>3123.9</v>
      </c>
      <c r="AH32" s="78">
        <f>'Exp (Tb13B)'!K28</f>
        <v>4579.8</v>
      </c>
      <c r="AI32" s="78">
        <f>'Exp (Tb13B)'!L28</f>
        <v>4880.6000000000004</v>
      </c>
      <c r="AJ32" s="78">
        <f>'Exp (Tb13B)'!M28</f>
        <v>5178.1000000000004</v>
      </c>
      <c r="AK32" s="78">
        <f>'Exp (Tb13B)'!N28</f>
        <v>6152</v>
      </c>
      <c r="AL32" s="78">
        <f>'Exp (Tb13B)'!O28</f>
        <v>5900.7</v>
      </c>
      <c r="AM32" s="78">
        <f>'Exp (Tb13B)'!P28</f>
        <v>5903.5</v>
      </c>
      <c r="AN32" s="76">
        <f>'Exp (Tb13B)'!Q28</f>
        <v>6481.1</v>
      </c>
      <c r="AO32" s="76">
        <f>'Exp (Tb13B)'!R28</f>
        <v>6627.9</v>
      </c>
      <c r="AP32" s="76">
        <f>'Exp (Tb13B)'!S28</f>
        <v>7004.7</v>
      </c>
      <c r="AQ32" s="76">
        <f>'Exp (Tb13B)'!T28</f>
        <v>7397.2</v>
      </c>
      <c r="AR32" s="76">
        <f>'Exp (Tb13B)'!U28</f>
        <v>7716.4</v>
      </c>
    </row>
    <row r="33" spans="1:44" s="24" customFormat="1">
      <c r="A33" s="191"/>
      <c r="B33" s="179" t="s">
        <v>658</v>
      </c>
      <c r="C33" s="152">
        <v>147.19999999999999</v>
      </c>
      <c r="D33" s="152">
        <v>136.1</v>
      </c>
      <c r="E33" s="152">
        <v>144.4</v>
      </c>
      <c r="F33" s="152">
        <v>163.30000000000001</v>
      </c>
      <c r="G33" s="152">
        <v>157</v>
      </c>
      <c r="H33" s="152">
        <v>152.5</v>
      </c>
      <c r="I33" s="152">
        <v>334.9</v>
      </c>
      <c r="J33" s="152">
        <v>525</v>
      </c>
      <c r="K33" s="152">
        <v>584.70000000000005</v>
      </c>
      <c r="L33" s="152">
        <v>559.6</v>
      </c>
      <c r="M33" s="152">
        <v>536.70000000000005</v>
      </c>
      <c r="N33" s="152">
        <v>526.6</v>
      </c>
      <c r="O33" s="152">
        <v>588.6</v>
      </c>
      <c r="P33" s="152">
        <v>562.9</v>
      </c>
      <c r="Q33" s="152">
        <v>563.29999999999995</v>
      </c>
      <c r="R33" s="152">
        <v>656</v>
      </c>
      <c r="S33" s="152">
        <v>632.5</v>
      </c>
      <c r="T33" s="152">
        <v>765.1</v>
      </c>
      <c r="U33" s="152">
        <v>745</v>
      </c>
      <c r="V33" s="152">
        <v>802.7</v>
      </c>
      <c r="W33" s="152">
        <v>985.6</v>
      </c>
      <c r="X33" s="152">
        <v>982.9</v>
      </c>
      <c r="Y33" s="152">
        <v>1228.0999999999999</v>
      </c>
      <c r="Z33" s="180">
        <v>1346.4</v>
      </c>
      <c r="AA33" s="180">
        <v>1396.6</v>
      </c>
      <c r="AB33" s="1034">
        <v>3512.8</v>
      </c>
      <c r="AC33" s="482">
        <v>3437.7</v>
      </c>
      <c r="AD33" s="514"/>
      <c r="AE33" s="514"/>
      <c r="AF33" s="514"/>
      <c r="AG33" s="514"/>
      <c r="AH33" s="514"/>
      <c r="AI33" s="514"/>
      <c r="AJ33" s="514"/>
      <c r="AK33" s="514"/>
      <c r="AL33" s="514"/>
      <c r="AM33" s="514"/>
      <c r="AN33" s="203"/>
      <c r="AO33" s="203"/>
      <c r="AP33" s="203"/>
      <c r="AQ33" s="203"/>
      <c r="AR33" s="203"/>
    </row>
    <row r="34" spans="1:44">
      <c r="A34" s="95">
        <v>21</v>
      </c>
      <c r="B34" s="171" t="s">
        <v>518</v>
      </c>
      <c r="C34" s="182"/>
      <c r="D34" s="182"/>
      <c r="E34" s="182"/>
      <c r="F34" s="182"/>
      <c r="G34" s="182"/>
      <c r="H34" s="182"/>
      <c r="I34" s="182"/>
      <c r="J34" s="182"/>
      <c r="K34" s="182"/>
      <c r="L34" s="182"/>
      <c r="M34" s="182"/>
      <c r="N34" s="182"/>
      <c r="O34" s="182"/>
      <c r="P34" s="182"/>
      <c r="Q34" s="182"/>
      <c r="R34" s="182"/>
      <c r="S34" s="182"/>
      <c r="T34" s="182"/>
      <c r="U34" s="182"/>
      <c r="V34" s="182"/>
      <c r="W34" s="182"/>
      <c r="X34" s="182"/>
      <c r="Y34" s="182"/>
      <c r="Z34" s="80">
        <v>1037.5</v>
      </c>
      <c r="AA34" s="80">
        <v>1006.3</v>
      </c>
      <c r="AB34" s="1036">
        <v>1301</v>
      </c>
      <c r="AC34" s="80">
        <f>'Exp (Tb13B)'!F29</f>
        <v>1457.8</v>
      </c>
      <c r="AD34" s="80">
        <f>'Exp (Tb13B)'!G29</f>
        <v>1641.7</v>
      </c>
      <c r="AE34" s="80">
        <f>'Exp (Tb13B)'!H29</f>
        <v>1686.4</v>
      </c>
      <c r="AF34" s="80">
        <f>'Exp (Tb13B)'!I29</f>
        <v>1823</v>
      </c>
      <c r="AG34" s="80">
        <f>'Exp (Tb13B)'!J29</f>
        <v>1960.3</v>
      </c>
      <c r="AH34" s="80">
        <f>'Exp (Tb13B)'!K29</f>
        <v>2135.1</v>
      </c>
      <c r="AI34" s="80">
        <f>'Exp (Tb13B)'!L29</f>
        <v>2043.7</v>
      </c>
      <c r="AJ34" s="80">
        <f>'Exp (Tb13B)'!M29</f>
        <v>2120.8000000000002</v>
      </c>
      <c r="AK34" s="80">
        <f>'Exp (Tb13B)'!N29</f>
        <v>2291.6999999999998</v>
      </c>
      <c r="AL34" s="80">
        <f>'Exp (Tb13B)'!O29</f>
        <v>2629.9</v>
      </c>
      <c r="AM34" s="80">
        <f>'Exp (Tb13B)'!P29</f>
        <v>2849</v>
      </c>
      <c r="AN34" s="79">
        <f>'Exp (Tb13B)'!Q29</f>
        <v>2864.1</v>
      </c>
      <c r="AO34" s="79">
        <f>'Exp (Tb13B)'!R29</f>
        <v>2998.2</v>
      </c>
      <c r="AP34" s="79">
        <f>'Exp (Tb13B)'!S29</f>
        <v>3169.3</v>
      </c>
      <c r="AQ34" s="79">
        <f>'Exp (Tb13B)'!T29</f>
        <v>3367.8</v>
      </c>
      <c r="AR34" s="79">
        <f>'Exp (Tb13B)'!U29</f>
        <v>3598.3</v>
      </c>
    </row>
    <row r="35" spans="1:44" s="10" customFormat="1">
      <c r="A35" s="183"/>
      <c r="B35" s="140" t="s">
        <v>646</v>
      </c>
      <c r="C35" s="143">
        <v>109.2</v>
      </c>
      <c r="D35" s="143">
        <v>106.5</v>
      </c>
      <c r="E35" s="143">
        <v>111.3</v>
      </c>
      <c r="F35" s="143">
        <v>121.3</v>
      </c>
      <c r="G35" s="143">
        <v>125.2</v>
      </c>
      <c r="H35" s="143">
        <v>135.1</v>
      </c>
      <c r="I35" s="143">
        <f>SUM(I36:I37)</f>
        <v>256.10000000000002</v>
      </c>
      <c r="J35" s="143">
        <f>SUM(J36:J37)</f>
        <v>258.3</v>
      </c>
      <c r="K35" s="143">
        <f>SUM(K36:K37)</f>
        <v>288.10000000000002</v>
      </c>
      <c r="L35" s="143">
        <f>SUM(L36:L37)</f>
        <v>306.5</v>
      </c>
      <c r="M35" s="143">
        <v>383.8</v>
      </c>
      <c r="N35" s="143">
        <v>363.2</v>
      </c>
      <c r="O35" s="143">
        <v>419.8</v>
      </c>
      <c r="P35" s="143">
        <v>467.2</v>
      </c>
      <c r="Q35" s="143">
        <v>482.9</v>
      </c>
      <c r="R35" s="143">
        <v>580.20000000000005</v>
      </c>
      <c r="S35" s="143">
        <v>543.4</v>
      </c>
      <c r="T35" s="143">
        <v>662.5</v>
      </c>
      <c r="U35" s="143">
        <v>621.6</v>
      </c>
      <c r="V35" s="143">
        <v>668.4</v>
      </c>
      <c r="W35" s="143">
        <v>791.4</v>
      </c>
      <c r="X35" s="143">
        <v>781.6</v>
      </c>
      <c r="Y35" s="143">
        <v>977</v>
      </c>
      <c r="Z35" s="184">
        <v>1037.4000000000001</v>
      </c>
      <c r="AA35" s="184">
        <v>1004.6</v>
      </c>
      <c r="AB35" s="1037">
        <v>1301</v>
      </c>
      <c r="AC35" s="483">
        <v>1413.6</v>
      </c>
      <c r="AD35" s="518"/>
      <c r="AE35" s="518"/>
      <c r="AF35" s="518"/>
      <c r="AG35" s="518"/>
      <c r="AH35" s="518"/>
      <c r="AI35" s="518"/>
      <c r="AJ35" s="518"/>
      <c r="AK35" s="518"/>
      <c r="AL35" s="518"/>
      <c r="AM35" s="518"/>
      <c r="AN35" s="200"/>
      <c r="AO35" s="200"/>
      <c r="AP35" s="200"/>
      <c r="AQ35" s="200"/>
      <c r="AR35" s="200"/>
    </row>
    <row r="36" spans="1:44" s="23" customFormat="1">
      <c r="A36" s="185"/>
      <c r="B36" s="298" t="s">
        <v>659</v>
      </c>
      <c r="C36" s="143"/>
      <c r="D36" s="143"/>
      <c r="E36" s="143"/>
      <c r="F36" s="143"/>
      <c r="G36" s="143"/>
      <c r="H36" s="143"/>
      <c r="I36" s="143">
        <v>151.1</v>
      </c>
      <c r="J36" s="143">
        <v>152</v>
      </c>
      <c r="K36" s="143">
        <v>182.2</v>
      </c>
      <c r="L36" s="143">
        <v>197.6</v>
      </c>
      <c r="M36" s="143">
        <v>238.3</v>
      </c>
      <c r="N36" s="143">
        <v>235.5</v>
      </c>
      <c r="O36" s="143">
        <v>272.89999999999998</v>
      </c>
      <c r="P36" s="143">
        <v>310.8</v>
      </c>
      <c r="Q36" s="143">
        <v>322.2</v>
      </c>
      <c r="R36" s="143">
        <v>397.2</v>
      </c>
      <c r="S36" s="143">
        <v>380.9</v>
      </c>
      <c r="T36" s="143">
        <v>471.2</v>
      </c>
      <c r="U36" s="143">
        <v>438</v>
      </c>
      <c r="V36" s="143">
        <v>463.6</v>
      </c>
      <c r="W36" s="143">
        <v>544</v>
      </c>
      <c r="X36" s="143">
        <v>526.5</v>
      </c>
      <c r="Y36" s="143">
        <v>679.8</v>
      </c>
      <c r="Z36" s="184">
        <v>706</v>
      </c>
      <c r="AA36" s="184">
        <v>633</v>
      </c>
      <c r="AB36" s="1038" t="s">
        <v>302</v>
      </c>
      <c r="AC36" s="484" t="s">
        <v>302</v>
      </c>
      <c r="AD36" s="518"/>
      <c r="AE36" s="518"/>
      <c r="AF36" s="518"/>
      <c r="AG36" s="518"/>
      <c r="AH36" s="518"/>
      <c r="AI36" s="518"/>
      <c r="AJ36" s="518"/>
      <c r="AK36" s="518"/>
      <c r="AL36" s="518"/>
      <c r="AM36" s="518"/>
      <c r="AN36" s="200"/>
      <c r="AO36" s="200"/>
      <c r="AP36" s="200"/>
      <c r="AQ36" s="200"/>
      <c r="AR36" s="200"/>
    </row>
    <row r="37" spans="1:44" s="23" customFormat="1">
      <c r="A37" s="185"/>
      <c r="B37" s="298" t="s">
        <v>660</v>
      </c>
      <c r="C37" s="143"/>
      <c r="D37" s="143"/>
      <c r="E37" s="143"/>
      <c r="F37" s="143"/>
      <c r="G37" s="143"/>
      <c r="H37" s="143"/>
      <c r="I37" s="143">
        <v>105</v>
      </c>
      <c r="J37" s="143">
        <v>106.3</v>
      </c>
      <c r="K37" s="143">
        <v>105.9</v>
      </c>
      <c r="L37" s="143">
        <v>108.9</v>
      </c>
      <c r="M37" s="143">
        <v>145.5</v>
      </c>
      <c r="N37" s="143">
        <v>127.7</v>
      </c>
      <c r="O37" s="143">
        <v>146.9</v>
      </c>
      <c r="P37" s="143">
        <v>156.4</v>
      </c>
      <c r="Q37" s="143">
        <v>160.69999999999999</v>
      </c>
      <c r="R37" s="143">
        <v>183</v>
      </c>
      <c r="S37" s="143">
        <v>162.5</v>
      </c>
      <c r="T37" s="143">
        <v>191.3</v>
      </c>
      <c r="U37" s="143">
        <v>183.6</v>
      </c>
      <c r="V37" s="143">
        <v>204.8</v>
      </c>
      <c r="W37" s="143">
        <v>247.4</v>
      </c>
      <c r="X37" s="143">
        <v>255.1</v>
      </c>
      <c r="Y37" s="143">
        <f>Y35-Y36</f>
        <v>297.20000000000005</v>
      </c>
      <c r="Z37" s="186" t="s">
        <v>302</v>
      </c>
      <c r="AA37" s="186" t="s">
        <v>302</v>
      </c>
      <c r="AB37" s="1038" t="s">
        <v>302</v>
      </c>
      <c r="AC37" s="484" t="s">
        <v>302</v>
      </c>
      <c r="AD37" s="518"/>
      <c r="AE37" s="518"/>
      <c r="AF37" s="518"/>
      <c r="AG37" s="518"/>
      <c r="AH37" s="518"/>
      <c r="AI37" s="518"/>
      <c r="AJ37" s="518"/>
      <c r="AK37" s="518"/>
      <c r="AL37" s="518"/>
      <c r="AM37" s="518"/>
      <c r="AN37" s="200"/>
      <c r="AO37" s="200"/>
      <c r="AP37" s="200"/>
      <c r="AQ37" s="200"/>
      <c r="AR37" s="200"/>
    </row>
    <row r="38" spans="1:44" s="23" customFormat="1">
      <c r="A38" s="185"/>
      <c r="B38" s="298" t="s">
        <v>661</v>
      </c>
      <c r="C38" s="143"/>
      <c r="D38" s="143"/>
      <c r="E38" s="143"/>
      <c r="F38" s="143"/>
      <c r="G38" s="143"/>
      <c r="H38" s="143"/>
      <c r="I38" s="143"/>
      <c r="J38" s="143"/>
      <c r="K38" s="143"/>
      <c r="L38" s="143"/>
      <c r="M38" s="143"/>
      <c r="N38" s="143"/>
      <c r="O38" s="143"/>
      <c r="P38" s="143"/>
      <c r="Q38" s="143"/>
      <c r="R38" s="143"/>
      <c r="S38" s="143"/>
      <c r="T38" s="143"/>
      <c r="U38" s="143"/>
      <c r="V38" s="143"/>
      <c r="W38" s="143"/>
      <c r="X38" s="143"/>
      <c r="Y38" s="143">
        <v>21.9</v>
      </c>
      <c r="Z38" s="184">
        <v>21.3</v>
      </c>
      <c r="AA38" s="184">
        <v>29.5</v>
      </c>
      <c r="AB38" s="1038" t="s">
        <v>302</v>
      </c>
      <c r="AC38" s="484" t="s">
        <v>302</v>
      </c>
      <c r="AD38" s="518"/>
      <c r="AE38" s="518"/>
      <c r="AF38" s="518"/>
      <c r="AG38" s="518"/>
      <c r="AH38" s="518"/>
      <c r="AI38" s="518"/>
      <c r="AJ38" s="518"/>
      <c r="AK38" s="518"/>
      <c r="AL38" s="518"/>
      <c r="AM38" s="518"/>
      <c r="AN38" s="200"/>
      <c r="AO38" s="200"/>
      <c r="AP38" s="200"/>
      <c r="AQ38" s="200"/>
      <c r="AR38" s="200"/>
    </row>
    <row r="39" spans="1:44" s="23" customFormat="1">
      <c r="A39" s="185"/>
      <c r="B39" s="298" t="s">
        <v>662</v>
      </c>
      <c r="C39" s="143"/>
      <c r="D39" s="143"/>
      <c r="E39" s="143"/>
      <c r="F39" s="143"/>
      <c r="G39" s="143"/>
      <c r="H39" s="143"/>
      <c r="I39" s="143"/>
      <c r="J39" s="143"/>
      <c r="K39" s="143"/>
      <c r="L39" s="143"/>
      <c r="M39" s="143"/>
      <c r="N39" s="143"/>
      <c r="O39" s="143"/>
      <c r="P39" s="143"/>
      <c r="Q39" s="143"/>
      <c r="R39" s="143"/>
      <c r="S39" s="143"/>
      <c r="T39" s="143"/>
      <c r="U39" s="143"/>
      <c r="V39" s="143"/>
      <c r="W39" s="143"/>
      <c r="X39" s="143"/>
      <c r="Y39" s="143">
        <v>254.2</v>
      </c>
      <c r="Z39" s="184">
        <v>290.3</v>
      </c>
      <c r="AA39" s="184">
        <v>321</v>
      </c>
      <c r="AB39" s="1038" t="s">
        <v>302</v>
      </c>
      <c r="AC39" s="484" t="s">
        <v>302</v>
      </c>
      <c r="AD39" s="518"/>
      <c r="AE39" s="518"/>
      <c r="AF39" s="518"/>
      <c r="AG39" s="518"/>
      <c r="AH39" s="518"/>
      <c r="AI39" s="518"/>
      <c r="AJ39" s="518"/>
      <c r="AK39" s="518"/>
      <c r="AL39" s="518"/>
      <c r="AM39" s="518"/>
      <c r="AN39" s="200"/>
      <c r="AO39" s="200"/>
      <c r="AP39" s="200"/>
      <c r="AQ39" s="200"/>
      <c r="AR39" s="200"/>
    </row>
    <row r="40" spans="1:44" s="23" customFormat="1">
      <c r="A40" s="185"/>
      <c r="B40" s="298" t="s">
        <v>663</v>
      </c>
      <c r="C40" s="143"/>
      <c r="D40" s="143"/>
      <c r="E40" s="143"/>
      <c r="F40" s="143"/>
      <c r="G40" s="143"/>
      <c r="H40" s="143"/>
      <c r="I40" s="143"/>
      <c r="J40" s="143"/>
      <c r="K40" s="143"/>
      <c r="L40" s="143"/>
      <c r="M40" s="143"/>
      <c r="N40" s="143"/>
      <c r="O40" s="143"/>
      <c r="P40" s="143"/>
      <c r="Q40" s="143"/>
      <c r="R40" s="143"/>
      <c r="S40" s="143"/>
      <c r="T40" s="143"/>
      <c r="U40" s="143"/>
      <c r="V40" s="143"/>
      <c r="W40" s="143"/>
      <c r="X40" s="143"/>
      <c r="Y40" s="143">
        <v>10.4</v>
      </c>
      <c r="Z40" s="184">
        <v>12.8</v>
      </c>
      <c r="AA40" s="184">
        <v>12.8</v>
      </c>
      <c r="AB40" s="1038" t="s">
        <v>302</v>
      </c>
      <c r="AC40" s="484" t="s">
        <v>302</v>
      </c>
      <c r="AD40" s="518"/>
      <c r="AE40" s="518"/>
      <c r="AF40" s="518"/>
      <c r="AG40" s="518"/>
      <c r="AH40" s="518"/>
      <c r="AI40" s="518"/>
      <c r="AJ40" s="518"/>
      <c r="AK40" s="518"/>
      <c r="AL40" s="518"/>
      <c r="AM40" s="518"/>
      <c r="AN40" s="200"/>
      <c r="AO40" s="200"/>
      <c r="AP40" s="200"/>
      <c r="AQ40" s="200"/>
      <c r="AR40" s="200"/>
    </row>
    <row r="41" spans="1:44" s="23" customFormat="1">
      <c r="A41" s="185"/>
      <c r="B41" s="298" t="s">
        <v>664</v>
      </c>
      <c r="C41" s="143"/>
      <c r="D41" s="143"/>
      <c r="E41" s="143"/>
      <c r="F41" s="143"/>
      <c r="G41" s="143"/>
      <c r="H41" s="143"/>
      <c r="I41" s="143"/>
      <c r="J41" s="143"/>
      <c r="K41" s="143"/>
      <c r="L41" s="143"/>
      <c r="M41" s="143"/>
      <c r="N41" s="143"/>
      <c r="O41" s="143"/>
      <c r="P41" s="143"/>
      <c r="Q41" s="143"/>
      <c r="R41" s="143"/>
      <c r="S41" s="143"/>
      <c r="T41" s="143"/>
      <c r="U41" s="143"/>
      <c r="V41" s="143"/>
      <c r="W41" s="143"/>
      <c r="X41" s="143"/>
      <c r="Y41" s="143">
        <v>10.7</v>
      </c>
      <c r="Z41" s="184">
        <v>7</v>
      </c>
      <c r="AA41" s="184">
        <v>8.1999999999999993</v>
      </c>
      <c r="AB41" s="1038" t="s">
        <v>302</v>
      </c>
      <c r="AC41" s="484" t="s">
        <v>302</v>
      </c>
      <c r="AD41" s="518"/>
      <c r="AE41" s="518"/>
      <c r="AF41" s="518"/>
      <c r="AG41" s="518"/>
      <c r="AH41" s="518"/>
      <c r="AI41" s="518"/>
      <c r="AJ41" s="518"/>
      <c r="AK41" s="518"/>
      <c r="AL41" s="518"/>
      <c r="AM41" s="518"/>
      <c r="AN41" s="200"/>
      <c r="AO41" s="200"/>
      <c r="AP41" s="200"/>
      <c r="AQ41" s="200"/>
      <c r="AR41" s="200"/>
    </row>
    <row r="42" spans="1:44" s="6" customFormat="1">
      <c r="A42" s="95">
        <v>22</v>
      </c>
      <c r="B42" s="171" t="s">
        <v>523</v>
      </c>
      <c r="C42" s="177"/>
      <c r="D42" s="177"/>
      <c r="E42" s="177"/>
      <c r="F42" s="177"/>
      <c r="G42" s="177"/>
      <c r="H42" s="177"/>
      <c r="I42" s="177"/>
      <c r="J42" s="177"/>
      <c r="K42" s="177"/>
      <c r="L42" s="177"/>
      <c r="M42" s="177"/>
      <c r="N42" s="177"/>
      <c r="O42" s="177"/>
      <c r="P42" s="177"/>
      <c r="Q42" s="177"/>
      <c r="R42" s="177"/>
      <c r="S42" s="177"/>
      <c r="T42" s="177"/>
      <c r="U42" s="177"/>
      <c r="V42" s="177"/>
      <c r="W42" s="177"/>
      <c r="X42" s="177"/>
      <c r="Y42" s="177"/>
      <c r="Z42" s="80">
        <f>'Exp (Tb13B)'!C34</f>
        <v>332.6</v>
      </c>
      <c r="AA42" s="80">
        <f>'Exp (Tb13B)'!D34</f>
        <v>1593.1</v>
      </c>
      <c r="AB42" s="1036">
        <f>'Exp (Tb13B)'!E34</f>
        <v>1382.5</v>
      </c>
      <c r="AC42" s="80">
        <f>'Exp (Tb13B)'!F34</f>
        <v>568.6</v>
      </c>
      <c r="AD42" s="80">
        <f>'Exp (Tb13B)'!G34</f>
        <v>809.7</v>
      </c>
      <c r="AE42" s="80">
        <f>'Exp (Tb13B)'!H34</f>
        <v>631.70000000000005</v>
      </c>
      <c r="AF42" s="80">
        <f>'Exp (Tb13B)'!I34</f>
        <v>713.6</v>
      </c>
      <c r="AG42" s="80">
        <f>'Exp (Tb13B)'!J34</f>
        <v>2129.1</v>
      </c>
      <c r="AH42" s="80">
        <f>'Exp (Tb13B)'!K34</f>
        <v>840.6</v>
      </c>
      <c r="AI42" s="80">
        <f>'Exp (Tb13B)'!L34</f>
        <v>1132.4000000000001</v>
      </c>
      <c r="AJ42" s="80">
        <f>'Exp (Tb13B)'!M34</f>
        <v>995.5</v>
      </c>
      <c r="AK42" s="80">
        <f>'Exp (Tb13B)'!N34</f>
        <v>754.4</v>
      </c>
      <c r="AL42" s="80">
        <f>'Exp (Tb13B)'!O34</f>
        <v>1234.5</v>
      </c>
      <c r="AM42" s="80">
        <f>'Exp (Tb13B)'!P34</f>
        <v>967.6</v>
      </c>
      <c r="AN42" s="79">
        <f>'Exp (Tb13B)'!Q34</f>
        <v>1296.3</v>
      </c>
      <c r="AO42" s="79">
        <f>'Exp (Tb13B)'!R34</f>
        <v>1335.8</v>
      </c>
      <c r="AP42" s="79">
        <f>'Exp (Tb13B)'!S34</f>
        <v>1411.5</v>
      </c>
      <c r="AQ42" s="79">
        <f>'Exp (Tb13B)'!T34</f>
        <v>1539.5</v>
      </c>
      <c r="AR42" s="79">
        <f>'Exp (Tb13B)'!U34</f>
        <v>1598</v>
      </c>
    </row>
    <row r="43" spans="1:44" s="10" customFormat="1">
      <c r="A43" s="183"/>
      <c r="B43" s="140" t="s">
        <v>665</v>
      </c>
      <c r="C43" s="143">
        <v>38</v>
      </c>
      <c r="D43" s="143">
        <v>29.6</v>
      </c>
      <c r="E43" s="143">
        <v>33</v>
      </c>
      <c r="F43" s="143">
        <v>42</v>
      </c>
      <c r="G43" s="143">
        <v>31.8</v>
      </c>
      <c r="H43" s="143">
        <v>17.399999999999999</v>
      </c>
      <c r="I43" s="143">
        <v>78.8</v>
      </c>
      <c r="J43" s="143">
        <v>76.599999999999994</v>
      </c>
      <c r="K43" s="143">
        <v>72.8</v>
      </c>
      <c r="L43" s="143">
        <v>122.3</v>
      </c>
      <c r="M43" s="143">
        <v>84.6</v>
      </c>
      <c r="N43" s="143">
        <v>94.3</v>
      </c>
      <c r="O43" s="143">
        <v>98</v>
      </c>
      <c r="P43" s="143">
        <v>45.7</v>
      </c>
      <c r="Q43" s="143">
        <v>53.4</v>
      </c>
      <c r="R43" s="143">
        <v>54</v>
      </c>
      <c r="S43" s="143">
        <v>54.6</v>
      </c>
      <c r="T43" s="143">
        <v>65.099999999999994</v>
      </c>
      <c r="U43" s="143">
        <v>65.400000000000006</v>
      </c>
      <c r="V43" s="143">
        <v>134.30000000000001</v>
      </c>
      <c r="W43" s="143">
        <v>194.2</v>
      </c>
      <c r="X43" s="143">
        <v>201.3</v>
      </c>
      <c r="Y43" s="143">
        <v>251.1</v>
      </c>
      <c r="Z43" s="184">
        <v>309</v>
      </c>
      <c r="AA43" s="184">
        <v>392.1</v>
      </c>
      <c r="AB43" s="1037">
        <v>930.2</v>
      </c>
      <c r="AC43" s="483">
        <v>58.5</v>
      </c>
      <c r="AD43" s="518"/>
      <c r="AE43" s="518"/>
      <c r="AF43" s="518"/>
      <c r="AG43" s="518"/>
      <c r="AH43" s="518"/>
      <c r="AI43" s="518"/>
      <c r="AJ43" s="518"/>
      <c r="AK43" s="518"/>
      <c r="AL43" s="518"/>
      <c r="AM43" s="518"/>
      <c r="AN43" s="200"/>
      <c r="AO43" s="200"/>
      <c r="AP43" s="200"/>
      <c r="AQ43" s="200"/>
      <c r="AR43" s="200"/>
    </row>
    <row r="44" spans="1:44" s="6" customFormat="1">
      <c r="A44" s="95">
        <v>26</v>
      </c>
      <c r="B44" s="171" t="s">
        <v>527</v>
      </c>
      <c r="C44" s="177"/>
      <c r="D44" s="177"/>
      <c r="E44" s="177"/>
      <c r="F44" s="177"/>
      <c r="G44" s="177"/>
      <c r="H44" s="177"/>
      <c r="I44" s="177"/>
      <c r="J44" s="177"/>
      <c r="K44" s="177"/>
      <c r="L44" s="177"/>
      <c r="M44" s="177"/>
      <c r="N44" s="177"/>
      <c r="O44" s="177"/>
      <c r="P44" s="177"/>
      <c r="Q44" s="177"/>
      <c r="R44" s="177"/>
      <c r="S44" s="177"/>
      <c r="T44" s="177"/>
      <c r="U44" s="177"/>
      <c r="V44" s="177"/>
      <c r="W44" s="177"/>
      <c r="X44" s="177"/>
      <c r="Y44" s="177"/>
      <c r="Z44" s="80">
        <f>'Exp (Tb13B)'!C35</f>
        <v>127.5</v>
      </c>
      <c r="AA44" s="80">
        <f>'Exp (Tb13B)'!D35</f>
        <v>433.1</v>
      </c>
      <c r="AB44" s="1036">
        <f>'Exp (Tb13B)'!E35</f>
        <v>716.8</v>
      </c>
      <c r="AC44" s="80">
        <f>'Exp (Tb13B)'!F35</f>
        <v>1883.9</v>
      </c>
      <c r="AD44" s="80">
        <f>'Exp (Tb13B)'!G35</f>
        <v>1184</v>
      </c>
      <c r="AE44" s="80">
        <f>'Exp (Tb13B)'!H35</f>
        <v>659.3</v>
      </c>
      <c r="AF44" s="80">
        <f>'Exp (Tb13B)'!I35</f>
        <v>1002.8</v>
      </c>
      <c r="AG44" s="80">
        <f>'Exp (Tb13B)'!J35</f>
        <v>636.4</v>
      </c>
      <c r="AH44" s="80">
        <f>'Exp (Tb13B)'!K35</f>
        <v>1546.7</v>
      </c>
      <c r="AI44" s="80">
        <f>'Exp (Tb13B)'!L35</f>
        <v>1378.6</v>
      </c>
      <c r="AJ44" s="80">
        <f>'Exp (Tb13B)'!M35</f>
        <v>1642.4</v>
      </c>
      <c r="AK44" s="80">
        <f>'Exp (Tb13B)'!N35</f>
        <v>3039</v>
      </c>
      <c r="AL44" s="80">
        <f>'Exp (Tb13B)'!O35</f>
        <v>2011.9</v>
      </c>
      <c r="AM44" s="80">
        <f>'Exp (Tb13B)'!P35</f>
        <v>2027.5</v>
      </c>
      <c r="AN44" s="79">
        <f>'Exp (Tb13B)'!Q35</f>
        <v>2081.6999999999998</v>
      </c>
      <c r="AO44" s="79">
        <f>'Exp (Tb13B)'!R35</f>
        <v>2047.6</v>
      </c>
      <c r="AP44" s="79">
        <f>'Exp (Tb13B)'!S35</f>
        <v>2163.6</v>
      </c>
      <c r="AQ44" s="79">
        <f>'Exp (Tb13B)'!T35</f>
        <v>2206</v>
      </c>
      <c r="AR44" s="79">
        <f>'Exp (Tb13B)'!U35</f>
        <v>2225.5</v>
      </c>
    </row>
    <row r="45" spans="1:44" s="10" customFormat="1">
      <c r="A45" s="183"/>
      <c r="B45" s="194" t="s">
        <v>653</v>
      </c>
      <c r="C45" s="143"/>
      <c r="D45" s="143"/>
      <c r="E45" s="143"/>
      <c r="F45" s="143"/>
      <c r="G45" s="143"/>
      <c r="H45" s="143"/>
      <c r="I45" s="143"/>
      <c r="J45" s="143"/>
      <c r="K45" s="143"/>
      <c r="L45" s="143"/>
      <c r="M45" s="143"/>
      <c r="N45" s="143"/>
      <c r="O45" s="143"/>
      <c r="P45" s="143"/>
      <c r="Q45" s="143"/>
      <c r="R45" s="143"/>
      <c r="S45" s="143"/>
      <c r="T45" s="143"/>
      <c r="U45" s="143"/>
      <c r="V45" s="143"/>
      <c r="W45" s="143"/>
      <c r="X45" s="143"/>
      <c r="Y45" s="143"/>
      <c r="Z45" s="184"/>
      <c r="AA45" s="184"/>
      <c r="AB45" s="1037">
        <v>1166.5</v>
      </c>
      <c r="AC45" s="483">
        <v>1926.1</v>
      </c>
      <c r="AD45" s="518"/>
      <c r="AE45" s="518"/>
      <c r="AF45" s="518"/>
      <c r="AG45" s="518"/>
      <c r="AH45" s="518"/>
      <c r="AI45" s="518"/>
      <c r="AJ45" s="518"/>
      <c r="AK45" s="518"/>
      <c r="AL45" s="518"/>
      <c r="AM45" s="518"/>
      <c r="AN45" s="200"/>
      <c r="AO45" s="200"/>
      <c r="AP45" s="200"/>
      <c r="AQ45" s="200"/>
      <c r="AR45" s="200"/>
    </row>
    <row r="46" spans="1:44" s="23" customFormat="1">
      <c r="A46" s="185"/>
      <c r="B46" s="140" t="s">
        <v>666</v>
      </c>
      <c r="C46" s="143"/>
      <c r="D46" s="143"/>
      <c r="E46" s="143"/>
      <c r="F46" s="143"/>
      <c r="G46" s="143"/>
      <c r="H46" s="143"/>
      <c r="I46" s="143"/>
      <c r="J46" s="143"/>
      <c r="K46" s="143"/>
      <c r="L46" s="143">
        <v>25.5</v>
      </c>
      <c r="M46" s="143">
        <v>20</v>
      </c>
      <c r="N46" s="143">
        <v>20</v>
      </c>
      <c r="O46" s="143">
        <v>21.2</v>
      </c>
      <c r="P46" s="143"/>
      <c r="Q46" s="143">
        <v>11</v>
      </c>
      <c r="R46" s="143">
        <v>16.899999999999999</v>
      </c>
      <c r="S46" s="143">
        <v>19.8</v>
      </c>
      <c r="T46" s="143">
        <v>20.6</v>
      </c>
      <c r="U46" s="143">
        <v>21.6</v>
      </c>
      <c r="V46" s="143">
        <v>21.7</v>
      </c>
      <c r="W46" s="143">
        <v>31.6</v>
      </c>
      <c r="X46" s="143">
        <v>40.200000000000003</v>
      </c>
      <c r="Y46" s="143">
        <v>46</v>
      </c>
      <c r="Z46" s="184">
        <v>58.7</v>
      </c>
      <c r="AA46" s="186" t="s">
        <v>302</v>
      </c>
      <c r="AB46" s="1038" t="s">
        <v>302</v>
      </c>
      <c r="AC46" s="484" t="s">
        <v>302</v>
      </c>
      <c r="AD46" s="518"/>
      <c r="AE46" s="518"/>
      <c r="AF46" s="518"/>
      <c r="AG46" s="518"/>
      <c r="AH46" s="518"/>
      <c r="AI46" s="518"/>
      <c r="AJ46" s="518"/>
      <c r="AK46" s="518"/>
      <c r="AL46" s="518"/>
      <c r="AM46" s="518"/>
      <c r="AN46" s="200"/>
      <c r="AO46" s="200"/>
      <c r="AP46" s="200"/>
      <c r="AQ46" s="200"/>
      <c r="AR46" s="200"/>
    </row>
    <row r="47" spans="1:44" s="23" customFormat="1">
      <c r="A47" s="185"/>
      <c r="B47" s="263" t="s">
        <v>667</v>
      </c>
      <c r="C47" s="143"/>
      <c r="D47" s="143"/>
      <c r="E47" s="143"/>
      <c r="F47" s="143"/>
      <c r="G47" s="143"/>
      <c r="H47" s="143"/>
      <c r="I47" s="143">
        <v>4.7</v>
      </c>
      <c r="J47" s="143">
        <v>0</v>
      </c>
      <c r="K47" s="143">
        <v>7.9</v>
      </c>
      <c r="L47" s="143">
        <v>9.6999999999999993</v>
      </c>
      <c r="M47" s="143">
        <v>11.2</v>
      </c>
      <c r="N47" s="143">
        <v>14.6</v>
      </c>
      <c r="O47" s="143">
        <v>15.5</v>
      </c>
      <c r="P47" s="143">
        <v>10.1</v>
      </c>
      <c r="Q47" s="143">
        <v>8.5</v>
      </c>
      <c r="R47" s="143">
        <v>10.5</v>
      </c>
      <c r="S47" s="143">
        <v>11.2</v>
      </c>
      <c r="T47" s="143">
        <v>11.7</v>
      </c>
      <c r="U47" s="143">
        <v>14.3</v>
      </c>
      <c r="V47" s="143">
        <v>14</v>
      </c>
      <c r="W47" s="143">
        <v>14.1</v>
      </c>
      <c r="X47" s="143">
        <v>14.1</v>
      </c>
      <c r="Y47" s="143">
        <v>16.7</v>
      </c>
      <c r="Z47" s="184">
        <v>20.5</v>
      </c>
      <c r="AA47" s="184">
        <v>25.3</v>
      </c>
      <c r="AB47" s="1038" t="s">
        <v>302</v>
      </c>
      <c r="AC47" s="484" t="s">
        <v>302</v>
      </c>
      <c r="AD47" s="518"/>
      <c r="AE47" s="518"/>
      <c r="AF47" s="518"/>
      <c r="AG47" s="518"/>
      <c r="AH47" s="518"/>
      <c r="AI47" s="518"/>
      <c r="AJ47" s="518"/>
      <c r="AK47" s="518"/>
      <c r="AL47" s="518"/>
      <c r="AM47" s="518"/>
      <c r="AN47" s="200"/>
      <c r="AO47" s="200"/>
      <c r="AP47" s="200"/>
      <c r="AQ47" s="200"/>
      <c r="AR47" s="200"/>
    </row>
    <row r="48" spans="1:44" s="23" customFormat="1">
      <c r="A48" s="185"/>
      <c r="B48" s="140" t="s">
        <v>668</v>
      </c>
      <c r="C48" s="143"/>
      <c r="D48" s="143"/>
      <c r="E48" s="143"/>
      <c r="F48" s="143"/>
      <c r="G48" s="143"/>
      <c r="H48" s="143"/>
      <c r="I48" s="143">
        <v>74.099999999999994</v>
      </c>
      <c r="J48" s="143">
        <v>76.599999999999994</v>
      </c>
      <c r="K48" s="143">
        <v>59.9</v>
      </c>
      <c r="L48" s="143">
        <v>51.7</v>
      </c>
      <c r="M48" s="143">
        <v>41.1</v>
      </c>
      <c r="N48" s="143">
        <v>47.4</v>
      </c>
      <c r="O48" s="143">
        <v>49.5</v>
      </c>
      <c r="P48" s="143">
        <v>35.6</v>
      </c>
      <c r="Q48" s="143">
        <v>34</v>
      </c>
      <c r="R48" s="143">
        <v>17.5</v>
      </c>
      <c r="S48" s="143">
        <v>11.8</v>
      </c>
      <c r="T48" s="143">
        <v>21.3</v>
      </c>
      <c r="U48" s="143">
        <v>16.100000000000001</v>
      </c>
      <c r="V48" s="143">
        <v>21.2</v>
      </c>
      <c r="W48" s="143">
        <v>38.200000000000003</v>
      </c>
      <c r="X48" s="143">
        <v>23.9</v>
      </c>
      <c r="Y48" s="143">
        <v>26.7</v>
      </c>
      <c r="Z48" s="184">
        <v>33.5</v>
      </c>
      <c r="AA48" s="184">
        <v>11.4</v>
      </c>
      <c r="AB48" s="1038" t="s">
        <v>302</v>
      </c>
      <c r="AC48" s="484" t="s">
        <v>302</v>
      </c>
      <c r="AD48" s="518"/>
      <c r="AE48" s="518"/>
      <c r="AF48" s="518"/>
      <c r="AG48" s="518"/>
      <c r="AH48" s="518"/>
      <c r="AI48" s="518"/>
      <c r="AJ48" s="518"/>
      <c r="AK48" s="518"/>
      <c r="AL48" s="518"/>
      <c r="AM48" s="518"/>
      <c r="AN48" s="200"/>
      <c r="AO48" s="200"/>
      <c r="AP48" s="200"/>
      <c r="AQ48" s="200"/>
      <c r="AR48" s="200"/>
    </row>
    <row r="49" spans="1:51" s="23" customFormat="1">
      <c r="A49" s="185"/>
      <c r="B49" s="140" t="s">
        <v>669</v>
      </c>
      <c r="C49" s="143"/>
      <c r="D49" s="143"/>
      <c r="E49" s="143"/>
      <c r="F49" s="143"/>
      <c r="G49" s="143"/>
      <c r="H49" s="143"/>
      <c r="I49" s="143"/>
      <c r="J49" s="143"/>
      <c r="K49" s="143"/>
      <c r="L49" s="143"/>
      <c r="M49" s="143">
        <v>12.3</v>
      </c>
      <c r="N49" s="143">
        <v>12.3</v>
      </c>
      <c r="O49" s="143">
        <v>11.8</v>
      </c>
      <c r="P49" s="143"/>
      <c r="Q49" s="143"/>
      <c r="R49" s="143"/>
      <c r="S49" s="143"/>
      <c r="T49" s="143"/>
      <c r="U49" s="143"/>
      <c r="V49" s="143"/>
      <c r="W49" s="143"/>
      <c r="X49" s="143"/>
      <c r="Y49" s="143"/>
      <c r="Z49" s="184"/>
      <c r="AA49" s="184">
        <v>42.6</v>
      </c>
      <c r="AB49" s="1038" t="s">
        <v>302</v>
      </c>
      <c r="AC49" s="484" t="s">
        <v>302</v>
      </c>
      <c r="AD49" s="518"/>
      <c r="AE49" s="518"/>
      <c r="AF49" s="518"/>
      <c r="AG49" s="518"/>
      <c r="AH49" s="518"/>
      <c r="AI49" s="518"/>
      <c r="AJ49" s="518"/>
      <c r="AK49" s="518"/>
      <c r="AL49" s="518"/>
      <c r="AM49" s="518"/>
      <c r="AN49" s="200"/>
      <c r="AO49" s="200"/>
      <c r="AP49" s="200"/>
      <c r="AQ49" s="200"/>
      <c r="AR49" s="200"/>
    </row>
    <row r="50" spans="1:51" s="23" customFormat="1">
      <c r="A50" s="185"/>
      <c r="B50" s="140" t="s">
        <v>670</v>
      </c>
      <c r="C50" s="143"/>
      <c r="D50" s="143"/>
      <c r="E50" s="143"/>
      <c r="F50" s="143"/>
      <c r="G50" s="143"/>
      <c r="H50" s="143"/>
      <c r="I50" s="143"/>
      <c r="J50" s="143"/>
      <c r="K50" s="143"/>
      <c r="L50" s="143"/>
      <c r="M50" s="143"/>
      <c r="N50" s="143"/>
      <c r="O50" s="143"/>
      <c r="P50" s="143"/>
      <c r="Q50" s="147" t="s">
        <v>302</v>
      </c>
      <c r="R50" s="143">
        <v>9.1</v>
      </c>
      <c r="S50" s="143">
        <v>11.8</v>
      </c>
      <c r="T50" s="143">
        <v>11.5</v>
      </c>
      <c r="U50" s="143">
        <v>13.4</v>
      </c>
      <c r="V50" s="143">
        <v>14.5</v>
      </c>
      <c r="W50" s="143">
        <v>28.4</v>
      </c>
      <c r="X50" s="143">
        <v>39.200000000000003</v>
      </c>
      <c r="Y50" s="143">
        <v>51.3</v>
      </c>
      <c r="Z50" s="184">
        <v>63.2</v>
      </c>
      <c r="AA50" s="186" t="s">
        <v>302</v>
      </c>
      <c r="AB50" s="1038" t="s">
        <v>302</v>
      </c>
      <c r="AC50" s="484" t="s">
        <v>302</v>
      </c>
      <c r="AD50" s="518"/>
      <c r="AE50" s="518"/>
      <c r="AF50" s="518"/>
      <c r="AG50" s="518"/>
      <c r="AH50" s="518"/>
      <c r="AI50" s="518"/>
      <c r="AJ50" s="518"/>
      <c r="AK50" s="518"/>
      <c r="AL50" s="518"/>
      <c r="AM50" s="518"/>
      <c r="AN50" s="200"/>
      <c r="AO50" s="200"/>
      <c r="AP50" s="200"/>
      <c r="AQ50" s="200"/>
      <c r="AR50" s="200"/>
    </row>
    <row r="51" spans="1:51" s="23" customFormat="1">
      <c r="A51" s="185"/>
      <c r="B51" s="263" t="s">
        <v>671</v>
      </c>
      <c r="C51" s="143"/>
      <c r="D51" s="143"/>
      <c r="E51" s="143"/>
      <c r="F51" s="143"/>
      <c r="G51" s="143"/>
      <c r="H51" s="143"/>
      <c r="I51" s="143"/>
      <c r="J51" s="143">
        <v>190.1</v>
      </c>
      <c r="K51" s="143">
        <v>223.9</v>
      </c>
      <c r="L51" s="143">
        <v>130.80000000000001</v>
      </c>
      <c r="M51" s="143">
        <v>68.3</v>
      </c>
      <c r="N51" s="143">
        <v>69.099999999999994</v>
      </c>
      <c r="O51" s="143">
        <v>70.8</v>
      </c>
      <c r="P51" s="143">
        <v>50</v>
      </c>
      <c r="Q51" s="143">
        <v>26.9</v>
      </c>
      <c r="R51" s="143">
        <v>21.8</v>
      </c>
      <c r="S51" s="143">
        <v>34.5</v>
      </c>
      <c r="T51" s="143">
        <v>37.5</v>
      </c>
      <c r="U51" s="143">
        <v>58</v>
      </c>
      <c r="V51" s="143">
        <f>SUM(V52:V53)</f>
        <v>62.8</v>
      </c>
      <c r="W51" s="143">
        <f>SUM(W52:W53)</f>
        <v>81.900000000000006</v>
      </c>
      <c r="X51" s="143">
        <f>SUM(X52:X53)</f>
        <v>83.9</v>
      </c>
      <c r="Y51" s="143">
        <f>SUM(Y52:Y56)</f>
        <v>109.39999999999999</v>
      </c>
      <c r="Z51" s="184">
        <f>SUM(Z52:Z56)</f>
        <v>133.30000000000001</v>
      </c>
      <c r="AA51" s="186" t="s">
        <v>302</v>
      </c>
      <c r="AB51" s="1038" t="s">
        <v>302</v>
      </c>
      <c r="AC51" s="484" t="s">
        <v>302</v>
      </c>
      <c r="AD51" s="518"/>
      <c r="AE51" s="518"/>
      <c r="AF51" s="518"/>
      <c r="AG51" s="518"/>
      <c r="AH51" s="518"/>
      <c r="AI51" s="518"/>
      <c r="AJ51" s="518"/>
      <c r="AK51" s="518"/>
      <c r="AL51" s="518"/>
      <c r="AM51" s="518"/>
      <c r="AN51" s="200"/>
      <c r="AO51" s="200"/>
      <c r="AP51" s="200"/>
      <c r="AQ51" s="200"/>
      <c r="AR51" s="200"/>
    </row>
    <row r="52" spans="1:51" s="23" customFormat="1">
      <c r="A52" s="185"/>
      <c r="B52" s="298" t="s">
        <v>672</v>
      </c>
      <c r="C52" s="143"/>
      <c r="D52" s="143"/>
      <c r="E52" s="143"/>
      <c r="F52" s="143"/>
      <c r="G52" s="143"/>
      <c r="H52" s="143"/>
      <c r="I52" s="143"/>
      <c r="J52" s="143">
        <v>20.7</v>
      </c>
      <c r="K52" s="143">
        <v>76.5</v>
      </c>
      <c r="L52" s="143">
        <v>62.8</v>
      </c>
      <c r="M52" s="143">
        <v>31.7</v>
      </c>
      <c r="N52" s="143">
        <v>32</v>
      </c>
      <c r="O52" s="143">
        <v>31.9</v>
      </c>
      <c r="P52" s="143">
        <v>22.3</v>
      </c>
      <c r="Q52" s="143">
        <v>13.9</v>
      </c>
      <c r="R52" s="143">
        <v>12.5</v>
      </c>
      <c r="S52" s="143">
        <v>12.7</v>
      </c>
      <c r="T52" s="143">
        <v>14.4</v>
      </c>
      <c r="U52" s="143">
        <v>15.4</v>
      </c>
      <c r="V52" s="143">
        <v>16.7</v>
      </c>
      <c r="W52" s="143">
        <v>34.1</v>
      </c>
      <c r="X52" s="143">
        <v>44</v>
      </c>
      <c r="Y52" s="143">
        <v>61.1</v>
      </c>
      <c r="Z52" s="184">
        <v>79.400000000000006</v>
      </c>
      <c r="AA52" s="184">
        <v>107</v>
      </c>
      <c r="AB52" s="1038" t="s">
        <v>302</v>
      </c>
      <c r="AC52" s="484" t="s">
        <v>302</v>
      </c>
      <c r="AD52" s="518"/>
      <c r="AE52" s="518"/>
      <c r="AF52" s="518"/>
      <c r="AG52" s="518"/>
      <c r="AH52" s="518"/>
      <c r="AI52" s="518"/>
      <c r="AJ52" s="518"/>
      <c r="AK52" s="518"/>
      <c r="AL52" s="518"/>
      <c r="AM52" s="518"/>
      <c r="AN52" s="200"/>
      <c r="AO52" s="200"/>
      <c r="AP52" s="200"/>
      <c r="AQ52" s="200"/>
      <c r="AR52" s="200"/>
    </row>
    <row r="53" spans="1:51" s="23" customFormat="1">
      <c r="A53" s="185"/>
      <c r="B53" s="298" t="s">
        <v>673</v>
      </c>
      <c r="C53" s="143"/>
      <c r="D53" s="143"/>
      <c r="E53" s="143"/>
      <c r="F53" s="143"/>
      <c r="G53" s="143"/>
      <c r="H53" s="143"/>
      <c r="I53" s="143"/>
      <c r="J53" s="143">
        <v>16.399999999999999</v>
      </c>
      <c r="K53" s="143">
        <v>77.099999999999994</v>
      </c>
      <c r="L53" s="143">
        <v>59.3</v>
      </c>
      <c r="M53" s="143">
        <f t="shared" ref="M53:S53" si="1">SUM(M54:M55)</f>
        <v>36.6</v>
      </c>
      <c r="N53" s="143">
        <f t="shared" si="1"/>
        <v>37.1</v>
      </c>
      <c r="O53" s="143">
        <f t="shared" si="1"/>
        <v>38.900000000000006</v>
      </c>
      <c r="P53" s="143">
        <f t="shared" si="1"/>
        <v>17.7</v>
      </c>
      <c r="Q53" s="143">
        <f t="shared" si="1"/>
        <v>12.899999999999999</v>
      </c>
      <c r="R53" s="143">
        <f t="shared" si="1"/>
        <v>9.3999999999999986</v>
      </c>
      <c r="S53" s="143">
        <f t="shared" si="1"/>
        <v>21.8</v>
      </c>
      <c r="T53" s="143">
        <f>SUM(T54:T55)</f>
        <v>23.1</v>
      </c>
      <c r="U53" s="143">
        <f>SUM(U54:U56)</f>
        <v>42.6</v>
      </c>
      <c r="V53" s="143">
        <f>SUM(V54:V56)</f>
        <v>46.1</v>
      </c>
      <c r="W53" s="143">
        <f>SUM(W54:W56)</f>
        <v>47.800000000000004</v>
      </c>
      <c r="X53" s="143">
        <f>SUM(X54:X56)</f>
        <v>39.900000000000006</v>
      </c>
      <c r="Y53" s="143">
        <v>46</v>
      </c>
      <c r="Z53" s="184">
        <v>50.4</v>
      </c>
      <c r="AA53" s="184">
        <v>52.7</v>
      </c>
      <c r="AB53" s="1038" t="s">
        <v>302</v>
      </c>
      <c r="AC53" s="484" t="s">
        <v>302</v>
      </c>
      <c r="AD53" s="518"/>
      <c r="AE53" s="518"/>
      <c r="AF53" s="518"/>
      <c r="AG53" s="518"/>
      <c r="AH53" s="518"/>
      <c r="AI53" s="518"/>
      <c r="AJ53" s="518"/>
      <c r="AK53" s="518"/>
      <c r="AL53" s="518"/>
      <c r="AM53" s="518"/>
      <c r="AN53" s="200"/>
      <c r="AO53" s="200"/>
      <c r="AP53" s="200"/>
      <c r="AQ53" s="200"/>
      <c r="AR53" s="200"/>
    </row>
    <row r="54" spans="1:51" s="23" customFormat="1">
      <c r="A54" s="185"/>
      <c r="B54" s="298" t="s">
        <v>674</v>
      </c>
      <c r="C54" s="143"/>
      <c r="D54" s="143"/>
      <c r="E54" s="143"/>
      <c r="F54" s="143"/>
      <c r="G54" s="143"/>
      <c r="H54" s="143"/>
      <c r="I54" s="143"/>
      <c r="J54" s="143"/>
      <c r="K54" s="143"/>
      <c r="L54" s="143"/>
      <c r="M54" s="143">
        <v>31.7</v>
      </c>
      <c r="N54" s="143">
        <v>31.9</v>
      </c>
      <c r="O54" s="143">
        <v>33.200000000000003</v>
      </c>
      <c r="P54" s="143">
        <v>14.5</v>
      </c>
      <c r="Q54" s="143">
        <v>8.1</v>
      </c>
      <c r="R54" s="143">
        <v>3.8</v>
      </c>
      <c r="S54" s="143">
        <v>15.4</v>
      </c>
      <c r="T54" s="143">
        <v>16.5</v>
      </c>
      <c r="U54" s="143">
        <v>37.4</v>
      </c>
      <c r="V54" s="143">
        <v>40.9</v>
      </c>
      <c r="W54" s="143">
        <v>33.700000000000003</v>
      </c>
      <c r="X54" s="143">
        <v>34.200000000000003</v>
      </c>
      <c r="Y54" s="143" t="s">
        <v>302</v>
      </c>
      <c r="Z54" s="186" t="s">
        <v>302</v>
      </c>
      <c r="AA54" s="186" t="s">
        <v>302</v>
      </c>
      <c r="AB54" s="1038" t="s">
        <v>302</v>
      </c>
      <c r="AC54" s="484" t="s">
        <v>302</v>
      </c>
      <c r="AD54" s="518"/>
      <c r="AE54" s="518"/>
      <c r="AF54" s="518"/>
      <c r="AG54" s="518"/>
      <c r="AH54" s="518"/>
      <c r="AI54" s="518"/>
      <c r="AJ54" s="518"/>
      <c r="AK54" s="518"/>
      <c r="AL54" s="518"/>
      <c r="AM54" s="518"/>
      <c r="AN54" s="200"/>
      <c r="AO54" s="200"/>
      <c r="AP54" s="200"/>
      <c r="AQ54" s="200"/>
      <c r="AR54" s="200"/>
    </row>
    <row r="55" spans="1:51" s="23" customFormat="1">
      <c r="A55" s="185"/>
      <c r="B55" s="298" t="s">
        <v>675</v>
      </c>
      <c r="C55" s="143"/>
      <c r="D55" s="143"/>
      <c r="E55" s="143"/>
      <c r="F55" s="143"/>
      <c r="G55" s="143"/>
      <c r="H55" s="143"/>
      <c r="I55" s="143"/>
      <c r="J55" s="143">
        <v>5.2</v>
      </c>
      <c r="K55" s="143">
        <v>10.9</v>
      </c>
      <c r="L55" s="143">
        <v>8.6999999999999993</v>
      </c>
      <c r="M55" s="143">
        <v>4.9000000000000004</v>
      </c>
      <c r="N55" s="143">
        <v>5.2</v>
      </c>
      <c r="O55" s="143">
        <v>5.7</v>
      </c>
      <c r="P55" s="143">
        <v>3.2</v>
      </c>
      <c r="Q55" s="143">
        <v>4.8</v>
      </c>
      <c r="R55" s="143">
        <v>5.6</v>
      </c>
      <c r="S55" s="143">
        <v>6.4</v>
      </c>
      <c r="T55" s="143">
        <v>6.6</v>
      </c>
      <c r="U55" s="143">
        <v>3</v>
      </c>
      <c r="V55" s="143">
        <v>3</v>
      </c>
      <c r="W55" s="143">
        <v>11.9</v>
      </c>
      <c r="X55" s="143">
        <v>3.5</v>
      </c>
      <c r="Y55" s="143" t="s">
        <v>302</v>
      </c>
      <c r="Z55" s="186" t="s">
        <v>302</v>
      </c>
      <c r="AA55" s="186" t="s">
        <v>302</v>
      </c>
      <c r="AB55" s="1038" t="s">
        <v>302</v>
      </c>
      <c r="AC55" s="484" t="s">
        <v>302</v>
      </c>
      <c r="AD55" s="518"/>
      <c r="AE55" s="518"/>
      <c r="AF55" s="518"/>
      <c r="AG55" s="518"/>
      <c r="AH55" s="518"/>
      <c r="AI55" s="518"/>
      <c r="AJ55" s="518"/>
      <c r="AK55" s="518"/>
      <c r="AL55" s="518"/>
      <c r="AM55" s="518"/>
      <c r="AN55" s="200"/>
      <c r="AO55" s="200"/>
      <c r="AP55" s="200"/>
      <c r="AQ55" s="200"/>
      <c r="AR55" s="200"/>
    </row>
    <row r="56" spans="1:51" s="23" customFormat="1">
      <c r="A56" s="185"/>
      <c r="B56" s="298" t="s">
        <v>676</v>
      </c>
      <c r="C56" s="143"/>
      <c r="D56" s="143"/>
      <c r="E56" s="143"/>
      <c r="F56" s="143"/>
      <c r="G56" s="143"/>
      <c r="H56" s="143"/>
      <c r="I56" s="143"/>
      <c r="J56" s="143"/>
      <c r="K56" s="143"/>
      <c r="L56" s="143"/>
      <c r="M56" s="143"/>
      <c r="N56" s="143"/>
      <c r="O56" s="143"/>
      <c r="P56" s="143"/>
      <c r="Q56" s="143"/>
      <c r="R56" s="143"/>
      <c r="S56" s="143"/>
      <c r="T56" s="143"/>
      <c r="U56" s="143">
        <v>2.2000000000000002</v>
      </c>
      <c r="V56" s="143">
        <v>2.2000000000000002</v>
      </c>
      <c r="W56" s="143">
        <v>2.2000000000000002</v>
      </c>
      <c r="X56" s="143">
        <v>2.2000000000000002</v>
      </c>
      <c r="Y56" s="143">
        <v>2.2999999999999998</v>
      </c>
      <c r="Z56" s="184">
        <v>3.5</v>
      </c>
      <c r="AA56" s="186" t="s">
        <v>302</v>
      </c>
      <c r="AB56" s="1038" t="s">
        <v>302</v>
      </c>
      <c r="AC56" s="484" t="s">
        <v>302</v>
      </c>
      <c r="AD56" s="518"/>
      <c r="AE56" s="518"/>
      <c r="AF56" s="518"/>
      <c r="AG56" s="518"/>
      <c r="AH56" s="518"/>
      <c r="AI56" s="518"/>
      <c r="AJ56" s="518"/>
      <c r="AK56" s="518"/>
      <c r="AL56" s="518"/>
      <c r="AM56" s="518"/>
      <c r="AN56" s="200"/>
      <c r="AO56" s="200"/>
      <c r="AP56" s="200"/>
      <c r="AQ56" s="200"/>
      <c r="AR56" s="200"/>
    </row>
    <row r="57" spans="1:51" s="23" customFormat="1">
      <c r="A57" s="185"/>
      <c r="B57" s="263" t="s">
        <v>677</v>
      </c>
      <c r="C57" s="186"/>
      <c r="D57" s="186"/>
      <c r="E57" s="186"/>
      <c r="F57" s="186"/>
      <c r="G57" s="186"/>
      <c r="H57" s="186"/>
      <c r="I57" s="186"/>
      <c r="J57" s="186">
        <v>47.5</v>
      </c>
      <c r="K57" s="186">
        <v>24.9</v>
      </c>
      <c r="L57" s="186" t="s">
        <v>302</v>
      </c>
      <c r="M57" s="186" t="s">
        <v>302</v>
      </c>
      <c r="N57" s="186" t="s">
        <v>302</v>
      </c>
      <c r="O57" s="186" t="s">
        <v>302</v>
      </c>
      <c r="P57" s="186" t="s">
        <v>302</v>
      </c>
      <c r="Q57" s="186" t="s">
        <v>302</v>
      </c>
      <c r="R57" s="186" t="s">
        <v>302</v>
      </c>
      <c r="S57" s="186" t="s">
        <v>302</v>
      </c>
      <c r="T57" s="186" t="s">
        <v>302</v>
      </c>
      <c r="U57" s="186" t="s">
        <v>302</v>
      </c>
      <c r="V57" s="186" t="s">
        <v>302</v>
      </c>
      <c r="W57" s="186" t="s">
        <v>302</v>
      </c>
      <c r="X57" s="186" t="s">
        <v>302</v>
      </c>
      <c r="Y57" s="186" t="s">
        <v>302</v>
      </c>
      <c r="Z57" s="186" t="s">
        <v>302</v>
      </c>
      <c r="AA57" s="186" t="s">
        <v>302</v>
      </c>
      <c r="AB57" s="1038" t="s">
        <v>302</v>
      </c>
      <c r="AC57" s="484" t="s">
        <v>302</v>
      </c>
      <c r="AD57" s="518"/>
      <c r="AE57" s="518"/>
      <c r="AF57" s="518"/>
      <c r="AG57" s="518"/>
      <c r="AH57" s="518"/>
      <c r="AI57" s="518"/>
      <c r="AJ57" s="518"/>
      <c r="AK57" s="518"/>
      <c r="AL57" s="518"/>
      <c r="AM57" s="518"/>
      <c r="AN57" s="200"/>
      <c r="AO57" s="200"/>
      <c r="AP57" s="200"/>
      <c r="AQ57" s="200"/>
      <c r="AR57" s="200"/>
    </row>
    <row r="58" spans="1:51" s="23" customFormat="1">
      <c r="A58" s="185"/>
      <c r="B58" s="263" t="s">
        <v>678</v>
      </c>
      <c r="C58" s="143"/>
      <c r="D58" s="143"/>
      <c r="E58" s="143"/>
      <c r="F58" s="143"/>
      <c r="G58" s="143"/>
      <c r="H58" s="143"/>
      <c r="I58" s="143"/>
      <c r="J58" s="143"/>
      <c r="K58" s="143"/>
      <c r="L58" s="143"/>
      <c r="M58" s="143"/>
      <c r="N58" s="143"/>
      <c r="O58" s="143"/>
      <c r="P58" s="143"/>
      <c r="Q58" s="143"/>
      <c r="R58" s="143"/>
      <c r="S58" s="143"/>
      <c r="T58" s="143"/>
      <c r="U58" s="143"/>
      <c r="V58" s="143"/>
      <c r="W58" s="143"/>
      <c r="X58" s="143"/>
      <c r="Y58" s="143"/>
      <c r="Z58" s="184"/>
      <c r="AA58" s="184">
        <v>-8.6</v>
      </c>
      <c r="AB58" s="1038" t="s">
        <v>302</v>
      </c>
      <c r="AC58" s="484" t="s">
        <v>302</v>
      </c>
      <c r="AD58" s="518"/>
      <c r="AE58" s="518"/>
      <c r="AF58" s="518"/>
      <c r="AG58" s="518"/>
      <c r="AH58" s="518"/>
      <c r="AI58" s="518"/>
      <c r="AJ58" s="518"/>
      <c r="AK58" s="518"/>
      <c r="AL58" s="518"/>
      <c r="AM58" s="518"/>
      <c r="AN58" s="200"/>
      <c r="AO58" s="200"/>
      <c r="AP58" s="200"/>
      <c r="AQ58" s="200"/>
      <c r="AR58" s="200"/>
    </row>
    <row r="59" spans="1:51" s="6" customFormat="1">
      <c r="A59" s="95">
        <v>31</v>
      </c>
      <c r="B59" s="171" t="s">
        <v>533</v>
      </c>
      <c r="C59" s="177"/>
      <c r="D59" s="177"/>
      <c r="E59" s="177"/>
      <c r="F59" s="177"/>
      <c r="G59" s="177"/>
      <c r="H59" s="177"/>
      <c r="I59" s="177"/>
      <c r="J59" s="177"/>
      <c r="K59" s="177"/>
      <c r="L59" s="177"/>
      <c r="M59" s="177"/>
      <c r="N59" s="177"/>
      <c r="O59" s="177"/>
      <c r="P59" s="177"/>
      <c r="Q59" s="177"/>
      <c r="R59" s="177"/>
      <c r="S59" s="177"/>
      <c r="T59" s="177"/>
      <c r="U59" s="177"/>
      <c r="V59" s="177"/>
      <c r="W59" s="177"/>
      <c r="X59" s="177"/>
      <c r="Y59" s="177"/>
      <c r="Z59" s="80">
        <f>'Exp (Tb13B)'!C38</f>
        <v>255.5</v>
      </c>
      <c r="AA59" s="80">
        <f>'Exp (Tb13B)'!D38</f>
        <v>307.3</v>
      </c>
      <c r="AB59" s="1036">
        <f>'Exp (Tb13B)'!E38</f>
        <v>286</v>
      </c>
      <c r="AC59" s="80">
        <f>'Exp (Tb13B)'!F38</f>
        <v>39.5</v>
      </c>
      <c r="AD59" s="80">
        <f>'Exp (Tb13B)'!G38</f>
        <v>23</v>
      </c>
      <c r="AE59" s="80">
        <f>'Exp (Tb13B)'!H38</f>
        <v>201</v>
      </c>
      <c r="AF59" s="80">
        <f>'Exp (Tb13B)'!I38</f>
        <v>21.5</v>
      </c>
      <c r="AG59" s="80">
        <f>'Exp (Tb13B)'!J38</f>
        <v>6.5</v>
      </c>
      <c r="AH59" s="80">
        <f>'Exp (Tb13B)'!K38</f>
        <v>57.4</v>
      </c>
      <c r="AI59" s="80">
        <f>'Exp (Tb13B)'!L38</f>
        <v>325.89999999999998</v>
      </c>
      <c r="AJ59" s="80">
        <f>'Exp (Tb13B)'!M38</f>
        <v>419.3</v>
      </c>
      <c r="AK59" s="80">
        <f>'Exp (Tb13B)'!N38</f>
        <v>66.8</v>
      </c>
      <c r="AL59" s="80">
        <f>'Exp (Tb13B)'!O38</f>
        <v>24.3</v>
      </c>
      <c r="AM59" s="80">
        <f>'Exp (Tb13B)'!P38</f>
        <v>59.5</v>
      </c>
      <c r="AN59" s="79">
        <f>'Exp (Tb13B)'!Q38</f>
        <v>239</v>
      </c>
      <c r="AO59" s="79">
        <f>'Exp (Tb13B)'!R38</f>
        <v>246.3</v>
      </c>
      <c r="AP59" s="79">
        <f>'Exp (Tb13B)'!S38</f>
        <v>260.2</v>
      </c>
      <c r="AQ59" s="79">
        <f>'Exp (Tb13B)'!T38</f>
        <v>283.8</v>
      </c>
      <c r="AR59" s="79">
        <f>'Exp (Tb13B)'!U38</f>
        <v>294.60000000000002</v>
      </c>
    </row>
    <row r="60" spans="1:51" s="10" customFormat="1">
      <c r="A60" s="183"/>
      <c r="B60" s="140" t="s">
        <v>655</v>
      </c>
      <c r="C60" s="143"/>
      <c r="D60" s="143"/>
      <c r="E60" s="143"/>
      <c r="F60" s="143"/>
      <c r="G60" s="143"/>
      <c r="H60" s="143"/>
      <c r="I60" s="143"/>
      <c r="J60" s="143"/>
      <c r="K60" s="143"/>
      <c r="L60" s="143"/>
      <c r="M60" s="143"/>
      <c r="N60" s="143"/>
      <c r="O60" s="143"/>
      <c r="P60" s="143"/>
      <c r="Q60" s="143"/>
      <c r="R60" s="143"/>
      <c r="S60" s="143"/>
      <c r="T60" s="143"/>
      <c r="U60" s="143"/>
      <c r="V60" s="143"/>
      <c r="W60" s="143"/>
      <c r="X60" s="143"/>
      <c r="Y60" s="143"/>
      <c r="Z60" s="184"/>
      <c r="AA60" s="184"/>
      <c r="AB60" s="1037">
        <v>112.7</v>
      </c>
      <c r="AC60" s="483">
        <v>39.5</v>
      </c>
      <c r="AD60" s="518"/>
      <c r="AE60" s="518"/>
      <c r="AF60" s="518"/>
      <c r="AG60" s="518"/>
      <c r="AH60" s="518"/>
      <c r="AI60" s="518"/>
      <c r="AJ60" s="518"/>
      <c r="AK60" s="518"/>
      <c r="AL60" s="518"/>
      <c r="AM60" s="518"/>
      <c r="AN60" s="200"/>
      <c r="AO60" s="200"/>
      <c r="AP60" s="200"/>
      <c r="AQ60" s="200"/>
      <c r="AR60" s="200"/>
    </row>
    <row r="61" spans="1:51" s="10" customFormat="1">
      <c r="A61" s="183"/>
      <c r="B61" s="140" t="s">
        <v>679</v>
      </c>
      <c r="C61" s="143"/>
      <c r="D61" s="143"/>
      <c r="E61" s="143"/>
      <c r="F61" s="143"/>
      <c r="G61" s="143"/>
      <c r="H61" s="143"/>
      <c r="I61" s="143"/>
      <c r="J61" s="143"/>
      <c r="K61" s="143"/>
      <c r="L61" s="143"/>
      <c r="M61" s="143"/>
      <c r="N61" s="143"/>
      <c r="O61" s="143"/>
      <c r="P61" s="143"/>
      <c r="Q61" s="143"/>
      <c r="R61" s="143"/>
      <c r="S61" s="143"/>
      <c r="T61" s="143"/>
      <c r="U61" s="143"/>
      <c r="V61" s="143"/>
      <c r="W61" s="143"/>
      <c r="X61" s="143"/>
      <c r="Y61" s="143"/>
      <c r="Z61" s="184"/>
      <c r="AA61" s="184"/>
      <c r="AB61" s="1037">
        <v>2.4</v>
      </c>
      <c r="AC61" s="484" t="s">
        <v>302</v>
      </c>
      <c r="AD61" s="518"/>
      <c r="AE61" s="518"/>
      <c r="AF61" s="518"/>
      <c r="AG61" s="518"/>
      <c r="AH61" s="518"/>
      <c r="AI61" s="518"/>
      <c r="AJ61" s="518"/>
      <c r="AK61" s="518"/>
      <c r="AL61" s="518"/>
      <c r="AM61" s="518"/>
      <c r="AN61" s="200"/>
      <c r="AO61" s="200"/>
      <c r="AP61" s="200"/>
      <c r="AQ61" s="200"/>
      <c r="AR61" s="200"/>
    </row>
    <row r="62" spans="1:51" s="6" customFormat="1">
      <c r="A62" s="95">
        <v>9</v>
      </c>
      <c r="B62" s="171" t="s">
        <v>545</v>
      </c>
      <c r="C62" s="177"/>
      <c r="D62" s="177"/>
      <c r="E62" s="177"/>
      <c r="F62" s="177"/>
      <c r="G62" s="177"/>
      <c r="H62" s="177"/>
      <c r="I62" s="177"/>
      <c r="J62" s="177"/>
      <c r="K62" s="177"/>
      <c r="L62" s="177"/>
      <c r="M62" s="177"/>
      <c r="N62" s="177"/>
      <c r="O62" s="177"/>
      <c r="P62" s="177"/>
      <c r="Q62" s="177"/>
      <c r="R62" s="177"/>
      <c r="S62" s="177"/>
      <c r="T62" s="177"/>
      <c r="U62" s="177"/>
      <c r="V62" s="177"/>
      <c r="W62" s="177"/>
      <c r="X62" s="177"/>
      <c r="Y62" s="177"/>
      <c r="Z62" s="82">
        <f>'Exp (Tb13B)'!C39</f>
        <v>0</v>
      </c>
      <c r="AA62" s="82">
        <f>'Exp (Tb13B)'!D39</f>
        <v>545.5</v>
      </c>
      <c r="AB62" s="1040">
        <f>'Exp (Tb13B)'!E39</f>
        <v>0</v>
      </c>
      <c r="AC62" s="82">
        <f>'Exp (Tb13B)'!F39</f>
        <v>0</v>
      </c>
      <c r="AD62" s="82">
        <f>'Exp (Tb13B)'!G39</f>
        <v>0</v>
      </c>
      <c r="AE62" s="82">
        <f>'Exp (Tb13B)'!H39</f>
        <v>0</v>
      </c>
      <c r="AF62" s="82">
        <f>'Exp (Tb13B)'!I39</f>
        <v>0</v>
      </c>
      <c r="AG62" s="82">
        <f>'Exp (Tb13B)'!J39</f>
        <v>0</v>
      </c>
      <c r="AH62" s="82">
        <f>'Exp (Tb13B)'!K39</f>
        <v>0</v>
      </c>
      <c r="AI62" s="82">
        <f>'Exp (Tb13B)'!L39</f>
        <v>0</v>
      </c>
      <c r="AJ62" s="82">
        <f>'Exp (Tb13B)'!M39</f>
        <v>0</v>
      </c>
      <c r="AK62" s="82">
        <f>'Exp (Tb13B)'!N39</f>
        <v>0</v>
      </c>
      <c r="AL62" s="82">
        <f>'Exp (Tb13B)'!O39</f>
        <v>0</v>
      </c>
      <c r="AM62" s="82">
        <f>'Exp (Tb13B)'!P39</f>
        <v>0</v>
      </c>
      <c r="AN62" s="81">
        <f>'Exp (Tb13B)'!Q39</f>
        <v>0</v>
      </c>
      <c r="AO62" s="81">
        <f>'Exp (Tb13B)'!R39</f>
        <v>0</v>
      </c>
      <c r="AP62" s="81">
        <f>'Exp (Tb13B)'!S39</f>
        <v>0</v>
      </c>
      <c r="AQ62" s="81">
        <f>'Exp (Tb13B)'!T39</f>
        <v>0</v>
      </c>
      <c r="AR62" s="81">
        <f>'Exp (Tb13B)'!U39</f>
        <v>0</v>
      </c>
    </row>
    <row r="63" spans="1:51" s="6" customFormat="1">
      <c r="A63" s="95"/>
      <c r="B63" s="140"/>
      <c r="C63" s="143"/>
      <c r="D63" s="143"/>
      <c r="E63" s="143"/>
      <c r="F63" s="143"/>
      <c r="G63" s="143"/>
      <c r="H63" s="143"/>
      <c r="I63" s="177"/>
      <c r="J63" s="177"/>
      <c r="K63" s="177"/>
      <c r="L63" s="177"/>
      <c r="M63" s="177"/>
      <c r="N63" s="177"/>
      <c r="O63" s="177"/>
      <c r="P63" s="177"/>
      <c r="Q63" s="177"/>
      <c r="R63" s="177"/>
      <c r="S63" s="177"/>
      <c r="T63" s="177"/>
      <c r="U63" s="177"/>
      <c r="V63" s="177"/>
      <c r="W63" s="177"/>
      <c r="X63" s="177"/>
      <c r="Y63" s="177"/>
      <c r="Z63" s="82"/>
      <c r="AA63" s="82"/>
      <c r="AB63" s="1040"/>
      <c r="AC63" s="82"/>
      <c r="AD63" s="82"/>
      <c r="AE63" s="82"/>
      <c r="AF63" s="82"/>
      <c r="AG63" s="82"/>
      <c r="AH63" s="82"/>
      <c r="AI63" s="82"/>
      <c r="AJ63" s="82"/>
      <c r="AK63" s="82"/>
      <c r="AL63" s="82"/>
      <c r="AM63" s="82"/>
      <c r="AN63" s="81"/>
      <c r="AO63" s="81"/>
      <c r="AP63" s="81"/>
      <c r="AQ63" s="81"/>
      <c r="AR63" s="81"/>
    </row>
    <row r="64" spans="1:51" s="7" customFormat="1">
      <c r="A64" s="261"/>
      <c r="B64" s="174" t="s">
        <v>680</v>
      </c>
      <c r="C64" s="178"/>
      <c r="D64" s="178"/>
      <c r="E64" s="178"/>
      <c r="F64" s="178"/>
      <c r="G64" s="178"/>
      <c r="H64" s="178"/>
      <c r="I64" s="178"/>
      <c r="J64" s="178"/>
      <c r="K64" s="178"/>
      <c r="L64" s="178"/>
      <c r="M64" s="178"/>
      <c r="N64" s="178"/>
      <c r="O64" s="178"/>
      <c r="P64" s="178"/>
      <c r="Q64" s="178"/>
      <c r="R64" s="178"/>
      <c r="S64" s="178"/>
      <c r="T64" s="178"/>
      <c r="U64" s="178"/>
      <c r="V64" s="178"/>
      <c r="W64" s="178"/>
      <c r="X64" s="178"/>
      <c r="Y64" s="178"/>
      <c r="Z64" s="78">
        <v>176.2</v>
      </c>
      <c r="AA64" s="78">
        <v>221.3</v>
      </c>
      <c r="AB64" s="1033">
        <v>245.8</v>
      </c>
      <c r="AC64" s="78">
        <f>'Exp (Tb13B)'!F41</f>
        <v>232.3</v>
      </c>
      <c r="AD64" s="78">
        <f>'Exp (Tb13B)'!G41</f>
        <v>211</v>
      </c>
      <c r="AE64" s="78">
        <f>'Exp (Tb13B)'!H41</f>
        <v>165.2</v>
      </c>
      <c r="AF64" s="78">
        <f>'Exp (Tb13B)'!I41</f>
        <v>225.9</v>
      </c>
      <c r="AG64" s="78">
        <f>'Exp (Tb13B)'!J41</f>
        <v>159.4</v>
      </c>
      <c r="AH64" s="78">
        <f>'Exp (Tb13B)'!K41</f>
        <v>240.4</v>
      </c>
      <c r="AI64" s="78">
        <f>'Exp (Tb13B)'!L41</f>
        <v>328.9</v>
      </c>
      <c r="AJ64" s="78">
        <f>'Exp (Tb13B)'!M41</f>
        <v>420.3</v>
      </c>
      <c r="AK64" s="78">
        <f>'Exp (Tb13B)'!N41</f>
        <v>454.6</v>
      </c>
      <c r="AL64" s="78">
        <f>'Exp (Tb13B)'!O41</f>
        <v>444.5</v>
      </c>
      <c r="AM64" s="78">
        <f>'Exp (Tb13B)'!P41</f>
        <v>452.8</v>
      </c>
      <c r="AN64" s="76">
        <f>'Exp (Tb13B)'!Q41</f>
        <v>495.4</v>
      </c>
      <c r="AO64" s="76">
        <f>'Exp (Tb13B)'!R41</f>
        <v>513.1</v>
      </c>
      <c r="AP64" s="76">
        <f>'Exp (Tb13B)'!S41</f>
        <v>542.29999999999995</v>
      </c>
      <c r="AQ64" s="76">
        <f>'Exp (Tb13B)'!T41</f>
        <v>586.4</v>
      </c>
      <c r="AR64" s="76">
        <f>'Exp (Tb13B)'!U41</f>
        <v>614.5</v>
      </c>
      <c r="AS64" s="6"/>
      <c r="AT64" s="6"/>
      <c r="AU64" s="6"/>
      <c r="AV64" s="6"/>
      <c r="AW64" s="6"/>
      <c r="AX64" s="6"/>
      <c r="AY64" s="6"/>
    </row>
    <row r="65" spans="1:51" s="19" customFormat="1">
      <c r="A65" s="262"/>
      <c r="B65" s="179" t="s">
        <v>680</v>
      </c>
      <c r="C65" s="152"/>
      <c r="D65" s="152"/>
      <c r="E65" s="152"/>
      <c r="F65" s="152"/>
      <c r="G65" s="152"/>
      <c r="H65" s="152"/>
      <c r="I65" s="152"/>
      <c r="J65" s="152"/>
      <c r="K65" s="152"/>
      <c r="L65" s="152">
        <v>8.9</v>
      </c>
      <c r="M65" s="152"/>
      <c r="N65" s="152"/>
      <c r="O65" s="152"/>
      <c r="P65" s="152">
        <v>25</v>
      </c>
      <c r="Q65" s="152">
        <v>31.3</v>
      </c>
      <c r="R65" s="152">
        <v>35</v>
      </c>
      <c r="S65" s="152">
        <v>45.3</v>
      </c>
      <c r="T65" s="152">
        <v>46.5</v>
      </c>
      <c r="U65" s="152">
        <v>50</v>
      </c>
      <c r="V65" s="152">
        <v>52.3</v>
      </c>
      <c r="W65" s="152">
        <v>60.6</v>
      </c>
      <c r="X65" s="152">
        <v>63.2</v>
      </c>
      <c r="Y65" s="152">
        <v>62.5</v>
      </c>
      <c r="Z65" s="1009">
        <v>75.2</v>
      </c>
      <c r="AA65" s="180">
        <v>80.2</v>
      </c>
      <c r="AB65" s="1034">
        <v>230.8</v>
      </c>
      <c r="AC65" s="482">
        <v>232.3</v>
      </c>
      <c r="AD65" s="521"/>
      <c r="AE65" s="521"/>
      <c r="AF65" s="521"/>
      <c r="AG65" s="521"/>
      <c r="AH65" s="521"/>
      <c r="AI65" s="521"/>
      <c r="AJ65" s="521"/>
      <c r="AK65" s="521"/>
      <c r="AL65" s="521"/>
      <c r="AM65" s="521"/>
      <c r="AN65" s="204"/>
      <c r="AO65" s="204"/>
      <c r="AP65" s="204"/>
      <c r="AQ65" s="204"/>
      <c r="AR65" s="204"/>
      <c r="AS65" s="24"/>
      <c r="AT65" s="24"/>
      <c r="AU65" s="24"/>
      <c r="AV65" s="24"/>
      <c r="AW65" s="24"/>
      <c r="AX65" s="24"/>
      <c r="AY65" s="24"/>
    </row>
    <row r="66" spans="1:51">
      <c r="A66" s="95">
        <v>21</v>
      </c>
      <c r="B66" s="171" t="s">
        <v>518</v>
      </c>
      <c r="C66" s="182"/>
      <c r="D66" s="182"/>
      <c r="E66" s="182"/>
      <c r="F66" s="182"/>
      <c r="G66" s="182"/>
      <c r="H66" s="182"/>
      <c r="I66" s="182"/>
      <c r="J66" s="182"/>
      <c r="K66" s="182"/>
      <c r="L66" s="182"/>
      <c r="M66" s="182"/>
      <c r="N66" s="182"/>
      <c r="O66" s="182"/>
      <c r="P66" s="182"/>
      <c r="Q66" s="182"/>
      <c r="R66" s="182"/>
      <c r="S66" s="182"/>
      <c r="T66" s="182"/>
      <c r="U66" s="182"/>
      <c r="V66" s="182"/>
      <c r="W66" s="182"/>
      <c r="X66" s="182"/>
      <c r="Y66" s="182"/>
      <c r="Z66" s="80">
        <f>'Exp (Tb13B)'!C42</f>
        <v>58.2</v>
      </c>
      <c r="AA66" s="80">
        <f>'Exp (Tb13B)'!D42</f>
        <v>56.1</v>
      </c>
      <c r="AB66" s="1036">
        <f>'Exp (Tb13B)'!E42</f>
        <v>63.5</v>
      </c>
      <c r="AC66" s="80">
        <f>'Exp (Tb13B)'!F42</f>
        <v>103.5</v>
      </c>
      <c r="AD66" s="80">
        <f>'Exp (Tb13B)'!G42</f>
        <v>113.9</v>
      </c>
      <c r="AE66" s="80">
        <f>'Exp (Tb13B)'!H42</f>
        <v>111.3</v>
      </c>
      <c r="AF66" s="80">
        <f>'Exp (Tb13B)'!I42</f>
        <v>119.8</v>
      </c>
      <c r="AG66" s="80">
        <f>'Exp (Tb13B)'!J42</f>
        <v>123.9</v>
      </c>
      <c r="AH66" s="80">
        <f>'Exp (Tb13B)'!K42</f>
        <v>142.4</v>
      </c>
      <c r="AI66" s="80">
        <f>'Exp (Tb13B)'!L42</f>
        <v>141.5</v>
      </c>
      <c r="AJ66" s="80">
        <f>'Exp (Tb13B)'!M42</f>
        <v>134.4</v>
      </c>
      <c r="AK66" s="80">
        <f>'Exp (Tb13B)'!N42</f>
        <v>148.19999999999999</v>
      </c>
      <c r="AL66" s="80">
        <f>'Exp (Tb13B)'!O42</f>
        <v>170.1</v>
      </c>
      <c r="AM66" s="80">
        <f>'Exp (Tb13B)'!P42</f>
        <v>170.4</v>
      </c>
      <c r="AN66" s="79">
        <f>'Exp (Tb13B)'!Q42</f>
        <v>163.80000000000001</v>
      </c>
      <c r="AO66" s="79">
        <f>'Exp (Tb13B)'!R42</f>
        <v>171.4</v>
      </c>
      <c r="AP66" s="79">
        <f>'Exp (Tb13B)'!S42</f>
        <v>181.2</v>
      </c>
      <c r="AQ66" s="79">
        <f>'Exp (Tb13B)'!T42</f>
        <v>192.6</v>
      </c>
      <c r="AR66" s="79">
        <f>'Exp (Tb13B)'!U42</f>
        <v>205.7</v>
      </c>
    </row>
    <row r="67" spans="1:51" s="10" customFormat="1">
      <c r="A67" s="183"/>
      <c r="B67" s="263" t="s">
        <v>646</v>
      </c>
      <c r="C67" s="143"/>
      <c r="D67" s="143"/>
      <c r="E67" s="143"/>
      <c r="F67" s="143"/>
      <c r="G67" s="143"/>
      <c r="H67" s="143"/>
      <c r="I67" s="143"/>
      <c r="J67" s="143"/>
      <c r="K67" s="143"/>
      <c r="L67" s="143"/>
      <c r="M67" s="143"/>
      <c r="N67" s="143"/>
      <c r="O67" s="143"/>
      <c r="P67" s="143"/>
      <c r="Q67" s="143"/>
      <c r="R67" s="143"/>
      <c r="S67" s="143"/>
      <c r="T67" s="143"/>
      <c r="U67" s="143">
        <v>23.1</v>
      </c>
      <c r="V67" s="143">
        <v>33</v>
      </c>
      <c r="W67" s="143">
        <v>40.299999999999997</v>
      </c>
      <c r="X67" s="143">
        <v>41.7</v>
      </c>
      <c r="Y67" s="143">
        <v>52.9</v>
      </c>
      <c r="Z67" s="184">
        <v>58.2</v>
      </c>
      <c r="AA67" s="184">
        <v>56.1</v>
      </c>
      <c r="AB67" s="1037">
        <v>63.5</v>
      </c>
      <c r="AC67" s="483">
        <v>88.4</v>
      </c>
      <c r="AD67" s="518"/>
      <c r="AE67" s="518"/>
      <c r="AF67" s="518"/>
      <c r="AG67" s="518"/>
      <c r="AH67" s="518"/>
      <c r="AI67" s="518"/>
      <c r="AJ67" s="518"/>
      <c r="AK67" s="518"/>
      <c r="AL67" s="518"/>
      <c r="AM67" s="518"/>
      <c r="AN67" s="200"/>
      <c r="AO67" s="200"/>
      <c r="AP67" s="200"/>
      <c r="AQ67" s="200"/>
      <c r="AR67" s="200"/>
    </row>
    <row r="68" spans="1:51" s="23" customFormat="1">
      <c r="A68" s="185"/>
      <c r="B68" s="467" t="s">
        <v>659</v>
      </c>
      <c r="C68" s="143"/>
      <c r="D68" s="143"/>
      <c r="E68" s="143"/>
      <c r="F68" s="143"/>
      <c r="G68" s="143"/>
      <c r="H68" s="143"/>
      <c r="I68" s="143"/>
      <c r="J68" s="143"/>
      <c r="K68" s="143"/>
      <c r="L68" s="143"/>
      <c r="M68" s="143"/>
      <c r="N68" s="143"/>
      <c r="O68" s="143"/>
      <c r="P68" s="143"/>
      <c r="Q68" s="143"/>
      <c r="R68" s="143"/>
      <c r="S68" s="143"/>
      <c r="T68" s="143"/>
      <c r="U68" s="143">
        <v>17</v>
      </c>
      <c r="V68" s="143">
        <v>25.6</v>
      </c>
      <c r="W68" s="143">
        <v>31.1</v>
      </c>
      <c r="X68" s="143">
        <v>30.4</v>
      </c>
      <c r="Y68" s="143">
        <v>39</v>
      </c>
      <c r="Z68" s="184">
        <v>40.799999999999997</v>
      </c>
      <c r="AA68" s="184">
        <v>35.299999999999997</v>
      </c>
      <c r="AB68" s="1038" t="s">
        <v>302</v>
      </c>
      <c r="AC68" s="484" t="s">
        <v>302</v>
      </c>
      <c r="AD68" s="518"/>
      <c r="AE68" s="518"/>
      <c r="AF68" s="518"/>
      <c r="AG68" s="518"/>
      <c r="AH68" s="518"/>
      <c r="AI68" s="518"/>
      <c r="AJ68" s="518"/>
      <c r="AK68" s="518"/>
      <c r="AL68" s="518"/>
      <c r="AM68" s="518"/>
      <c r="AN68" s="200"/>
      <c r="AO68" s="200"/>
      <c r="AP68" s="200"/>
      <c r="AQ68" s="200"/>
      <c r="AR68" s="200"/>
    </row>
    <row r="69" spans="1:51" s="23" customFormat="1">
      <c r="A69" s="185"/>
      <c r="B69" s="467" t="s">
        <v>681</v>
      </c>
      <c r="C69" s="143"/>
      <c r="D69" s="143"/>
      <c r="E69" s="143"/>
      <c r="F69" s="143"/>
      <c r="G69" s="143"/>
      <c r="H69" s="143"/>
      <c r="I69" s="143"/>
      <c r="J69" s="143"/>
      <c r="K69" s="143"/>
      <c r="L69" s="143"/>
      <c r="M69" s="143"/>
      <c r="N69" s="143"/>
      <c r="O69" s="143"/>
      <c r="P69" s="143"/>
      <c r="Q69" s="143"/>
      <c r="R69" s="143"/>
      <c r="S69" s="143"/>
      <c r="T69" s="143"/>
      <c r="U69" s="143">
        <v>6.1</v>
      </c>
      <c r="V69" s="143">
        <v>7.4</v>
      </c>
      <c r="W69" s="143">
        <v>9.1999999999999993</v>
      </c>
      <c r="X69" s="143">
        <v>11.3</v>
      </c>
      <c r="Y69" s="143">
        <f>Y67-Y68</f>
        <v>13.899999999999999</v>
      </c>
      <c r="Z69" s="186" t="s">
        <v>302</v>
      </c>
      <c r="AA69" s="186" t="s">
        <v>302</v>
      </c>
      <c r="AB69" s="1038" t="s">
        <v>302</v>
      </c>
      <c r="AC69" s="484" t="s">
        <v>302</v>
      </c>
      <c r="AD69" s="518"/>
      <c r="AE69" s="518"/>
      <c r="AF69" s="518"/>
      <c r="AG69" s="518"/>
      <c r="AH69" s="518"/>
      <c r="AI69" s="518"/>
      <c r="AJ69" s="518"/>
      <c r="AK69" s="518"/>
      <c r="AL69" s="518"/>
      <c r="AM69" s="518"/>
      <c r="AN69" s="200"/>
      <c r="AO69" s="200"/>
      <c r="AP69" s="200"/>
      <c r="AQ69" s="200"/>
      <c r="AR69" s="200"/>
    </row>
    <row r="70" spans="1:51" s="23" customFormat="1">
      <c r="A70" s="185"/>
      <c r="B70" s="264" t="s">
        <v>682</v>
      </c>
      <c r="C70" s="143"/>
      <c r="D70" s="143"/>
      <c r="E70" s="143"/>
      <c r="F70" s="143"/>
      <c r="G70" s="143"/>
      <c r="H70" s="143"/>
      <c r="I70" s="143"/>
      <c r="J70" s="143"/>
      <c r="K70" s="143"/>
      <c r="L70" s="143"/>
      <c r="M70" s="143"/>
      <c r="N70" s="143"/>
      <c r="O70" s="143"/>
      <c r="P70" s="143"/>
      <c r="Q70" s="143"/>
      <c r="R70" s="143"/>
      <c r="S70" s="143"/>
      <c r="T70" s="143"/>
      <c r="U70" s="143"/>
      <c r="V70" s="143"/>
      <c r="W70" s="143"/>
      <c r="X70" s="143"/>
      <c r="Y70" s="143">
        <v>1</v>
      </c>
      <c r="Z70" s="184">
        <v>0.8</v>
      </c>
      <c r="AA70" s="184">
        <v>1.4</v>
      </c>
      <c r="AB70" s="1038" t="s">
        <v>302</v>
      </c>
      <c r="AC70" s="484" t="s">
        <v>302</v>
      </c>
      <c r="AD70" s="518"/>
      <c r="AE70" s="518"/>
      <c r="AF70" s="518"/>
      <c r="AG70" s="518"/>
      <c r="AH70" s="518"/>
      <c r="AI70" s="518"/>
      <c r="AJ70" s="518"/>
      <c r="AK70" s="518"/>
      <c r="AL70" s="518"/>
      <c r="AM70" s="518"/>
      <c r="AN70" s="200"/>
      <c r="AO70" s="200"/>
      <c r="AP70" s="200"/>
      <c r="AQ70" s="200"/>
      <c r="AR70" s="200"/>
    </row>
    <row r="71" spans="1:51" s="23" customFormat="1">
      <c r="A71" s="185"/>
      <c r="B71" s="264" t="s">
        <v>683</v>
      </c>
      <c r="C71" s="143"/>
      <c r="D71" s="143"/>
      <c r="E71" s="143"/>
      <c r="F71" s="143"/>
      <c r="G71" s="143"/>
      <c r="H71" s="143"/>
      <c r="I71" s="143"/>
      <c r="J71" s="143"/>
      <c r="K71" s="143"/>
      <c r="L71" s="143"/>
      <c r="M71" s="143"/>
      <c r="N71" s="143"/>
      <c r="O71" s="143"/>
      <c r="P71" s="143"/>
      <c r="Q71" s="143"/>
      <c r="R71" s="143"/>
      <c r="S71" s="143"/>
      <c r="T71" s="143"/>
      <c r="U71" s="143"/>
      <c r="V71" s="143"/>
      <c r="W71" s="143"/>
      <c r="X71" s="143"/>
      <c r="Y71" s="143">
        <v>12.6</v>
      </c>
      <c r="Z71" s="184">
        <v>16.399999999999999</v>
      </c>
      <c r="AA71" s="184">
        <v>19.100000000000001</v>
      </c>
      <c r="AB71" s="1038" t="s">
        <v>302</v>
      </c>
      <c r="AC71" s="484" t="s">
        <v>302</v>
      </c>
      <c r="AD71" s="518"/>
      <c r="AE71" s="518"/>
      <c r="AF71" s="518"/>
      <c r="AG71" s="518"/>
      <c r="AH71" s="518"/>
      <c r="AI71" s="518"/>
      <c r="AJ71" s="518"/>
      <c r="AK71" s="518"/>
      <c r="AL71" s="518"/>
      <c r="AM71" s="518"/>
      <c r="AN71" s="200"/>
      <c r="AO71" s="200"/>
      <c r="AP71" s="200"/>
      <c r="AQ71" s="200"/>
      <c r="AR71" s="200"/>
    </row>
    <row r="72" spans="1:51" s="23" customFormat="1">
      <c r="A72" s="185"/>
      <c r="B72" s="264" t="s">
        <v>684</v>
      </c>
      <c r="C72" s="143"/>
      <c r="D72" s="143"/>
      <c r="E72" s="143"/>
      <c r="F72" s="143"/>
      <c r="G72" s="143"/>
      <c r="H72" s="143"/>
      <c r="I72" s="143"/>
      <c r="J72" s="143"/>
      <c r="K72" s="143"/>
      <c r="L72" s="143"/>
      <c r="M72" s="143"/>
      <c r="N72" s="143"/>
      <c r="O72" s="143"/>
      <c r="P72" s="143"/>
      <c r="Q72" s="143"/>
      <c r="R72" s="143"/>
      <c r="S72" s="143"/>
      <c r="T72" s="143"/>
      <c r="U72" s="143"/>
      <c r="V72" s="143"/>
      <c r="W72" s="143"/>
      <c r="X72" s="143"/>
      <c r="Y72" s="143">
        <v>0.3</v>
      </c>
      <c r="Z72" s="184">
        <v>0.2</v>
      </c>
      <c r="AA72" s="184">
        <v>0.3</v>
      </c>
      <c r="AB72" s="1038" t="s">
        <v>302</v>
      </c>
      <c r="AC72" s="484" t="s">
        <v>302</v>
      </c>
      <c r="AD72" s="518"/>
      <c r="AE72" s="518"/>
      <c r="AF72" s="518"/>
      <c r="AG72" s="518"/>
      <c r="AH72" s="518"/>
      <c r="AI72" s="518"/>
      <c r="AJ72" s="518"/>
      <c r="AK72" s="518"/>
      <c r="AL72" s="518"/>
      <c r="AM72" s="518"/>
      <c r="AN72" s="200"/>
      <c r="AO72" s="200"/>
      <c r="AP72" s="200"/>
      <c r="AQ72" s="200"/>
      <c r="AR72" s="200"/>
    </row>
    <row r="73" spans="1:51" s="6" customFormat="1">
      <c r="A73" s="95">
        <v>22</v>
      </c>
      <c r="B73" s="171" t="s">
        <v>523</v>
      </c>
      <c r="C73" s="177"/>
      <c r="D73" s="177"/>
      <c r="E73" s="177"/>
      <c r="F73" s="177"/>
      <c r="G73" s="177"/>
      <c r="H73" s="177"/>
      <c r="I73" s="177"/>
      <c r="J73" s="177"/>
      <c r="K73" s="177"/>
      <c r="L73" s="177"/>
      <c r="M73" s="177"/>
      <c r="N73" s="177"/>
      <c r="O73" s="177"/>
      <c r="P73" s="177"/>
      <c r="Q73" s="177"/>
      <c r="R73" s="177"/>
      <c r="S73" s="177"/>
      <c r="T73" s="177"/>
      <c r="U73" s="177"/>
      <c r="V73" s="177"/>
      <c r="W73" s="177"/>
      <c r="X73" s="177"/>
      <c r="Y73" s="177"/>
      <c r="Z73" s="80">
        <f>'Exp (Tb13B)'!C47</f>
        <v>17</v>
      </c>
      <c r="AA73" s="80">
        <f>'Exp (Tb13B)'!D47</f>
        <v>28.3</v>
      </c>
      <c r="AB73" s="1036">
        <f>'Exp (Tb13B)'!E47</f>
        <v>22.3</v>
      </c>
      <c r="AC73" s="80">
        <f>'Exp (Tb13B)'!F47</f>
        <v>26.8</v>
      </c>
      <c r="AD73" s="80">
        <f>'Exp (Tb13B)'!G47</f>
        <v>24.8</v>
      </c>
      <c r="AE73" s="80">
        <f>'Exp (Tb13B)'!H47</f>
        <v>22.4</v>
      </c>
      <c r="AF73" s="80">
        <f>'Exp (Tb13B)'!I47</f>
        <v>28.1</v>
      </c>
      <c r="AG73" s="80">
        <f>'Exp (Tb13B)'!J47</f>
        <v>33.5</v>
      </c>
      <c r="AH73" s="80">
        <f>'Exp (Tb13B)'!K47</f>
        <v>69.900000000000006</v>
      </c>
      <c r="AI73" s="80">
        <f>'Exp (Tb13B)'!L47</f>
        <v>163.80000000000001</v>
      </c>
      <c r="AJ73" s="80">
        <f>'Exp (Tb13B)'!M47</f>
        <v>137.19999999999999</v>
      </c>
      <c r="AK73" s="80">
        <f>'Exp (Tb13B)'!N47</f>
        <v>104</v>
      </c>
      <c r="AL73" s="80">
        <f>'Exp (Tb13B)'!O47</f>
        <v>134.4</v>
      </c>
      <c r="AM73" s="80">
        <f>'Exp (Tb13B)'!P47</f>
        <v>159.4</v>
      </c>
      <c r="AN73" s="79">
        <f>'Exp (Tb13B)'!Q47</f>
        <v>161.6</v>
      </c>
      <c r="AO73" s="79">
        <f>'Exp (Tb13B)'!R47</f>
        <v>166.5</v>
      </c>
      <c r="AP73" s="79">
        <f>'Exp (Tb13B)'!S47</f>
        <v>176</v>
      </c>
      <c r="AQ73" s="79">
        <f>'Exp (Tb13B)'!T47</f>
        <v>191.9</v>
      </c>
      <c r="AR73" s="79">
        <f>'Exp (Tb13B)'!U47</f>
        <v>199.2</v>
      </c>
    </row>
    <row r="74" spans="1:51" s="10" customFormat="1">
      <c r="A74" s="183"/>
      <c r="B74" s="263" t="s">
        <v>685</v>
      </c>
      <c r="C74" s="143"/>
      <c r="D74" s="143"/>
      <c r="E74" s="143"/>
      <c r="F74" s="143"/>
      <c r="G74" s="143"/>
      <c r="H74" s="143"/>
      <c r="I74" s="143"/>
      <c r="J74" s="143"/>
      <c r="K74" s="143"/>
      <c r="L74" s="143"/>
      <c r="M74" s="143"/>
      <c r="N74" s="143"/>
      <c r="O74" s="143"/>
      <c r="P74" s="143"/>
      <c r="Q74" s="143"/>
      <c r="R74" s="143"/>
      <c r="S74" s="143"/>
      <c r="T74" s="143"/>
      <c r="U74" s="143">
        <v>26.9</v>
      </c>
      <c r="V74" s="143">
        <v>19.3</v>
      </c>
      <c r="W74" s="143">
        <v>20.3</v>
      </c>
      <c r="X74" s="143">
        <v>21.5</v>
      </c>
      <c r="Y74" s="143">
        <v>9.6</v>
      </c>
      <c r="Z74" s="184">
        <v>17</v>
      </c>
      <c r="AA74" s="184">
        <v>24.1</v>
      </c>
      <c r="AB74" s="1038" t="s">
        <v>302</v>
      </c>
      <c r="AC74" s="484" t="s">
        <v>302</v>
      </c>
      <c r="AD74" s="518"/>
      <c r="AE74" s="518"/>
      <c r="AF74" s="518"/>
      <c r="AG74" s="518"/>
      <c r="AH74" s="518"/>
      <c r="AI74" s="518"/>
      <c r="AJ74" s="518"/>
      <c r="AK74" s="518"/>
      <c r="AL74" s="518"/>
      <c r="AM74" s="518"/>
      <c r="AN74" s="200"/>
      <c r="AO74" s="200"/>
      <c r="AP74" s="200"/>
      <c r="AQ74" s="200"/>
      <c r="AR74" s="200"/>
    </row>
    <row r="75" spans="1:51" s="23" customFormat="1">
      <c r="A75" s="185"/>
      <c r="B75" s="263" t="s">
        <v>686</v>
      </c>
      <c r="C75" s="143"/>
      <c r="D75" s="143"/>
      <c r="E75" s="143"/>
      <c r="F75" s="143"/>
      <c r="G75" s="143"/>
      <c r="H75" s="143"/>
      <c r="I75" s="143"/>
      <c r="J75" s="143"/>
      <c r="K75" s="143"/>
      <c r="L75" s="143"/>
      <c r="M75" s="143"/>
      <c r="N75" s="143"/>
      <c r="O75" s="143"/>
      <c r="P75" s="143"/>
      <c r="Q75" s="143"/>
      <c r="R75" s="143"/>
      <c r="S75" s="143"/>
      <c r="T75" s="143">
        <v>2</v>
      </c>
      <c r="U75" s="143">
        <v>2.1</v>
      </c>
      <c r="V75" s="143">
        <v>2.2000000000000002</v>
      </c>
      <c r="W75" s="143">
        <v>2.2999999999999998</v>
      </c>
      <c r="X75" s="143">
        <v>2.4</v>
      </c>
      <c r="Y75" s="143">
        <v>2.6</v>
      </c>
      <c r="Z75" s="184">
        <v>2.1</v>
      </c>
      <c r="AA75" s="184">
        <v>3</v>
      </c>
      <c r="AB75" s="1038" t="s">
        <v>302</v>
      </c>
      <c r="AC75" s="484" t="s">
        <v>302</v>
      </c>
      <c r="AD75" s="518"/>
      <c r="AE75" s="518"/>
      <c r="AF75" s="518"/>
      <c r="AG75" s="518"/>
      <c r="AH75" s="518"/>
      <c r="AI75" s="518"/>
      <c r="AJ75" s="518"/>
      <c r="AK75" s="518"/>
      <c r="AL75" s="518"/>
      <c r="AM75" s="518"/>
      <c r="AN75" s="200"/>
      <c r="AO75" s="200"/>
      <c r="AP75" s="200"/>
      <c r="AQ75" s="200"/>
      <c r="AR75" s="200"/>
    </row>
    <row r="76" spans="1:51" s="23" customFormat="1">
      <c r="A76" s="185"/>
      <c r="B76" s="263" t="s">
        <v>687</v>
      </c>
      <c r="C76" s="143"/>
      <c r="D76" s="143"/>
      <c r="E76" s="143"/>
      <c r="F76" s="143"/>
      <c r="G76" s="143"/>
      <c r="H76" s="143"/>
      <c r="I76" s="143"/>
      <c r="J76" s="143"/>
      <c r="K76" s="143"/>
      <c r="L76" s="143"/>
      <c r="M76" s="143"/>
      <c r="N76" s="143"/>
      <c r="O76" s="143"/>
      <c r="P76" s="143"/>
      <c r="Q76" s="143"/>
      <c r="R76" s="143"/>
      <c r="S76" s="143"/>
      <c r="T76" s="143"/>
      <c r="U76" s="143">
        <v>24.6</v>
      </c>
      <c r="V76" s="143">
        <v>16.8</v>
      </c>
      <c r="W76" s="143">
        <v>17.7</v>
      </c>
      <c r="X76" s="143">
        <v>18.8</v>
      </c>
      <c r="Y76" s="143">
        <v>4.7</v>
      </c>
      <c r="Z76" s="184">
        <v>14.7</v>
      </c>
      <c r="AA76" s="184">
        <v>20.9</v>
      </c>
      <c r="AB76" s="1038" t="s">
        <v>302</v>
      </c>
      <c r="AC76" s="484" t="s">
        <v>302</v>
      </c>
      <c r="AD76" s="518"/>
      <c r="AE76" s="518"/>
      <c r="AF76" s="518"/>
      <c r="AG76" s="518"/>
      <c r="AH76" s="518"/>
      <c r="AI76" s="518"/>
      <c r="AJ76" s="518"/>
      <c r="AK76" s="518"/>
      <c r="AL76" s="518"/>
      <c r="AM76" s="518"/>
      <c r="AN76" s="200"/>
      <c r="AO76" s="200"/>
      <c r="AP76" s="200"/>
      <c r="AQ76" s="200"/>
      <c r="AR76" s="200"/>
    </row>
    <row r="77" spans="1:51" s="23" customFormat="1">
      <c r="A77" s="185"/>
      <c r="B77" s="263" t="s">
        <v>688</v>
      </c>
      <c r="C77" s="143"/>
      <c r="D77" s="143"/>
      <c r="E77" s="143"/>
      <c r="F77" s="143"/>
      <c r="G77" s="143"/>
      <c r="H77" s="143"/>
      <c r="I77" s="143"/>
      <c r="J77" s="143"/>
      <c r="K77" s="143"/>
      <c r="L77" s="143"/>
      <c r="M77" s="143"/>
      <c r="N77" s="143"/>
      <c r="O77" s="143"/>
      <c r="P77" s="143"/>
      <c r="Q77" s="143"/>
      <c r="R77" s="143"/>
      <c r="S77" s="143"/>
      <c r="T77" s="143"/>
      <c r="U77" s="143">
        <v>0.2</v>
      </c>
      <c r="V77" s="143">
        <v>0.3</v>
      </c>
      <c r="W77" s="143">
        <v>0.3</v>
      </c>
      <c r="X77" s="143">
        <v>0.3</v>
      </c>
      <c r="Y77" s="143">
        <v>2.2999999999999998</v>
      </c>
      <c r="Z77" s="184">
        <v>0.2</v>
      </c>
      <c r="AA77" s="184">
        <v>0.3</v>
      </c>
      <c r="AB77" s="1038" t="s">
        <v>302</v>
      </c>
      <c r="AC77" s="484" t="s">
        <v>302</v>
      </c>
      <c r="AD77" s="518"/>
      <c r="AE77" s="518"/>
      <c r="AF77" s="518"/>
      <c r="AG77" s="518"/>
      <c r="AH77" s="518"/>
      <c r="AI77" s="518"/>
      <c r="AJ77" s="518"/>
      <c r="AK77" s="518"/>
      <c r="AL77" s="518"/>
      <c r="AM77" s="518"/>
      <c r="AN77" s="200"/>
      <c r="AO77" s="200"/>
      <c r="AP77" s="200"/>
      <c r="AQ77" s="200"/>
      <c r="AR77" s="200"/>
    </row>
    <row r="78" spans="1:51" s="23" customFormat="1">
      <c r="A78" s="185"/>
      <c r="B78" s="263" t="s">
        <v>689</v>
      </c>
      <c r="C78" s="143"/>
      <c r="D78" s="143"/>
      <c r="E78" s="143"/>
      <c r="F78" s="143"/>
      <c r="G78" s="143"/>
      <c r="H78" s="143"/>
      <c r="I78" s="143"/>
      <c r="J78" s="143"/>
      <c r="K78" s="143"/>
      <c r="L78" s="143"/>
      <c r="M78" s="143"/>
      <c r="N78" s="143"/>
      <c r="O78" s="143"/>
      <c r="P78" s="143"/>
      <c r="Q78" s="143"/>
      <c r="R78" s="143"/>
      <c r="S78" s="143"/>
      <c r="T78" s="143"/>
      <c r="U78" s="143"/>
      <c r="V78" s="143"/>
      <c r="W78" s="143"/>
      <c r="X78" s="143"/>
      <c r="Y78" s="143"/>
      <c r="Z78" s="184"/>
      <c r="AA78" s="184">
        <v>-0.2</v>
      </c>
      <c r="AB78" s="1038" t="s">
        <v>302</v>
      </c>
      <c r="AC78" s="484" t="s">
        <v>302</v>
      </c>
      <c r="AD78" s="518"/>
      <c r="AE78" s="518"/>
      <c r="AF78" s="518"/>
      <c r="AG78" s="518"/>
      <c r="AH78" s="518"/>
      <c r="AI78" s="518"/>
      <c r="AJ78" s="518"/>
      <c r="AK78" s="518"/>
      <c r="AL78" s="518"/>
      <c r="AM78" s="518"/>
      <c r="AN78" s="200"/>
      <c r="AO78" s="200"/>
      <c r="AP78" s="200"/>
      <c r="AQ78" s="200"/>
      <c r="AR78" s="200"/>
    </row>
    <row r="79" spans="1:51" s="6" customFormat="1">
      <c r="A79" s="95">
        <v>26</v>
      </c>
      <c r="B79" s="171" t="s">
        <v>527</v>
      </c>
      <c r="C79" s="177"/>
      <c r="D79" s="177"/>
      <c r="E79" s="177"/>
      <c r="F79" s="177"/>
      <c r="G79" s="177"/>
      <c r="H79" s="177"/>
      <c r="I79" s="177"/>
      <c r="J79" s="177"/>
      <c r="K79" s="177"/>
      <c r="L79" s="177"/>
      <c r="M79" s="177"/>
      <c r="N79" s="177"/>
      <c r="O79" s="177"/>
      <c r="P79" s="177"/>
      <c r="Q79" s="177"/>
      <c r="R79" s="177"/>
      <c r="S79" s="177"/>
      <c r="T79" s="177"/>
      <c r="U79" s="177"/>
      <c r="V79" s="177"/>
      <c r="W79" s="177"/>
      <c r="X79" s="177"/>
      <c r="Y79" s="177"/>
      <c r="Z79" s="80">
        <f>'Exp (Tb13B)'!C48</f>
        <v>101</v>
      </c>
      <c r="AA79" s="80">
        <f>'Exp (Tb13B)'!D48</f>
        <v>58.1</v>
      </c>
      <c r="AB79" s="1036">
        <f>'Exp (Tb13B)'!E48</f>
        <v>160</v>
      </c>
      <c r="AC79" s="80">
        <f>'Exp (Tb13B)'!F48</f>
        <v>102</v>
      </c>
      <c r="AD79" s="80">
        <f>'Exp (Tb13B)'!G48</f>
        <v>72.3</v>
      </c>
      <c r="AE79" s="80">
        <f>'Exp (Tb13B)'!H48</f>
        <v>31.5</v>
      </c>
      <c r="AF79" s="80">
        <f>'Exp (Tb13B)'!I48</f>
        <v>78</v>
      </c>
      <c r="AG79" s="80">
        <f>'Exp (Tb13B)'!J48</f>
        <v>0</v>
      </c>
      <c r="AH79" s="80">
        <f>'Exp (Tb13B)'!K48</f>
        <v>28.1</v>
      </c>
      <c r="AI79" s="80">
        <f>'Exp (Tb13B)'!L48</f>
        <v>10</v>
      </c>
      <c r="AJ79" s="80">
        <f>'Exp (Tb13B)'!M48</f>
        <v>37</v>
      </c>
      <c r="AK79" s="80">
        <f>'Exp (Tb13B)'!N48</f>
        <v>108.4</v>
      </c>
      <c r="AL79" s="80">
        <f>'Exp (Tb13B)'!O48</f>
        <v>40</v>
      </c>
      <c r="AM79" s="80">
        <f>'Exp (Tb13B)'!P48</f>
        <v>43</v>
      </c>
      <c r="AN79" s="79">
        <f>'Exp (Tb13B)'!Q48</f>
        <v>70</v>
      </c>
      <c r="AO79" s="79">
        <f>'Exp (Tb13B)'!R48</f>
        <v>72.099999999999994</v>
      </c>
      <c r="AP79" s="79">
        <f>'Exp (Tb13B)'!S48</f>
        <v>76.2</v>
      </c>
      <c r="AQ79" s="79">
        <f>'Exp (Tb13B)'!T48</f>
        <v>83.1</v>
      </c>
      <c r="AR79" s="79">
        <f>'Exp (Tb13B)'!U48</f>
        <v>86.3</v>
      </c>
    </row>
    <row r="80" spans="1:51" s="10" customFormat="1">
      <c r="A80" s="183"/>
      <c r="B80" s="140" t="s">
        <v>690</v>
      </c>
      <c r="C80" s="143"/>
      <c r="D80" s="143"/>
      <c r="E80" s="143"/>
      <c r="F80" s="143"/>
      <c r="G80" s="143"/>
      <c r="H80" s="143"/>
      <c r="I80" s="143"/>
      <c r="J80" s="143"/>
      <c r="K80" s="143"/>
      <c r="L80" s="143"/>
      <c r="M80" s="143"/>
      <c r="N80" s="143"/>
      <c r="O80" s="143"/>
      <c r="P80" s="143">
        <v>25</v>
      </c>
      <c r="Q80" s="143">
        <v>26.3</v>
      </c>
      <c r="R80" s="143">
        <v>30</v>
      </c>
      <c r="S80" s="143">
        <v>40.299999999999997</v>
      </c>
      <c r="T80" s="143">
        <v>44.5</v>
      </c>
      <c r="U80" s="143">
        <v>47.9</v>
      </c>
      <c r="V80" s="143">
        <v>50.1</v>
      </c>
      <c r="W80" s="143">
        <v>58.3</v>
      </c>
      <c r="X80" s="143"/>
      <c r="Y80" s="143"/>
      <c r="Z80" s="184"/>
      <c r="AA80" s="184"/>
      <c r="AB80" s="1037"/>
      <c r="AC80" s="483"/>
      <c r="AD80" s="518"/>
      <c r="AE80" s="518"/>
      <c r="AF80" s="518"/>
      <c r="AG80" s="518"/>
      <c r="AH80" s="518"/>
      <c r="AI80" s="518"/>
      <c r="AJ80" s="518"/>
      <c r="AK80" s="518"/>
      <c r="AL80" s="518"/>
      <c r="AM80" s="518"/>
      <c r="AN80" s="200"/>
      <c r="AO80" s="200"/>
      <c r="AP80" s="200"/>
      <c r="AQ80" s="200"/>
      <c r="AR80" s="200"/>
    </row>
    <row r="81" spans="1:51" s="10" customFormat="1">
      <c r="A81" s="183"/>
      <c r="B81" s="140" t="s">
        <v>653</v>
      </c>
      <c r="C81" s="143"/>
      <c r="D81" s="143"/>
      <c r="E81" s="143"/>
      <c r="F81" s="143"/>
      <c r="G81" s="143"/>
      <c r="H81" s="143"/>
      <c r="I81" s="143"/>
      <c r="J81" s="143"/>
      <c r="K81" s="143"/>
      <c r="L81" s="143"/>
      <c r="M81" s="143"/>
      <c r="N81" s="143"/>
      <c r="O81" s="143"/>
      <c r="P81" s="143"/>
      <c r="Q81" s="143"/>
      <c r="R81" s="143"/>
      <c r="S81" s="143"/>
      <c r="T81" s="143"/>
      <c r="U81" s="143"/>
      <c r="V81" s="143"/>
      <c r="W81" s="143"/>
      <c r="X81" s="143"/>
      <c r="Y81" s="143"/>
      <c r="Z81" s="184"/>
      <c r="AA81" s="184"/>
      <c r="AB81" s="1037">
        <v>167.3</v>
      </c>
      <c r="AC81" s="483">
        <v>143.9</v>
      </c>
      <c r="AD81" s="518"/>
      <c r="AE81" s="518"/>
      <c r="AF81" s="518"/>
      <c r="AG81" s="518"/>
      <c r="AH81" s="518"/>
      <c r="AI81" s="518"/>
      <c r="AJ81" s="518"/>
      <c r="AK81" s="518"/>
      <c r="AL81" s="518"/>
      <c r="AM81" s="518"/>
      <c r="AN81" s="200"/>
      <c r="AO81" s="200"/>
      <c r="AP81" s="200"/>
      <c r="AQ81" s="200"/>
      <c r="AR81" s="200"/>
    </row>
    <row r="82" spans="1:51" s="6" customFormat="1">
      <c r="A82" s="95">
        <v>31</v>
      </c>
      <c r="B82" s="171" t="s">
        <v>533</v>
      </c>
      <c r="C82" s="177"/>
      <c r="D82" s="177"/>
      <c r="E82" s="177"/>
      <c r="F82" s="177"/>
      <c r="G82" s="177"/>
      <c r="H82" s="177"/>
      <c r="I82" s="177"/>
      <c r="J82" s="177"/>
      <c r="K82" s="177"/>
      <c r="L82" s="177"/>
      <c r="M82" s="177"/>
      <c r="N82" s="177"/>
      <c r="O82" s="177"/>
      <c r="P82" s="177"/>
      <c r="Q82" s="177"/>
      <c r="R82" s="177"/>
      <c r="S82" s="177"/>
      <c r="T82" s="177"/>
      <c r="U82" s="177"/>
      <c r="V82" s="177"/>
      <c r="W82" s="177"/>
      <c r="X82" s="177"/>
      <c r="Y82" s="177"/>
      <c r="Z82" s="80"/>
      <c r="AA82" s="80">
        <v>98</v>
      </c>
      <c r="AB82" s="1040" t="s">
        <v>302</v>
      </c>
      <c r="AC82" s="80">
        <f>'Exp (Tb13B)'!F51</f>
        <v>0</v>
      </c>
      <c r="AD82" s="80">
        <f>'Exp (Tb13B)'!G51</f>
        <v>0</v>
      </c>
      <c r="AE82" s="80">
        <f>'Exp (Tb13B)'!H51</f>
        <v>0</v>
      </c>
      <c r="AF82" s="80">
        <f>'Exp (Tb13B)'!I51</f>
        <v>73.5</v>
      </c>
      <c r="AG82" s="80">
        <f>'Exp (Tb13B)'!J51</f>
        <v>2</v>
      </c>
      <c r="AH82" s="80">
        <f>'Exp (Tb13B)'!K51</f>
        <v>0</v>
      </c>
      <c r="AI82" s="80">
        <f>'Exp (Tb13B)'!L51</f>
        <v>13.5</v>
      </c>
      <c r="AJ82" s="80">
        <f>'Exp (Tb13B)'!M51</f>
        <v>111.7</v>
      </c>
      <c r="AK82" s="80">
        <f>'Exp (Tb13B)'!N51</f>
        <v>94</v>
      </c>
      <c r="AL82" s="80">
        <f>'Exp (Tb13B)'!O51</f>
        <v>100</v>
      </c>
      <c r="AM82" s="80">
        <f>'Exp (Tb13B)'!P51</f>
        <v>80</v>
      </c>
      <c r="AN82" s="79">
        <f>'Exp (Tb13B)'!Q51</f>
        <v>100</v>
      </c>
      <c r="AO82" s="79">
        <f>'Exp (Tb13B)'!R51</f>
        <v>103</v>
      </c>
      <c r="AP82" s="79">
        <f>'Exp (Tb13B)'!S51</f>
        <v>108.9</v>
      </c>
      <c r="AQ82" s="79">
        <f>'Exp (Tb13B)'!T51</f>
        <v>118.8</v>
      </c>
      <c r="AR82" s="79">
        <f>'Exp (Tb13B)'!U51</f>
        <v>123.3</v>
      </c>
    </row>
    <row r="83" spans="1:51" s="6" customFormat="1">
      <c r="A83" s="95">
        <v>9</v>
      </c>
      <c r="B83" s="171" t="s">
        <v>545</v>
      </c>
      <c r="C83" s="177"/>
      <c r="D83" s="177"/>
      <c r="E83" s="177"/>
      <c r="F83" s="177"/>
      <c r="G83" s="177"/>
      <c r="H83" s="177"/>
      <c r="I83" s="177"/>
      <c r="J83" s="177"/>
      <c r="K83" s="177"/>
      <c r="L83" s="177"/>
      <c r="M83" s="177"/>
      <c r="N83" s="177"/>
      <c r="O83" s="177"/>
      <c r="P83" s="177"/>
      <c r="Q83" s="177"/>
      <c r="R83" s="177"/>
      <c r="S83" s="177"/>
      <c r="T83" s="177"/>
      <c r="U83" s="177"/>
      <c r="V83" s="177"/>
      <c r="W83" s="177"/>
      <c r="X83" s="177"/>
      <c r="Y83" s="177"/>
      <c r="Z83" s="80"/>
      <c r="AA83" s="80">
        <v>19.2</v>
      </c>
      <c r="AB83" s="1040" t="s">
        <v>302</v>
      </c>
      <c r="AC83" s="82" t="s">
        <v>302</v>
      </c>
      <c r="AD83" s="80">
        <f>'Exp (Tb13B)'!G52</f>
        <v>0</v>
      </c>
      <c r="AE83" s="80">
        <f>'Exp (Tb13B)'!H52</f>
        <v>0</v>
      </c>
      <c r="AF83" s="80">
        <f>'Exp (Tb13B)'!I52</f>
        <v>0</v>
      </c>
      <c r="AG83" s="80">
        <f>'Exp (Tb13B)'!J52</f>
        <v>0</v>
      </c>
      <c r="AH83" s="80">
        <f>'Exp (Tb13B)'!K52</f>
        <v>0</v>
      </c>
      <c r="AI83" s="80">
        <f>'Exp (Tb13B)'!L52</f>
        <v>0</v>
      </c>
      <c r="AJ83" s="80">
        <f>'Exp (Tb13B)'!M52</f>
        <v>0</v>
      </c>
      <c r="AK83" s="80">
        <f>'Exp (Tb13B)'!N52</f>
        <v>0</v>
      </c>
      <c r="AL83" s="80">
        <f>'Exp (Tb13B)'!O52</f>
        <v>0</v>
      </c>
      <c r="AM83" s="80">
        <f>'Exp (Tb13B)'!P52</f>
        <v>0</v>
      </c>
      <c r="AN83" s="79">
        <f>'Exp (Tb13B)'!Q52</f>
        <v>0</v>
      </c>
      <c r="AO83" s="79">
        <f>'Exp (Tb13B)'!R52</f>
        <v>0</v>
      </c>
      <c r="AP83" s="79">
        <f>'Exp (Tb13B)'!S52</f>
        <v>0</v>
      </c>
      <c r="AQ83" s="79">
        <f>'Exp (Tb13B)'!T52</f>
        <v>0</v>
      </c>
      <c r="AR83" s="79">
        <f>'Exp (Tb13B)'!U52</f>
        <v>0</v>
      </c>
    </row>
    <row r="84" spans="1:51">
      <c r="A84" s="30"/>
      <c r="B84" s="171"/>
      <c r="C84" s="182"/>
      <c r="D84" s="182"/>
      <c r="E84" s="182"/>
      <c r="F84" s="182"/>
      <c r="G84" s="182"/>
      <c r="H84" s="182"/>
      <c r="I84" s="182"/>
      <c r="J84" s="182"/>
      <c r="K84" s="182"/>
      <c r="L84" s="182"/>
      <c r="M84" s="182"/>
      <c r="N84" s="182"/>
      <c r="O84" s="182"/>
      <c r="P84" s="182"/>
      <c r="Q84" s="182"/>
      <c r="R84" s="182"/>
      <c r="S84" s="182"/>
      <c r="T84" s="182"/>
      <c r="U84" s="182"/>
      <c r="V84" s="182"/>
      <c r="W84" s="182"/>
      <c r="X84" s="182"/>
      <c r="Y84" s="182"/>
      <c r="Z84" s="80"/>
      <c r="AA84" s="80"/>
      <c r="AB84" s="1036"/>
      <c r="AC84" s="80"/>
      <c r="AD84" s="515"/>
      <c r="AE84" s="515"/>
      <c r="AF84" s="515"/>
      <c r="AG84" s="515"/>
      <c r="AH84" s="515"/>
      <c r="AI84" s="515"/>
      <c r="AJ84" s="515"/>
      <c r="AK84" s="515"/>
      <c r="AL84" s="515"/>
      <c r="AM84" s="515"/>
      <c r="AN84" s="197"/>
      <c r="AO84" s="197"/>
      <c r="AP84" s="197"/>
      <c r="AQ84" s="197"/>
      <c r="AR84" s="197"/>
    </row>
    <row r="85" spans="1:51" s="7" customFormat="1">
      <c r="A85" s="261"/>
      <c r="B85" s="174" t="s">
        <v>691</v>
      </c>
      <c r="C85" s="178"/>
      <c r="D85" s="178"/>
      <c r="E85" s="178"/>
      <c r="F85" s="178"/>
      <c r="G85" s="178"/>
      <c r="H85" s="178"/>
      <c r="I85" s="178"/>
      <c r="J85" s="178"/>
      <c r="K85" s="178"/>
      <c r="L85" s="178"/>
      <c r="M85" s="178"/>
      <c r="N85" s="178"/>
      <c r="O85" s="178"/>
      <c r="P85" s="178"/>
      <c r="Q85" s="178"/>
      <c r="R85" s="178"/>
      <c r="S85" s="178"/>
      <c r="T85" s="178"/>
      <c r="U85" s="178"/>
      <c r="V85" s="178"/>
      <c r="W85" s="178"/>
      <c r="X85" s="178"/>
      <c r="Y85" s="178"/>
      <c r="Z85" s="78">
        <f>'Exp (Tb13B)'!C54</f>
        <v>1370.2</v>
      </c>
      <c r="AA85" s="78">
        <f>'Exp (Tb13B)'!D54</f>
        <v>1382</v>
      </c>
      <c r="AB85" s="1033">
        <f>'Exp (Tb13B)'!E54</f>
        <v>1574.2</v>
      </c>
      <c r="AC85" s="78">
        <f>'Exp (Tb13B)'!F54</f>
        <v>667.7</v>
      </c>
      <c r="AD85" s="78">
        <f>'Exp (Tb13B)'!G54</f>
        <v>624.6</v>
      </c>
      <c r="AE85" s="78">
        <f>'Exp (Tb13B)'!H54</f>
        <v>597.9</v>
      </c>
      <c r="AF85" s="78">
        <f>'Exp (Tb13B)'!I54</f>
        <v>1039.2</v>
      </c>
      <c r="AG85" s="78">
        <f>'Exp (Tb13B)'!J54</f>
        <v>1214.3</v>
      </c>
      <c r="AH85" s="78">
        <f>'Exp (Tb13B)'!K54</f>
        <v>1564.7</v>
      </c>
      <c r="AI85" s="78">
        <f>'Exp (Tb13B)'!L54</f>
        <v>1450.4</v>
      </c>
      <c r="AJ85" s="78">
        <f>'Exp (Tb13B)'!M54</f>
        <v>1830.5</v>
      </c>
      <c r="AK85" s="78">
        <f>'Exp (Tb13B)'!N54</f>
        <v>3716</v>
      </c>
      <c r="AL85" s="78">
        <f>'Exp (Tb13B)'!O54</f>
        <v>3729.4</v>
      </c>
      <c r="AM85" s="78">
        <f>'Exp (Tb13B)'!P54</f>
        <v>4142</v>
      </c>
      <c r="AN85" s="76">
        <f>'Exp (Tb13B)'!Q54</f>
        <v>5267</v>
      </c>
      <c r="AO85" s="76">
        <f>'Exp (Tb13B)'!R54</f>
        <v>5467.3</v>
      </c>
      <c r="AP85" s="76">
        <f>'Exp (Tb13B)'!S54</f>
        <v>5778.2</v>
      </c>
      <c r="AQ85" s="76">
        <f>'Exp (Tb13B)'!T54</f>
        <v>6225.7</v>
      </c>
      <c r="AR85" s="76">
        <f>'Exp (Tb13B)'!U54</f>
        <v>6550.4</v>
      </c>
      <c r="AS85" s="6"/>
      <c r="AT85" s="6"/>
      <c r="AU85" s="6"/>
      <c r="AV85" s="6"/>
      <c r="AW85" s="6"/>
      <c r="AX85" s="6"/>
      <c r="AY85" s="6"/>
    </row>
    <row r="86" spans="1:51" s="19" customFormat="1">
      <c r="A86" s="191"/>
      <c r="B86" s="179" t="s">
        <v>691</v>
      </c>
      <c r="C86" s="152">
        <v>70.5</v>
      </c>
      <c r="D86" s="152">
        <v>63.4</v>
      </c>
      <c r="E86" s="152">
        <v>69.400000000000006</v>
      </c>
      <c r="F86" s="152">
        <v>82.1</v>
      </c>
      <c r="G86" s="152">
        <v>132.19999999999999</v>
      </c>
      <c r="H86" s="152">
        <v>152.4</v>
      </c>
      <c r="I86" s="152">
        <v>126.7</v>
      </c>
      <c r="J86" s="152">
        <v>112.2</v>
      </c>
      <c r="K86" s="152">
        <v>120.4</v>
      </c>
      <c r="L86" s="152">
        <v>135.30000000000001</v>
      </c>
      <c r="M86" s="152">
        <v>121.2</v>
      </c>
      <c r="N86" s="152">
        <v>122.3</v>
      </c>
      <c r="O86" s="152">
        <v>164.7</v>
      </c>
      <c r="P86" s="152">
        <v>164.9</v>
      </c>
      <c r="Q86" s="152">
        <v>178.4</v>
      </c>
      <c r="R86" s="152">
        <v>207.9</v>
      </c>
      <c r="S86" s="152">
        <v>206.7</v>
      </c>
      <c r="T86" s="152">
        <v>234.3</v>
      </c>
      <c r="U86" s="152">
        <v>238.6</v>
      </c>
      <c r="V86" s="152">
        <v>256.7</v>
      </c>
      <c r="W86" s="152">
        <v>270.5</v>
      </c>
      <c r="X86" s="152">
        <v>288.10000000000002</v>
      </c>
      <c r="Y86" s="152">
        <v>300.89999999999998</v>
      </c>
      <c r="Z86" s="1009">
        <v>392.5</v>
      </c>
      <c r="AA86" s="180">
        <v>434.1</v>
      </c>
      <c r="AB86" s="1034">
        <v>1196.7</v>
      </c>
      <c r="AC86" s="482">
        <v>667.5</v>
      </c>
      <c r="AD86" s="514"/>
      <c r="AE86" s="514"/>
      <c r="AF86" s="514"/>
      <c r="AG86" s="514"/>
      <c r="AH86" s="514"/>
      <c r="AI86" s="514"/>
      <c r="AJ86" s="514"/>
      <c r="AK86" s="514"/>
      <c r="AL86" s="514"/>
      <c r="AM86" s="514"/>
      <c r="AN86" s="203"/>
      <c r="AO86" s="203"/>
      <c r="AP86" s="203"/>
      <c r="AQ86" s="203"/>
      <c r="AR86" s="203"/>
      <c r="AS86" s="24"/>
      <c r="AT86" s="24"/>
      <c r="AU86" s="24"/>
      <c r="AV86" s="24"/>
      <c r="AW86" s="24"/>
      <c r="AX86" s="24"/>
      <c r="AY86" s="24"/>
    </row>
    <row r="87" spans="1:51" s="24" customFormat="1">
      <c r="A87" s="183"/>
      <c r="B87" s="187"/>
      <c r="C87" s="188"/>
      <c r="D87" s="188"/>
      <c r="E87" s="188"/>
      <c r="F87" s="188"/>
      <c r="G87" s="188"/>
      <c r="H87" s="188"/>
      <c r="I87" s="188"/>
      <c r="J87" s="188"/>
      <c r="K87" s="188"/>
      <c r="L87" s="188"/>
      <c r="M87" s="188"/>
      <c r="N87" s="188"/>
      <c r="O87" s="188"/>
      <c r="P87" s="188"/>
      <c r="Q87" s="188"/>
      <c r="R87" s="188"/>
      <c r="S87" s="188"/>
      <c r="T87" s="188"/>
      <c r="U87" s="188"/>
      <c r="V87" s="188"/>
      <c r="W87" s="188"/>
      <c r="X87" s="188"/>
      <c r="Y87" s="188"/>
      <c r="Z87" s="85"/>
      <c r="AA87" s="85"/>
      <c r="AB87" s="1041"/>
      <c r="AC87" s="85"/>
      <c r="AD87" s="522"/>
      <c r="AE87" s="522"/>
      <c r="AF87" s="522"/>
      <c r="AG87" s="522"/>
      <c r="AH87" s="522"/>
      <c r="AI87" s="522"/>
      <c r="AJ87" s="522"/>
      <c r="AK87" s="522"/>
      <c r="AL87" s="522"/>
      <c r="AM87" s="522"/>
      <c r="AN87" s="205"/>
      <c r="AO87" s="205"/>
      <c r="AP87" s="205"/>
      <c r="AQ87" s="205"/>
      <c r="AR87" s="205"/>
    </row>
    <row r="88" spans="1:51">
      <c r="A88" s="95">
        <v>21</v>
      </c>
      <c r="B88" s="171" t="s">
        <v>518</v>
      </c>
      <c r="C88" s="182"/>
      <c r="D88" s="182"/>
      <c r="E88" s="182"/>
      <c r="F88" s="182"/>
      <c r="G88" s="182"/>
      <c r="H88" s="182"/>
      <c r="I88" s="182"/>
      <c r="J88" s="182"/>
      <c r="K88" s="182"/>
      <c r="L88" s="182"/>
      <c r="M88" s="182"/>
      <c r="N88" s="182"/>
      <c r="O88" s="182"/>
      <c r="P88" s="182"/>
      <c r="Q88" s="182"/>
      <c r="R88" s="182"/>
      <c r="S88" s="182"/>
      <c r="T88" s="182"/>
      <c r="U88" s="182"/>
      <c r="V88" s="182"/>
      <c r="W88" s="182"/>
      <c r="X88" s="182"/>
      <c r="Y88" s="182"/>
      <c r="Z88" s="80">
        <f>'Exp (Tb13B)'!C55</f>
        <v>4</v>
      </c>
      <c r="AA88" s="80">
        <f>'Exp (Tb13B)'!D55</f>
        <v>275.60000000000002</v>
      </c>
      <c r="AB88" s="1036">
        <f>'Exp (Tb13B)'!E55</f>
        <v>306.89999999999998</v>
      </c>
      <c r="AC88" s="80">
        <f>'Exp (Tb13B)'!F55</f>
        <v>298.2</v>
      </c>
      <c r="AD88" s="80">
        <f>'Exp (Tb13B)'!G55</f>
        <v>313.2</v>
      </c>
      <c r="AE88" s="80">
        <f>'Exp (Tb13B)'!H55</f>
        <v>292.39999999999998</v>
      </c>
      <c r="AF88" s="80">
        <f>'Exp (Tb13B)'!I55</f>
        <v>438.6</v>
      </c>
      <c r="AG88" s="80">
        <f>'Exp (Tb13B)'!J55</f>
        <v>706.7</v>
      </c>
      <c r="AH88" s="80">
        <f>'Exp (Tb13B)'!K55</f>
        <v>882.4</v>
      </c>
      <c r="AI88" s="80">
        <f>'Exp (Tb13B)'!L55</f>
        <v>921.5</v>
      </c>
      <c r="AJ88" s="80">
        <f>'Exp (Tb13B)'!M55</f>
        <v>1101.0999999999999</v>
      </c>
      <c r="AK88" s="80">
        <f>'Exp (Tb13B)'!N55</f>
        <v>1974.4</v>
      </c>
      <c r="AL88" s="80">
        <f>'Exp (Tb13B)'!O55</f>
        <v>2080.4</v>
      </c>
      <c r="AM88" s="80">
        <f>'Exp (Tb13B)'!P55</f>
        <v>2288.1</v>
      </c>
      <c r="AN88" s="79">
        <f>'Exp (Tb13B)'!Q55</f>
        <v>2460.1</v>
      </c>
      <c r="AO88" s="79">
        <f>'Exp (Tb13B)'!R55</f>
        <v>2575.3000000000002</v>
      </c>
      <c r="AP88" s="79">
        <f>'Exp (Tb13B)'!S55</f>
        <v>2722.3</v>
      </c>
      <c r="AQ88" s="79">
        <f>'Exp (Tb13B)'!T55</f>
        <v>2892.8</v>
      </c>
      <c r="AR88" s="79">
        <f>'Exp (Tb13B)'!U55</f>
        <v>3090.7</v>
      </c>
    </row>
    <row r="89" spans="1:51" s="10" customFormat="1">
      <c r="A89" s="183"/>
      <c r="B89" s="263" t="s">
        <v>646</v>
      </c>
      <c r="C89" s="143"/>
      <c r="D89" s="143"/>
      <c r="E89" s="143"/>
      <c r="F89" s="143"/>
      <c r="G89" s="143"/>
      <c r="H89" s="143"/>
      <c r="I89" s="143"/>
      <c r="J89" s="143"/>
      <c r="K89" s="143"/>
      <c r="L89" s="143"/>
      <c r="M89" s="143"/>
      <c r="N89" s="143"/>
      <c r="O89" s="143"/>
      <c r="P89" s="143"/>
      <c r="Q89" s="143"/>
      <c r="R89" s="143"/>
      <c r="S89" s="143"/>
      <c r="T89" s="143"/>
      <c r="U89" s="143"/>
      <c r="V89" s="143"/>
      <c r="W89" s="143"/>
      <c r="X89" s="143"/>
      <c r="Y89" s="143"/>
      <c r="Z89" s="184"/>
      <c r="AA89" s="184">
        <v>276.2</v>
      </c>
      <c r="AB89" s="1037">
        <v>306.89999999999998</v>
      </c>
      <c r="AC89" s="483">
        <v>298.2</v>
      </c>
      <c r="AD89" s="518"/>
      <c r="AE89" s="518"/>
      <c r="AF89" s="518"/>
      <c r="AG89" s="518"/>
      <c r="AH89" s="518"/>
      <c r="AI89" s="518"/>
      <c r="AJ89" s="518"/>
      <c r="AK89" s="518"/>
      <c r="AL89" s="518"/>
      <c r="AM89" s="518"/>
      <c r="AN89" s="200"/>
      <c r="AO89" s="200"/>
      <c r="AP89" s="200"/>
      <c r="AQ89" s="200"/>
      <c r="AR89" s="200"/>
    </row>
    <row r="90" spans="1:51" s="6" customFormat="1">
      <c r="A90" s="95">
        <v>22</v>
      </c>
      <c r="B90" s="171" t="s">
        <v>523</v>
      </c>
      <c r="C90" s="177"/>
      <c r="D90" s="177"/>
      <c r="E90" s="177"/>
      <c r="F90" s="177"/>
      <c r="G90" s="177"/>
      <c r="H90" s="177"/>
      <c r="I90" s="177"/>
      <c r="J90" s="177"/>
      <c r="K90" s="177"/>
      <c r="L90" s="177"/>
      <c r="M90" s="177"/>
      <c r="N90" s="177"/>
      <c r="O90" s="177"/>
      <c r="P90" s="177"/>
      <c r="Q90" s="177"/>
      <c r="R90" s="177"/>
      <c r="S90" s="177"/>
      <c r="T90" s="177"/>
      <c r="U90" s="177"/>
      <c r="V90" s="177"/>
      <c r="W90" s="177"/>
      <c r="X90" s="177"/>
      <c r="Y90" s="177"/>
      <c r="Z90" s="80">
        <f>'Exp (Tb13B)'!C60</f>
        <v>77.7</v>
      </c>
      <c r="AA90" s="80">
        <f>'Exp (Tb13B)'!D60</f>
        <v>203.7</v>
      </c>
      <c r="AB90" s="1036">
        <f>'Exp (Tb13B)'!E60</f>
        <v>295.10000000000002</v>
      </c>
      <c r="AC90" s="80">
        <f>'Exp (Tb13B)'!F60</f>
        <v>185.5</v>
      </c>
      <c r="AD90" s="80">
        <f>'Exp (Tb13B)'!G60</f>
        <v>185</v>
      </c>
      <c r="AE90" s="80">
        <f>'Exp (Tb13B)'!H60</f>
        <v>137.30000000000001</v>
      </c>
      <c r="AF90" s="80">
        <f>'Exp (Tb13B)'!I60</f>
        <v>324.10000000000002</v>
      </c>
      <c r="AG90" s="80">
        <f>'Exp (Tb13B)'!J60</f>
        <v>300.7</v>
      </c>
      <c r="AH90" s="80">
        <f>'Exp (Tb13B)'!K60</f>
        <v>398.2</v>
      </c>
      <c r="AI90" s="80">
        <f>'Exp (Tb13B)'!L60</f>
        <v>438.8</v>
      </c>
      <c r="AJ90" s="80">
        <f>'Exp (Tb13B)'!M60</f>
        <v>609</v>
      </c>
      <c r="AK90" s="80">
        <f>'Exp (Tb13B)'!N60</f>
        <v>1004.2</v>
      </c>
      <c r="AL90" s="80">
        <f>'Exp (Tb13B)'!O60</f>
        <v>1124.0999999999999</v>
      </c>
      <c r="AM90" s="80">
        <f>'Exp (Tb13B)'!P60</f>
        <v>1150.9000000000001</v>
      </c>
      <c r="AN90" s="79">
        <f>'Exp (Tb13B)'!Q60</f>
        <v>1473.9</v>
      </c>
      <c r="AO90" s="79">
        <f>'Exp (Tb13B)'!R60</f>
        <v>1518.8</v>
      </c>
      <c r="AP90" s="79">
        <f>'Exp (Tb13B)'!S60</f>
        <v>1604.9</v>
      </c>
      <c r="AQ90" s="79">
        <f>'Exp (Tb13B)'!T60</f>
        <v>1750.4</v>
      </c>
      <c r="AR90" s="79">
        <f>'Exp (Tb13B)'!U60</f>
        <v>1816.9</v>
      </c>
    </row>
    <row r="91" spans="1:51" s="10" customFormat="1">
      <c r="A91" s="183"/>
      <c r="B91" s="140" t="s">
        <v>647</v>
      </c>
      <c r="C91" s="143"/>
      <c r="D91" s="143"/>
      <c r="E91" s="143"/>
      <c r="F91" s="143"/>
      <c r="G91" s="143"/>
      <c r="H91" s="143"/>
      <c r="I91" s="143"/>
      <c r="J91" s="143"/>
      <c r="K91" s="143"/>
      <c r="L91" s="143"/>
      <c r="M91" s="143"/>
      <c r="N91" s="143"/>
      <c r="O91" s="143"/>
      <c r="P91" s="143"/>
      <c r="Q91" s="143"/>
      <c r="R91" s="143"/>
      <c r="S91" s="143"/>
      <c r="T91" s="143"/>
      <c r="U91" s="143"/>
      <c r="V91" s="143"/>
      <c r="W91" s="143"/>
      <c r="X91" s="143"/>
      <c r="Y91" s="143"/>
      <c r="Z91" s="184">
        <v>392.5</v>
      </c>
      <c r="AA91" s="184">
        <v>157.9</v>
      </c>
      <c r="AB91" s="1037">
        <v>248.1</v>
      </c>
      <c r="AC91" s="483">
        <v>114.5</v>
      </c>
      <c r="AD91" s="518"/>
      <c r="AE91" s="518"/>
      <c r="AF91" s="518"/>
      <c r="AG91" s="518"/>
      <c r="AH91" s="518"/>
      <c r="AI91" s="518"/>
      <c r="AJ91" s="518"/>
      <c r="AK91" s="518"/>
      <c r="AL91" s="518"/>
      <c r="AM91" s="518"/>
      <c r="AN91" s="200"/>
      <c r="AO91" s="200"/>
      <c r="AP91" s="200"/>
      <c r="AQ91" s="200"/>
      <c r="AR91" s="200"/>
    </row>
    <row r="92" spans="1:51" s="6" customFormat="1">
      <c r="A92" s="95">
        <v>26</v>
      </c>
      <c r="B92" s="171" t="s">
        <v>527</v>
      </c>
      <c r="C92" s="177"/>
      <c r="D92" s="177"/>
      <c r="E92" s="177"/>
      <c r="F92" s="177"/>
      <c r="G92" s="177"/>
      <c r="H92" s="177"/>
      <c r="I92" s="177"/>
      <c r="J92" s="177"/>
      <c r="K92" s="177"/>
      <c r="L92" s="177"/>
      <c r="M92" s="177"/>
      <c r="N92" s="177"/>
      <c r="O92" s="177"/>
      <c r="P92" s="177"/>
      <c r="Q92" s="177"/>
      <c r="R92" s="177"/>
      <c r="S92" s="177"/>
      <c r="T92" s="177"/>
      <c r="U92" s="177"/>
      <c r="V92" s="177"/>
      <c r="W92" s="177"/>
      <c r="X92" s="177"/>
      <c r="Y92" s="177"/>
      <c r="Z92" s="80">
        <f>'Exp (Tb13B)'!C61</f>
        <v>479.5</v>
      </c>
      <c r="AA92" s="80">
        <f>'Exp (Tb13B)'!D61</f>
        <v>122.4</v>
      </c>
      <c r="AB92" s="1036">
        <f>'Exp (Tb13B)'!E61</f>
        <v>28.6</v>
      </c>
      <c r="AC92" s="80">
        <f>'Exp (Tb13B)'!F61</f>
        <v>23.5</v>
      </c>
      <c r="AD92" s="80">
        <f>'Exp (Tb13B)'!G61</f>
        <v>18.2</v>
      </c>
      <c r="AE92" s="80">
        <f>'Exp (Tb13B)'!H61</f>
        <v>38.9</v>
      </c>
      <c r="AF92" s="80">
        <f>'Exp (Tb13B)'!I61</f>
        <v>46.6</v>
      </c>
      <c r="AG92" s="80">
        <f>'Exp (Tb13B)'!J61</f>
        <v>7.8</v>
      </c>
      <c r="AH92" s="80">
        <f>'Exp (Tb13B)'!K61</f>
        <v>8</v>
      </c>
      <c r="AI92" s="80">
        <f>'Exp (Tb13B)'!L61</f>
        <v>46.3</v>
      </c>
      <c r="AJ92" s="80">
        <f>'Exp (Tb13B)'!M61</f>
        <v>156.69999999999999</v>
      </c>
      <c r="AK92" s="80">
        <f>'Exp (Tb13B)'!N61</f>
        <v>130.69999999999999</v>
      </c>
      <c r="AL92" s="80">
        <f>'Exp (Tb13B)'!O61</f>
        <v>135.4</v>
      </c>
      <c r="AM92" s="80">
        <f>'Exp (Tb13B)'!P61</f>
        <v>157.6</v>
      </c>
      <c r="AN92" s="79">
        <f>'Exp (Tb13B)'!Q61</f>
        <v>191.1</v>
      </c>
      <c r="AO92" s="79">
        <f>'Exp (Tb13B)'!R61</f>
        <v>197</v>
      </c>
      <c r="AP92" s="79">
        <f>'Exp (Tb13B)'!S61</f>
        <v>208.1</v>
      </c>
      <c r="AQ92" s="79">
        <f>'Exp (Tb13B)'!T61</f>
        <v>227</v>
      </c>
      <c r="AR92" s="79">
        <f>'Exp (Tb13B)'!U61</f>
        <v>235.6</v>
      </c>
    </row>
    <row r="93" spans="1:51" s="10" customFormat="1">
      <c r="A93" s="183"/>
      <c r="B93" s="140" t="s">
        <v>653</v>
      </c>
      <c r="C93" s="143"/>
      <c r="D93" s="143"/>
      <c r="E93" s="143"/>
      <c r="F93" s="143"/>
      <c r="G93" s="143"/>
      <c r="H93" s="143"/>
      <c r="I93" s="143"/>
      <c r="J93" s="143"/>
      <c r="K93" s="143"/>
      <c r="L93" s="143"/>
      <c r="M93" s="143"/>
      <c r="N93" s="143"/>
      <c r="O93" s="143"/>
      <c r="P93" s="143"/>
      <c r="Q93" s="143"/>
      <c r="R93" s="143"/>
      <c r="S93" s="143"/>
      <c r="T93" s="143"/>
      <c r="U93" s="143"/>
      <c r="V93" s="143"/>
      <c r="W93" s="143"/>
      <c r="X93" s="143"/>
      <c r="Y93" s="143"/>
      <c r="Z93" s="184"/>
      <c r="AA93" s="184"/>
      <c r="AB93" s="1037">
        <v>143</v>
      </c>
      <c r="AC93" s="483">
        <v>34.200000000000003</v>
      </c>
      <c r="AD93" s="518"/>
      <c r="AE93" s="518"/>
      <c r="AF93" s="518"/>
      <c r="AG93" s="518"/>
      <c r="AH93" s="518"/>
      <c r="AI93" s="518"/>
      <c r="AJ93" s="518"/>
      <c r="AK93" s="518"/>
      <c r="AL93" s="518"/>
      <c r="AM93" s="518"/>
      <c r="AN93" s="200"/>
      <c r="AO93" s="200"/>
      <c r="AP93" s="200"/>
      <c r="AQ93" s="200"/>
      <c r="AR93" s="200"/>
    </row>
    <row r="94" spans="1:51" s="6" customFormat="1">
      <c r="A94" s="95">
        <v>28</v>
      </c>
      <c r="B94" s="171" t="s">
        <v>531</v>
      </c>
      <c r="C94" s="177"/>
      <c r="D94" s="177"/>
      <c r="E94" s="177"/>
      <c r="F94" s="177"/>
      <c r="G94" s="177"/>
      <c r="H94" s="177"/>
      <c r="I94" s="177"/>
      <c r="J94" s="177"/>
      <c r="K94" s="177"/>
      <c r="L94" s="177"/>
      <c r="M94" s="177"/>
      <c r="N94" s="177"/>
      <c r="O94" s="177"/>
      <c r="P94" s="177"/>
      <c r="Q94" s="177"/>
      <c r="R94" s="177"/>
      <c r="S94" s="177"/>
      <c r="T94" s="177"/>
      <c r="U94" s="177"/>
      <c r="V94" s="177"/>
      <c r="W94" s="177"/>
      <c r="X94" s="177"/>
      <c r="Y94" s="177"/>
      <c r="Z94" s="80">
        <f>'Exp (Tb13B)'!C62</f>
        <v>13.5</v>
      </c>
      <c r="AA94" s="80">
        <f>'Exp (Tb13B)'!D62</f>
        <v>3.4</v>
      </c>
      <c r="AB94" s="1036">
        <f>'Exp (Tb13B)'!E62</f>
        <v>67.8</v>
      </c>
      <c r="AC94" s="80">
        <f>'Exp (Tb13B)'!F62</f>
        <v>6.7</v>
      </c>
      <c r="AD94" s="80">
        <f>'Exp (Tb13B)'!G62</f>
        <v>8</v>
      </c>
      <c r="AE94" s="80">
        <f>'Exp (Tb13B)'!H62</f>
        <v>13.6</v>
      </c>
      <c r="AF94" s="80">
        <f>'Exp (Tb13B)'!I62</f>
        <v>17.2</v>
      </c>
      <c r="AG94" s="80">
        <f>'Exp (Tb13B)'!J62</f>
        <v>1.3</v>
      </c>
      <c r="AH94" s="80">
        <f>'Exp (Tb13B)'!K62</f>
        <v>1.8</v>
      </c>
      <c r="AI94" s="80">
        <f>'Exp (Tb13B)'!L62</f>
        <v>2.1</v>
      </c>
      <c r="AJ94" s="80">
        <f>'Exp (Tb13B)'!M62</f>
        <v>3.8</v>
      </c>
      <c r="AK94" s="80">
        <f>'Exp (Tb13B)'!N62</f>
        <v>5.0999999999999996</v>
      </c>
      <c r="AL94" s="80">
        <f>'Exp (Tb13B)'!O62</f>
        <v>2.8</v>
      </c>
      <c r="AM94" s="80">
        <f>'Exp (Tb13B)'!P62</f>
        <v>3.4</v>
      </c>
      <c r="AN94" s="79">
        <f>'Exp (Tb13B)'!Q62</f>
        <v>14.9</v>
      </c>
      <c r="AO94" s="79">
        <f>'Exp (Tb13B)'!R62</f>
        <v>14.8</v>
      </c>
      <c r="AP94" s="79">
        <f>'Exp (Tb13B)'!S62</f>
        <v>15.7</v>
      </c>
      <c r="AQ94" s="79">
        <f>'Exp (Tb13B)'!T62</f>
        <v>17.100000000000001</v>
      </c>
      <c r="AR94" s="79">
        <f>'Exp (Tb13B)'!U62</f>
        <v>17.8</v>
      </c>
    </row>
    <row r="95" spans="1:51" s="6" customFormat="1">
      <c r="A95" s="95">
        <v>31</v>
      </c>
      <c r="B95" s="171" t="s">
        <v>533</v>
      </c>
      <c r="C95" s="177"/>
      <c r="D95" s="177"/>
      <c r="E95" s="177"/>
      <c r="F95" s="177"/>
      <c r="G95" s="177"/>
      <c r="H95" s="177"/>
      <c r="I95" s="177"/>
      <c r="J95" s="177"/>
      <c r="K95" s="177"/>
      <c r="L95" s="177"/>
      <c r="M95" s="177"/>
      <c r="N95" s="177"/>
      <c r="O95" s="177"/>
      <c r="P95" s="177"/>
      <c r="Q95" s="177"/>
      <c r="R95" s="177"/>
      <c r="S95" s="177"/>
      <c r="T95" s="177"/>
      <c r="U95" s="177"/>
      <c r="V95" s="177"/>
      <c r="W95" s="177"/>
      <c r="X95" s="177"/>
      <c r="Y95" s="177"/>
      <c r="Z95" s="80">
        <f>'Exp (Tb13B)'!C63</f>
        <v>795.5</v>
      </c>
      <c r="AA95" s="80">
        <f>'Exp (Tb13B)'!D63</f>
        <v>777</v>
      </c>
      <c r="AB95" s="1036">
        <f>'Exp (Tb13B)'!E63</f>
        <v>875.8</v>
      </c>
      <c r="AC95" s="80">
        <f>'Exp (Tb13B)'!F63</f>
        <v>153.80000000000001</v>
      </c>
      <c r="AD95" s="80">
        <f>'Exp (Tb13B)'!G63</f>
        <v>100.2</v>
      </c>
      <c r="AE95" s="80">
        <f>'Exp (Tb13B)'!H63</f>
        <v>115.8</v>
      </c>
      <c r="AF95" s="80">
        <f>'Exp (Tb13B)'!I63</f>
        <v>212.7</v>
      </c>
      <c r="AG95" s="80">
        <f>'Exp (Tb13B)'!J63</f>
        <v>197.8</v>
      </c>
      <c r="AH95" s="80">
        <f>'Exp (Tb13B)'!K63</f>
        <v>226.3</v>
      </c>
      <c r="AI95" s="80">
        <f>'Exp (Tb13B)'!L63</f>
        <v>422.2</v>
      </c>
      <c r="AJ95" s="80">
        <f>'Exp (Tb13B)'!M63</f>
        <v>287</v>
      </c>
      <c r="AK95" s="80">
        <f>'Exp (Tb13B)'!N63</f>
        <v>601.6</v>
      </c>
      <c r="AL95" s="80">
        <f>'Exp (Tb13B)'!O63</f>
        <v>386.7</v>
      </c>
      <c r="AM95" s="80">
        <f>'Exp (Tb13B)'!P63</f>
        <v>542.1</v>
      </c>
      <c r="AN95" s="79">
        <f>'Exp (Tb13B)'!Q63</f>
        <v>1062.7</v>
      </c>
      <c r="AO95" s="79">
        <f>'Exp (Tb13B)'!R63</f>
        <v>1095.0999999999999</v>
      </c>
      <c r="AP95" s="79">
        <f>'Exp (Tb13B)'!S63</f>
        <v>1157.2</v>
      </c>
      <c r="AQ95" s="79">
        <f>'Exp (Tb13B)'!T63</f>
        <v>1262.0999999999999</v>
      </c>
      <c r="AR95" s="79">
        <f>'Exp (Tb13B)'!U63</f>
        <v>1310.0999999999999</v>
      </c>
    </row>
    <row r="96" spans="1:51" s="10" customFormat="1">
      <c r="A96" s="183"/>
      <c r="B96" s="140" t="s">
        <v>692</v>
      </c>
      <c r="C96" s="143"/>
      <c r="D96" s="143"/>
      <c r="E96" s="143"/>
      <c r="F96" s="143"/>
      <c r="G96" s="143"/>
      <c r="H96" s="143"/>
      <c r="I96" s="143"/>
      <c r="J96" s="143"/>
      <c r="K96" s="143"/>
      <c r="L96" s="143"/>
      <c r="M96" s="143"/>
      <c r="N96" s="143"/>
      <c r="O96" s="143"/>
      <c r="P96" s="143"/>
      <c r="Q96" s="143"/>
      <c r="R96" s="143"/>
      <c r="S96" s="143"/>
      <c r="T96" s="143"/>
      <c r="U96" s="143"/>
      <c r="V96" s="143"/>
      <c r="W96" s="143"/>
      <c r="X96" s="143"/>
      <c r="Y96" s="143"/>
      <c r="Z96" s="184"/>
      <c r="AA96" s="184"/>
      <c r="AB96" s="1037"/>
      <c r="AC96" s="483">
        <v>2</v>
      </c>
      <c r="AD96" s="518"/>
      <c r="AE96" s="518"/>
      <c r="AF96" s="518"/>
      <c r="AG96" s="518"/>
      <c r="AH96" s="518"/>
      <c r="AI96" s="518"/>
      <c r="AJ96" s="518"/>
      <c r="AK96" s="518"/>
      <c r="AL96" s="518"/>
      <c r="AM96" s="518"/>
      <c r="AN96" s="200"/>
      <c r="AO96" s="200"/>
      <c r="AP96" s="200"/>
      <c r="AQ96" s="200"/>
      <c r="AR96" s="200"/>
    </row>
    <row r="97" spans="1:51" s="10" customFormat="1">
      <c r="A97" s="183"/>
      <c r="B97" s="140" t="s">
        <v>655</v>
      </c>
      <c r="C97" s="143"/>
      <c r="D97" s="143"/>
      <c r="E97" s="143"/>
      <c r="F97" s="143"/>
      <c r="G97" s="143"/>
      <c r="H97" s="143"/>
      <c r="I97" s="143"/>
      <c r="J97" s="143"/>
      <c r="K97" s="143"/>
      <c r="L97" s="143"/>
      <c r="M97" s="143"/>
      <c r="N97" s="143"/>
      <c r="O97" s="143"/>
      <c r="P97" s="143"/>
      <c r="Q97" s="143"/>
      <c r="R97" s="143"/>
      <c r="S97" s="143"/>
      <c r="T97" s="143"/>
      <c r="U97" s="143"/>
      <c r="V97" s="143"/>
      <c r="W97" s="143"/>
      <c r="X97" s="143"/>
      <c r="Y97" s="143"/>
      <c r="Z97" s="186" t="s">
        <v>302</v>
      </c>
      <c r="AA97" s="186" t="s">
        <v>302</v>
      </c>
      <c r="AB97" s="1037">
        <v>459.4</v>
      </c>
      <c r="AC97" s="483">
        <v>177.8</v>
      </c>
      <c r="AD97" s="518"/>
      <c r="AE97" s="518"/>
      <c r="AF97" s="518"/>
      <c r="AG97" s="518"/>
      <c r="AH97" s="518"/>
      <c r="AI97" s="518"/>
      <c r="AJ97" s="518"/>
      <c r="AK97" s="518"/>
      <c r="AL97" s="518"/>
      <c r="AM97" s="518"/>
      <c r="AN97" s="200"/>
      <c r="AO97" s="200"/>
      <c r="AP97" s="200"/>
      <c r="AQ97" s="200"/>
      <c r="AR97" s="200"/>
    </row>
    <row r="98" spans="1:51" s="10" customFormat="1">
      <c r="A98" s="183"/>
      <c r="B98" s="140" t="s">
        <v>657</v>
      </c>
      <c r="C98" s="143"/>
      <c r="D98" s="143"/>
      <c r="E98" s="143"/>
      <c r="F98" s="143"/>
      <c r="G98" s="143"/>
      <c r="H98" s="143"/>
      <c r="I98" s="143"/>
      <c r="J98" s="143"/>
      <c r="K98" s="143"/>
      <c r="L98" s="143"/>
      <c r="M98" s="143"/>
      <c r="N98" s="143"/>
      <c r="O98" s="143"/>
      <c r="P98" s="143"/>
      <c r="Q98" s="143"/>
      <c r="R98" s="143"/>
      <c r="S98" s="143"/>
      <c r="T98" s="143"/>
      <c r="U98" s="143"/>
      <c r="V98" s="143"/>
      <c r="W98" s="143"/>
      <c r="X98" s="143"/>
      <c r="Y98" s="143"/>
      <c r="Z98" s="184"/>
      <c r="AA98" s="184"/>
      <c r="AB98" s="1037">
        <v>39.200000000000003</v>
      </c>
      <c r="AC98" s="483">
        <v>40.700000000000003</v>
      </c>
      <c r="AD98" s="518"/>
      <c r="AE98" s="518"/>
      <c r="AF98" s="518"/>
      <c r="AG98" s="518"/>
      <c r="AH98" s="518"/>
      <c r="AI98" s="518"/>
      <c r="AJ98" s="518"/>
      <c r="AK98" s="518"/>
      <c r="AL98" s="518"/>
      <c r="AM98" s="518"/>
      <c r="AN98" s="200"/>
      <c r="AO98" s="200"/>
      <c r="AP98" s="200"/>
      <c r="AQ98" s="200"/>
      <c r="AR98" s="200"/>
    </row>
    <row r="99" spans="1:51">
      <c r="A99" s="30"/>
      <c r="B99" s="171"/>
      <c r="C99" s="182"/>
      <c r="D99" s="182"/>
      <c r="E99" s="182"/>
      <c r="F99" s="182"/>
      <c r="G99" s="182"/>
      <c r="H99" s="182"/>
      <c r="I99" s="182"/>
      <c r="J99" s="182"/>
      <c r="K99" s="182"/>
      <c r="L99" s="182"/>
      <c r="M99" s="182"/>
      <c r="N99" s="182"/>
      <c r="O99" s="182"/>
      <c r="P99" s="182"/>
      <c r="Q99" s="182"/>
      <c r="R99" s="182"/>
      <c r="S99" s="182"/>
      <c r="T99" s="182"/>
      <c r="U99" s="182"/>
      <c r="V99" s="182"/>
      <c r="W99" s="182"/>
      <c r="X99" s="182"/>
      <c r="Y99" s="182"/>
      <c r="Z99" s="189"/>
      <c r="AA99" s="189"/>
      <c r="AB99" s="1029"/>
      <c r="AC99" s="190"/>
      <c r="AD99" s="523"/>
      <c r="AE99" s="523"/>
      <c r="AF99" s="523"/>
      <c r="AG99" s="523"/>
      <c r="AH99" s="523"/>
      <c r="AI99" s="523"/>
      <c r="AJ99" s="523"/>
      <c r="AK99" s="523"/>
      <c r="AL99" s="523"/>
      <c r="AM99" s="523"/>
      <c r="AN99" s="201"/>
      <c r="AO99" s="201"/>
      <c r="AP99" s="201"/>
      <c r="AQ99" s="201"/>
      <c r="AR99" s="201"/>
    </row>
    <row r="100" spans="1:51" s="7" customFormat="1">
      <c r="A100" s="261">
        <v>24</v>
      </c>
      <c r="B100" s="174" t="s">
        <v>693</v>
      </c>
      <c r="C100" s="178"/>
      <c r="D100" s="178"/>
      <c r="E100" s="178"/>
      <c r="F100" s="178"/>
      <c r="G100" s="178"/>
      <c r="H100" s="178"/>
      <c r="I100" s="178"/>
      <c r="J100" s="178"/>
      <c r="K100" s="178"/>
      <c r="L100" s="178"/>
      <c r="M100" s="178"/>
      <c r="N100" s="178"/>
      <c r="O100" s="178"/>
      <c r="P100" s="178"/>
      <c r="Q100" s="178"/>
      <c r="R100" s="178"/>
      <c r="S100" s="178"/>
      <c r="T100" s="178"/>
      <c r="U100" s="178"/>
      <c r="V100" s="178"/>
      <c r="W100" s="178"/>
      <c r="X100" s="178"/>
      <c r="Y100" s="178"/>
      <c r="Z100" s="78">
        <f>'Exp (Tb13B)'!C76</f>
        <v>452.3</v>
      </c>
      <c r="AA100" s="78">
        <f>'Exp (Tb13B)'!D76</f>
        <v>521.1</v>
      </c>
      <c r="AB100" s="1033">
        <f>'Exp (Tb13B)'!E76</f>
        <v>933.1</v>
      </c>
      <c r="AC100" s="78">
        <f>'Exp (Tb13B)'!F76</f>
        <v>1074.7</v>
      </c>
      <c r="AD100" s="78">
        <f>'Exp (Tb13B)'!G76</f>
        <v>1264.3</v>
      </c>
      <c r="AE100" s="78">
        <f>'Exp (Tb13B)'!H76</f>
        <v>1633.9</v>
      </c>
      <c r="AF100" s="78">
        <f>'Exp (Tb13B)'!I76</f>
        <v>1934.7</v>
      </c>
      <c r="AG100" s="78">
        <f>'Exp (Tb13B)'!J76</f>
        <v>2147.1999999999998</v>
      </c>
      <c r="AH100" s="78">
        <f>'Exp (Tb13B)'!K76</f>
        <v>2165.1</v>
      </c>
      <c r="AI100" s="78">
        <f>'Exp (Tb13B)'!L76</f>
        <v>2254.6999999999998</v>
      </c>
      <c r="AJ100" s="78">
        <f>'Exp (Tb13B)'!M76</f>
        <v>2578.6999999999998</v>
      </c>
      <c r="AK100" s="78">
        <f>'Exp (Tb13B)'!N76</f>
        <v>2769.7</v>
      </c>
      <c r="AL100" s="78">
        <f>'Exp (Tb13B)'!O76</f>
        <v>2963.5</v>
      </c>
      <c r="AM100" s="78">
        <f>'Exp (Tb13B)'!P76</f>
        <v>3403.4</v>
      </c>
      <c r="AN100" s="76">
        <f>'Exp (Tb13B)'!Q76</f>
        <v>3723</v>
      </c>
      <c r="AO100" s="76">
        <f>'Exp (Tb13B)'!R76</f>
        <v>4048.8</v>
      </c>
      <c r="AP100" s="76">
        <f>'Exp (Tb13B)'!S76</f>
        <v>4104.1000000000004</v>
      </c>
      <c r="AQ100" s="76">
        <f>'Exp (Tb13B)'!T76</f>
        <v>3502.5</v>
      </c>
      <c r="AR100" s="76">
        <f>'Exp (Tb13B)'!U76</f>
        <v>3818.9</v>
      </c>
      <c r="AS100" s="6"/>
      <c r="AT100" s="6"/>
      <c r="AU100" s="6"/>
      <c r="AV100" s="6"/>
      <c r="AW100" s="6"/>
      <c r="AX100" s="6"/>
      <c r="AY100" s="6"/>
    </row>
    <row r="101" spans="1:51" s="25" customFormat="1">
      <c r="A101" s="191"/>
      <c r="B101" s="179" t="s">
        <v>694</v>
      </c>
      <c r="C101" s="152">
        <v>90.9</v>
      </c>
      <c r="D101" s="152">
        <v>108.6</v>
      </c>
      <c r="E101" s="152">
        <v>116.5</v>
      </c>
      <c r="F101" s="152">
        <v>145</v>
      </c>
      <c r="G101" s="152">
        <v>158.4</v>
      </c>
      <c r="H101" s="152">
        <v>195.6</v>
      </c>
      <c r="I101" s="152">
        <v>273.10000000000002</v>
      </c>
      <c r="J101" s="152">
        <v>257.10000000000002</v>
      </c>
      <c r="K101" s="152">
        <v>297.60000000000002</v>
      </c>
      <c r="L101" s="152">
        <v>337.2</v>
      </c>
      <c r="M101" s="152">
        <v>392.7</v>
      </c>
      <c r="N101" s="152">
        <v>428.6</v>
      </c>
      <c r="O101" s="152">
        <v>433</v>
      </c>
      <c r="P101" s="152">
        <v>436.4</v>
      </c>
      <c r="Q101" s="152">
        <v>739.6</v>
      </c>
      <c r="R101" s="152">
        <v>377</v>
      </c>
      <c r="S101" s="152">
        <v>332.8</v>
      </c>
      <c r="T101" s="152">
        <v>307</v>
      </c>
      <c r="U101" s="152">
        <v>370.1</v>
      </c>
      <c r="V101" s="152">
        <v>381.1</v>
      </c>
      <c r="W101" s="152">
        <v>449.2</v>
      </c>
      <c r="X101" s="152">
        <v>353.1</v>
      </c>
      <c r="Y101" s="152">
        <v>416.3</v>
      </c>
      <c r="Z101" s="180">
        <v>459.6</v>
      </c>
      <c r="AA101" s="180">
        <v>484.8</v>
      </c>
      <c r="AB101" s="1034">
        <v>953.1</v>
      </c>
      <c r="AC101" s="482">
        <v>1074.7</v>
      </c>
      <c r="AD101" s="524"/>
      <c r="AE101" s="524"/>
      <c r="AF101" s="524"/>
      <c r="AG101" s="524"/>
      <c r="AH101" s="524"/>
      <c r="AI101" s="524"/>
      <c r="AJ101" s="524"/>
      <c r="AK101" s="524"/>
      <c r="AL101" s="524"/>
      <c r="AM101" s="524"/>
      <c r="AN101" s="206"/>
      <c r="AO101" s="206"/>
      <c r="AP101" s="206"/>
      <c r="AQ101" s="206"/>
      <c r="AR101" s="206"/>
      <c r="AS101" s="10"/>
      <c r="AT101" s="10"/>
      <c r="AU101" s="10"/>
      <c r="AV101" s="10"/>
      <c r="AW101" s="10"/>
      <c r="AX101" s="10"/>
      <c r="AY101" s="10"/>
    </row>
    <row r="102" spans="1:51" s="10" customFormat="1">
      <c r="A102" s="193"/>
      <c r="B102" s="140" t="s">
        <v>695</v>
      </c>
      <c r="C102" s="143">
        <v>39.4</v>
      </c>
      <c r="D102" s="143">
        <v>45.7</v>
      </c>
      <c r="E102" s="143">
        <v>57.1</v>
      </c>
      <c r="F102" s="143">
        <v>83.9</v>
      </c>
      <c r="G102" s="143">
        <v>90.8</v>
      </c>
      <c r="H102" s="143">
        <v>128.30000000000001</v>
      </c>
      <c r="I102" s="143">
        <v>179.3</v>
      </c>
      <c r="J102" s="143">
        <v>174.5</v>
      </c>
      <c r="K102" s="143">
        <v>206.3</v>
      </c>
      <c r="L102" s="143">
        <v>229.8</v>
      </c>
      <c r="M102" s="143">
        <v>260.5</v>
      </c>
      <c r="N102" s="143">
        <v>284.2</v>
      </c>
      <c r="O102" s="143">
        <v>252.7</v>
      </c>
      <c r="P102" s="143">
        <v>248</v>
      </c>
      <c r="Q102" s="143">
        <v>578.79999999999995</v>
      </c>
      <c r="R102" s="143">
        <v>239</v>
      </c>
      <c r="S102" s="143">
        <v>216.1</v>
      </c>
      <c r="T102" s="143">
        <v>187.1</v>
      </c>
      <c r="U102" s="143">
        <v>252.2</v>
      </c>
      <c r="V102" s="143">
        <v>292.10000000000002</v>
      </c>
      <c r="W102" s="143">
        <v>390</v>
      </c>
      <c r="X102" s="143">
        <v>305.3</v>
      </c>
      <c r="Y102" s="143">
        <v>352.5</v>
      </c>
      <c r="Z102" s="184">
        <v>415.2</v>
      </c>
      <c r="AA102" s="184">
        <v>442.7</v>
      </c>
      <c r="AB102" s="1037">
        <v>840.4</v>
      </c>
      <c r="AC102" s="483">
        <v>991</v>
      </c>
      <c r="AD102" s="525">
        <v>1183.3</v>
      </c>
      <c r="AE102" s="525">
        <v>1356</v>
      </c>
      <c r="AF102" s="525">
        <v>1356</v>
      </c>
      <c r="AG102" s="525">
        <v>1356</v>
      </c>
      <c r="AH102" s="525">
        <v>1356</v>
      </c>
      <c r="AI102" s="525">
        <v>1356</v>
      </c>
      <c r="AJ102" s="525">
        <v>1356</v>
      </c>
      <c r="AK102" s="525"/>
      <c r="AL102" s="525"/>
      <c r="AM102" s="525"/>
      <c r="AN102" s="207"/>
      <c r="AO102" s="207"/>
      <c r="AP102" s="207"/>
      <c r="AQ102" s="207"/>
      <c r="AR102" s="207"/>
    </row>
    <row r="103" spans="1:51" s="10" customFormat="1">
      <c r="A103" s="183"/>
      <c r="B103" s="140" t="s">
        <v>696</v>
      </c>
      <c r="C103" s="143">
        <v>51.6</v>
      </c>
      <c r="D103" s="143">
        <v>62.9</v>
      </c>
      <c r="E103" s="143">
        <v>59.4</v>
      </c>
      <c r="F103" s="143">
        <v>61.1</v>
      </c>
      <c r="G103" s="143">
        <v>67.599999999999994</v>
      </c>
      <c r="H103" s="143">
        <v>67.3</v>
      </c>
      <c r="I103" s="143">
        <v>93.8</v>
      </c>
      <c r="J103" s="143">
        <v>82.6</v>
      </c>
      <c r="K103" s="143">
        <v>91.3</v>
      </c>
      <c r="L103" s="143">
        <v>107.4</v>
      </c>
      <c r="M103" s="143">
        <v>132.19999999999999</v>
      </c>
      <c r="N103" s="143">
        <v>144.4</v>
      </c>
      <c r="O103" s="143">
        <v>180.3</v>
      </c>
      <c r="P103" s="143">
        <v>188.4</v>
      </c>
      <c r="Q103" s="143">
        <v>160.80000000000001</v>
      </c>
      <c r="R103" s="143">
        <v>138</v>
      </c>
      <c r="S103" s="143">
        <v>116.7</v>
      </c>
      <c r="T103" s="143">
        <v>119.9</v>
      </c>
      <c r="U103" s="143">
        <v>117.9</v>
      </c>
      <c r="V103" s="143">
        <v>89</v>
      </c>
      <c r="W103" s="143">
        <v>59.2</v>
      </c>
      <c r="X103" s="143">
        <v>47.8</v>
      </c>
      <c r="Y103" s="143">
        <v>63.8</v>
      </c>
      <c r="Z103" s="184">
        <v>44.4</v>
      </c>
      <c r="AA103" s="184">
        <v>42.1</v>
      </c>
      <c r="AB103" s="1037">
        <v>112.7</v>
      </c>
      <c r="AC103" s="483">
        <v>83.8</v>
      </c>
      <c r="AD103" s="498">
        <v>81</v>
      </c>
      <c r="AE103" s="498">
        <v>277.89999999999998</v>
      </c>
      <c r="AF103" s="498">
        <v>277.89999999999998</v>
      </c>
      <c r="AG103" s="498">
        <v>277.89999999999998</v>
      </c>
      <c r="AH103" s="498">
        <v>277.89999999999998</v>
      </c>
      <c r="AI103" s="498">
        <v>277.89999999999998</v>
      </c>
      <c r="AJ103" s="498">
        <v>277.89999999999998</v>
      </c>
      <c r="AK103" s="498"/>
      <c r="AL103" s="498"/>
      <c r="AM103" s="498"/>
      <c r="AN103" s="196"/>
      <c r="AO103" s="196"/>
      <c r="AP103" s="196"/>
      <c r="AQ103" s="196"/>
      <c r="AR103" s="196"/>
    </row>
    <row r="104" spans="1:51" s="10" customFormat="1">
      <c r="A104" s="183"/>
      <c r="B104" s="194"/>
      <c r="C104" s="143"/>
      <c r="D104" s="143"/>
      <c r="E104" s="143"/>
      <c r="F104" s="143"/>
      <c r="G104" s="143"/>
      <c r="H104" s="143"/>
      <c r="I104" s="143"/>
      <c r="J104" s="143"/>
      <c r="K104" s="143"/>
      <c r="L104" s="143"/>
      <c r="M104" s="143"/>
      <c r="N104" s="143"/>
      <c r="O104" s="143"/>
      <c r="P104" s="143"/>
      <c r="Q104" s="143"/>
      <c r="R104" s="143"/>
      <c r="S104" s="143"/>
      <c r="T104" s="143"/>
      <c r="U104" s="143"/>
      <c r="V104" s="143"/>
      <c r="W104" s="143"/>
      <c r="X104" s="143"/>
      <c r="Y104" s="143"/>
      <c r="Z104" s="184"/>
      <c r="AA104" s="184"/>
      <c r="AB104" s="1042"/>
      <c r="AC104" s="184"/>
      <c r="AD104" s="498"/>
      <c r="AE104" s="498"/>
      <c r="AF104" s="498"/>
      <c r="AG104" s="498"/>
      <c r="AH104" s="498"/>
      <c r="AI104" s="498"/>
      <c r="AJ104" s="498"/>
      <c r="AK104" s="498"/>
      <c r="AL104" s="498"/>
      <c r="AM104" s="498"/>
      <c r="AN104" s="196"/>
      <c r="AO104" s="196"/>
      <c r="AP104" s="196"/>
      <c r="AQ104" s="196"/>
      <c r="AR104" s="196"/>
    </row>
    <row r="105" spans="1:51" s="19" customFormat="1">
      <c r="A105" s="454"/>
      <c r="B105" s="179" t="s">
        <v>697</v>
      </c>
      <c r="C105" s="152">
        <v>23</v>
      </c>
      <c r="D105" s="152">
        <v>30.3</v>
      </c>
      <c r="E105" s="152">
        <v>7</v>
      </c>
      <c r="F105" s="152">
        <v>-5.4</v>
      </c>
      <c r="G105" s="152">
        <v>-0.3</v>
      </c>
      <c r="H105" s="152">
        <v>-0.3</v>
      </c>
      <c r="I105" s="152">
        <v>1.2</v>
      </c>
      <c r="J105" s="152">
        <v>-6.4</v>
      </c>
      <c r="K105" s="152">
        <v>-3.1</v>
      </c>
      <c r="L105" s="152">
        <v>4.9000000000000004</v>
      </c>
      <c r="M105" s="152">
        <v>5</v>
      </c>
      <c r="N105" s="152">
        <v>-2.6</v>
      </c>
      <c r="O105" s="152">
        <v>-4</v>
      </c>
      <c r="P105" s="152">
        <v>-4.8</v>
      </c>
      <c r="Q105" s="152">
        <v>-9.6</v>
      </c>
      <c r="R105" s="152">
        <v>-10.4</v>
      </c>
      <c r="S105" s="152">
        <v>-27</v>
      </c>
      <c r="T105" s="152">
        <v>-4.2</v>
      </c>
      <c r="U105" s="152">
        <v>-4.0999999999999996</v>
      </c>
      <c r="V105" s="152">
        <v>-2.2000000000000002</v>
      </c>
      <c r="W105" s="152">
        <v>-3.3</v>
      </c>
      <c r="X105" s="152">
        <v>-1.2</v>
      </c>
      <c r="Y105" s="455"/>
      <c r="Z105" s="180">
        <v>-2.8</v>
      </c>
      <c r="AA105" s="180">
        <v>-1</v>
      </c>
      <c r="AB105" s="1043"/>
      <c r="AC105" s="456"/>
      <c r="AD105" s="526"/>
      <c r="AE105" s="526"/>
      <c r="AF105" s="526"/>
      <c r="AG105" s="526"/>
      <c r="AH105" s="526"/>
      <c r="AI105" s="526"/>
      <c r="AJ105" s="526"/>
      <c r="AK105" s="526"/>
      <c r="AL105" s="526"/>
      <c r="AM105" s="526"/>
      <c r="AN105" s="457"/>
      <c r="AO105" s="457"/>
      <c r="AP105" s="457"/>
      <c r="AQ105" s="457"/>
      <c r="AR105" s="457"/>
      <c r="AS105" s="24"/>
      <c r="AT105" s="24"/>
      <c r="AU105" s="24"/>
      <c r="AV105" s="24"/>
      <c r="AW105" s="24"/>
      <c r="AX105" s="24"/>
      <c r="AY105" s="24"/>
    </row>
    <row r="106" spans="1:51" s="24" customFormat="1">
      <c r="A106" s="471"/>
      <c r="B106" s="459"/>
      <c r="C106" s="462"/>
      <c r="D106" s="462"/>
      <c r="E106" s="462"/>
      <c r="F106" s="462"/>
      <c r="G106" s="462"/>
      <c r="H106" s="462"/>
      <c r="I106" s="462"/>
      <c r="J106" s="462"/>
      <c r="K106" s="462"/>
      <c r="L106" s="462"/>
      <c r="M106" s="462"/>
      <c r="N106" s="462"/>
      <c r="O106" s="462"/>
      <c r="P106" s="462"/>
      <c r="Q106" s="462"/>
      <c r="R106" s="462"/>
      <c r="S106" s="462"/>
      <c r="T106" s="462"/>
      <c r="U106" s="462"/>
      <c r="V106" s="462"/>
      <c r="W106" s="462"/>
      <c r="X106" s="462"/>
      <c r="Y106" s="472"/>
      <c r="Z106" s="473"/>
      <c r="AA106" s="473"/>
      <c r="AB106" s="474"/>
      <c r="AC106" s="474"/>
      <c r="AD106" s="527"/>
      <c r="AE106" s="527"/>
      <c r="AF106" s="527"/>
      <c r="AG106" s="527"/>
      <c r="AH106" s="527"/>
      <c r="AI106" s="527"/>
      <c r="AJ106" s="527"/>
      <c r="AK106" s="527"/>
      <c r="AL106" s="527"/>
      <c r="AM106" s="527"/>
      <c r="AN106" s="475"/>
      <c r="AO106" s="475"/>
      <c r="AP106" s="475"/>
      <c r="AQ106" s="475"/>
      <c r="AR106" s="475"/>
    </row>
    <row r="107" spans="1:51" s="24" customFormat="1">
      <c r="A107" s="454"/>
      <c r="B107" s="121" t="s">
        <v>698</v>
      </c>
      <c r="C107" s="152"/>
      <c r="D107" s="152"/>
      <c r="E107" s="152"/>
      <c r="F107" s="152"/>
      <c r="G107" s="152"/>
      <c r="H107" s="152"/>
      <c r="I107" s="152"/>
      <c r="J107" s="152"/>
      <c r="K107" s="152"/>
      <c r="L107" s="152"/>
      <c r="M107" s="152"/>
      <c r="N107" s="152"/>
      <c r="O107" s="152"/>
      <c r="P107" s="152"/>
      <c r="Q107" s="152"/>
      <c r="R107" s="152"/>
      <c r="S107" s="152"/>
      <c r="T107" s="152"/>
      <c r="U107" s="152"/>
      <c r="V107" s="152"/>
      <c r="W107" s="152"/>
      <c r="X107" s="152"/>
      <c r="Y107" s="455"/>
      <c r="Z107" s="180"/>
      <c r="AA107" s="180"/>
      <c r="AB107" s="456"/>
      <c r="AC107" s="39">
        <f>'Exp (Tb13B)'!F82</f>
        <v>799.40000000000009</v>
      </c>
      <c r="AD107" s="39">
        <f>'Exp (Tb13B)'!G82</f>
        <v>1357.9</v>
      </c>
      <c r="AE107" s="39">
        <f>'Exp (Tb13B)'!H82</f>
        <v>1439.9</v>
      </c>
      <c r="AF107" s="39">
        <f>'Exp (Tb13B)'!I82</f>
        <v>1835.7</v>
      </c>
      <c r="AG107" s="39">
        <f>'Exp (Tb13B)'!J82</f>
        <v>1775.7</v>
      </c>
      <c r="AH107" s="39">
        <f>'Exp (Tb13B)'!K82</f>
        <v>1424.9</v>
      </c>
      <c r="AI107" s="39">
        <f>'Exp (Tb13B)'!L82</f>
        <v>1862.4</v>
      </c>
      <c r="AJ107" s="39">
        <f>'Exp (Tb13B)'!M82</f>
        <v>1472.1</v>
      </c>
      <c r="AK107" s="39">
        <f>'Exp (Tb13B)'!N82</f>
        <v>1158.5999999999999</v>
      </c>
      <c r="AL107" s="39">
        <f>'Exp (Tb13B)'!O82</f>
        <v>1180.5999999999999</v>
      </c>
      <c r="AM107" s="39">
        <f>'Exp (Tb13B)'!P82</f>
        <v>1481.2</v>
      </c>
      <c r="AN107" s="38">
        <f>'Exp (Tb13B)'!Q82</f>
        <v>1943</v>
      </c>
      <c r="AO107" s="38">
        <f>'Exp (Tb13B)'!R82</f>
        <v>1993</v>
      </c>
      <c r="AP107" s="38">
        <f>'Exp (Tb13B)'!S82</f>
        <v>2043</v>
      </c>
      <c r="AQ107" s="38">
        <f>'Exp (Tb13B)'!T82</f>
        <v>2093</v>
      </c>
      <c r="AR107" s="38">
        <f>'Exp (Tb13B)'!U82</f>
        <v>2143</v>
      </c>
    </row>
    <row r="108" spans="1:51" s="24" customFormat="1">
      <c r="A108" s="471"/>
      <c r="B108" s="123"/>
      <c r="C108" s="462"/>
      <c r="D108" s="462"/>
      <c r="E108" s="462"/>
      <c r="F108" s="462"/>
      <c r="G108" s="462"/>
      <c r="H108" s="462"/>
      <c r="I108" s="462"/>
      <c r="J108" s="462"/>
      <c r="K108" s="462"/>
      <c r="L108" s="462"/>
      <c r="M108" s="462"/>
      <c r="N108" s="462"/>
      <c r="O108" s="462"/>
      <c r="P108" s="462"/>
      <c r="Q108" s="462"/>
      <c r="R108" s="462"/>
      <c r="S108" s="462"/>
      <c r="T108" s="462"/>
      <c r="U108" s="462"/>
      <c r="V108" s="462"/>
      <c r="W108" s="462"/>
      <c r="X108" s="462"/>
      <c r="Y108" s="472"/>
      <c r="Z108" s="473"/>
      <c r="AA108" s="473"/>
      <c r="AB108" s="474"/>
      <c r="AC108" s="474"/>
      <c r="AD108" s="474"/>
      <c r="AE108" s="474"/>
      <c r="AF108" s="474"/>
      <c r="AG108" s="474"/>
      <c r="AH108" s="474"/>
      <c r="AI108" s="474"/>
      <c r="AJ108" s="474"/>
      <c r="AK108" s="474"/>
      <c r="AL108" s="474"/>
      <c r="AM108" s="474"/>
      <c r="AN108" s="561"/>
      <c r="AO108" s="561"/>
      <c r="AP108" s="561"/>
      <c r="AQ108" s="561"/>
      <c r="AR108" s="561"/>
    </row>
    <row r="109" spans="1:51" s="24" customFormat="1">
      <c r="A109" s="454"/>
      <c r="B109" s="121" t="s">
        <v>699</v>
      </c>
      <c r="C109" s="152"/>
      <c r="D109" s="152"/>
      <c r="E109" s="152"/>
      <c r="F109" s="152"/>
      <c r="G109" s="152"/>
      <c r="H109" s="152"/>
      <c r="I109" s="152"/>
      <c r="J109" s="152"/>
      <c r="K109" s="152"/>
      <c r="L109" s="152"/>
      <c r="M109" s="152"/>
      <c r="N109" s="152"/>
      <c r="O109" s="152"/>
      <c r="P109" s="152"/>
      <c r="Q109" s="152"/>
      <c r="R109" s="152"/>
      <c r="S109" s="152"/>
      <c r="T109" s="152"/>
      <c r="U109" s="152"/>
      <c r="V109" s="152"/>
      <c r="W109" s="152"/>
      <c r="X109" s="152"/>
      <c r="Y109" s="455"/>
      <c r="Z109" s="1009"/>
      <c r="AA109" s="180"/>
      <c r="AB109" s="456"/>
      <c r="AC109" s="39">
        <f>'Exp (Tb13B)'!F87</f>
        <v>0</v>
      </c>
      <c r="AD109" s="39">
        <f>'Exp (Tb13B)'!G87</f>
        <v>0</v>
      </c>
      <c r="AE109" s="39">
        <f>'Exp (Tb13B)'!H87</f>
        <v>0</v>
      </c>
      <c r="AF109" s="39">
        <f>'Exp (Tb13B)'!I87</f>
        <v>0</v>
      </c>
      <c r="AG109" s="39">
        <f>'Exp (Tb13B)'!J87</f>
        <v>0</v>
      </c>
      <c r="AH109" s="39">
        <f>'Exp (Tb13B)'!K87</f>
        <v>0</v>
      </c>
      <c r="AI109" s="39">
        <f>'Exp (Tb13B)'!L87</f>
        <v>805.8</v>
      </c>
      <c r="AJ109" s="39">
        <f>'Exp (Tb13B)'!M87</f>
        <v>636.9</v>
      </c>
      <c r="AK109" s="39">
        <f>'Exp (Tb13B)'!N87</f>
        <v>501.3</v>
      </c>
      <c r="AL109" s="39">
        <f>'Exp (Tb13B)'!O87</f>
        <v>508.1</v>
      </c>
      <c r="AM109" s="39">
        <f>'Exp (Tb13B)'!P87</f>
        <v>680.3</v>
      </c>
      <c r="AN109" s="38">
        <f>'Exp (Tb13B)'!Q87</f>
        <v>892.4</v>
      </c>
      <c r="AO109" s="38">
        <f>'Exp (Tb13B)'!R87</f>
        <v>915.3</v>
      </c>
      <c r="AP109" s="38">
        <f>'Exp (Tb13B)'!S87</f>
        <v>938.3</v>
      </c>
      <c r="AQ109" s="38">
        <f>'Exp (Tb13B)'!T87</f>
        <v>961.3</v>
      </c>
      <c r="AR109" s="38">
        <f>'Exp (Tb13B)'!U87</f>
        <v>984.2</v>
      </c>
    </row>
    <row r="110" spans="1:51" ht="14.25">
      <c r="A110" s="30"/>
      <c r="B110" s="90"/>
      <c r="C110" s="90"/>
      <c r="D110" s="90"/>
      <c r="E110" s="90"/>
      <c r="F110" s="90"/>
      <c r="G110" s="90"/>
      <c r="H110" s="90"/>
      <c r="I110" s="90"/>
      <c r="J110" s="90"/>
      <c r="K110" s="90"/>
      <c r="L110" s="90"/>
      <c r="M110" s="172"/>
      <c r="N110" s="172"/>
      <c r="O110" s="172"/>
      <c r="P110" s="172"/>
      <c r="Q110" s="172"/>
      <c r="R110" s="172"/>
      <c r="S110" s="172"/>
      <c r="T110" s="172"/>
      <c r="U110" s="172"/>
      <c r="V110" s="172"/>
      <c r="W110" s="172"/>
      <c r="X110" s="172"/>
      <c r="Y110" s="172"/>
      <c r="Z110" s="173"/>
      <c r="AA110" s="173"/>
      <c r="AB110" s="173"/>
      <c r="AC110" s="464"/>
      <c r="AD110" s="498"/>
      <c r="AE110" s="498"/>
      <c r="AF110" s="8"/>
      <c r="AG110" s="8"/>
      <c r="AH110" s="8"/>
    </row>
    <row r="111" spans="1:51" s="6" customFormat="1" ht="15">
      <c r="A111" s="466"/>
      <c r="B111" s="163" t="s">
        <v>700</v>
      </c>
      <c r="C111" s="499"/>
      <c r="D111" s="499"/>
      <c r="E111" s="499"/>
      <c r="F111" s="499"/>
      <c r="G111" s="499"/>
      <c r="H111" s="499"/>
      <c r="I111" s="499"/>
      <c r="J111" s="499"/>
      <c r="K111" s="499"/>
      <c r="L111" s="499"/>
      <c r="M111" s="466"/>
      <c r="N111" s="466"/>
      <c r="O111" s="466"/>
      <c r="P111" s="466"/>
      <c r="Q111" s="466"/>
      <c r="R111" s="466"/>
      <c r="S111" s="466"/>
      <c r="T111" s="466"/>
      <c r="U111" s="466"/>
      <c r="V111" s="466"/>
      <c r="W111" s="466"/>
      <c r="X111" s="466"/>
      <c r="Y111" s="466"/>
      <c r="Z111" s="1010"/>
      <c r="AA111" s="466"/>
      <c r="AB111" s="562">
        <v>6117</v>
      </c>
      <c r="AC111" s="562">
        <v>4870.6000000000004</v>
      </c>
      <c r="AD111" s="563">
        <v>5117.3999999999996</v>
      </c>
      <c r="AE111" s="563">
        <v>4103.3</v>
      </c>
      <c r="AF111" s="18"/>
      <c r="AG111" s="18"/>
      <c r="AH111" s="18"/>
      <c r="AI111" s="18"/>
      <c r="AJ111" s="18">
        <f>2220.5+1679.8+90+357.4+88+65.3+833.5+416.9+49.5+38</f>
        <v>5838.9</v>
      </c>
      <c r="AK111" s="18"/>
    </row>
    <row r="112" spans="1:51">
      <c r="A112" s="496"/>
      <c r="B112" s="496" t="s">
        <v>701</v>
      </c>
      <c r="C112" s="496">
        <v>123.6</v>
      </c>
      <c r="D112" s="496">
        <v>144</v>
      </c>
      <c r="E112" s="496">
        <v>154.5</v>
      </c>
      <c r="F112" s="496">
        <v>195.2</v>
      </c>
      <c r="G112" s="496">
        <v>362.5</v>
      </c>
      <c r="H112" s="496">
        <v>229.4</v>
      </c>
      <c r="I112" s="496">
        <v>237.5</v>
      </c>
      <c r="J112" s="496">
        <v>252.8</v>
      </c>
      <c r="K112" s="496">
        <v>372.6</v>
      </c>
      <c r="L112" s="496">
        <v>586.5</v>
      </c>
      <c r="M112" s="477">
        <v>786.1</v>
      </c>
      <c r="N112" s="477">
        <v>912.2</v>
      </c>
      <c r="O112" s="477">
        <v>1119.5999999999999</v>
      </c>
      <c r="P112" s="477">
        <v>1195</v>
      </c>
      <c r="Q112" s="477">
        <v>1079</v>
      </c>
      <c r="R112" s="477">
        <v>1327.4</v>
      </c>
      <c r="S112" s="477">
        <v>1871.2</v>
      </c>
      <c r="T112" s="477">
        <v>1554.1</v>
      </c>
      <c r="U112" s="477">
        <v>1327.6</v>
      </c>
      <c r="V112" s="477">
        <v>1630.1</v>
      </c>
      <c r="W112" s="477">
        <v>2348.6999999999998</v>
      </c>
      <c r="X112" s="477">
        <v>3278.9</v>
      </c>
      <c r="Y112" s="477">
        <v>3249.2</v>
      </c>
      <c r="Z112" s="477">
        <v>3855.8</v>
      </c>
      <c r="AA112" s="497">
        <v>5119.7</v>
      </c>
      <c r="AB112" s="497"/>
      <c r="AC112" s="497"/>
      <c r="AI112" s="18"/>
      <c r="AJ112" s="18"/>
      <c r="AK112" s="18"/>
    </row>
    <row r="113" spans="1:36">
      <c r="A113" s="459"/>
      <c r="B113" s="459"/>
      <c r="C113" s="465"/>
      <c r="D113" s="465"/>
      <c r="E113" s="465"/>
      <c r="F113" s="465"/>
      <c r="G113" s="465"/>
      <c r="H113" s="465"/>
      <c r="I113" s="465"/>
      <c r="J113" s="465"/>
      <c r="K113" s="465"/>
      <c r="L113" s="465"/>
      <c r="M113" s="465"/>
      <c r="N113" s="465"/>
      <c r="O113" s="465"/>
      <c r="P113" s="465"/>
      <c r="Q113" s="465"/>
      <c r="R113" s="465"/>
      <c r="S113" s="465"/>
      <c r="T113" s="465"/>
      <c r="U113" s="465"/>
      <c r="V113" s="465"/>
      <c r="W113" s="465"/>
      <c r="X113" s="465"/>
      <c r="Y113" s="465"/>
      <c r="Z113" s="465"/>
      <c r="AA113" s="465"/>
      <c r="AB113" s="465"/>
      <c r="AC113" s="465"/>
      <c r="AD113" s="476"/>
      <c r="AI113" s="18"/>
      <c r="AJ113" s="18"/>
    </row>
    <row r="114" spans="1:36" ht="14.25">
      <c r="A114" s="30"/>
      <c r="B114" s="140" t="s">
        <v>702</v>
      </c>
      <c r="C114" s="90"/>
      <c r="D114" s="90"/>
      <c r="E114" s="90"/>
      <c r="F114" s="90"/>
      <c r="G114" s="90"/>
      <c r="H114" s="90"/>
      <c r="I114" s="90"/>
      <c r="J114" s="90"/>
      <c r="K114" s="90"/>
      <c r="L114" s="90"/>
      <c r="M114" s="172"/>
      <c r="N114" s="172"/>
      <c r="O114" s="172"/>
      <c r="P114" s="172"/>
      <c r="Q114" s="172"/>
      <c r="R114" s="172"/>
      <c r="S114" s="172"/>
      <c r="T114" s="172"/>
      <c r="U114" s="172"/>
      <c r="V114" s="172"/>
      <c r="W114" s="172"/>
      <c r="X114" s="172"/>
      <c r="Y114" s="143">
        <v>611.1</v>
      </c>
      <c r="Z114" s="143">
        <v>926.8</v>
      </c>
      <c r="AA114" s="143">
        <v>550.79999999999995</v>
      </c>
      <c r="AB114" s="173"/>
      <c r="AC114" s="464"/>
      <c r="AI114" s="18"/>
      <c r="AJ114" s="18"/>
    </row>
    <row r="115" spans="1:36">
      <c r="A115" s="30"/>
      <c r="B115" s="140" t="s">
        <v>703</v>
      </c>
      <c r="C115" s="143">
        <v>106.2</v>
      </c>
      <c r="D115" s="143">
        <v>120.1</v>
      </c>
      <c r="E115" s="143">
        <v>120.7</v>
      </c>
      <c r="F115" s="143">
        <v>119.2</v>
      </c>
      <c r="G115" s="143">
        <v>199.4</v>
      </c>
      <c r="H115" s="143">
        <v>121.2</v>
      </c>
      <c r="I115" s="143"/>
      <c r="J115" s="143"/>
      <c r="K115" s="143"/>
      <c r="L115" s="143"/>
      <c r="M115" s="143"/>
      <c r="N115" s="143"/>
      <c r="O115" s="143"/>
      <c r="P115" s="143"/>
      <c r="Q115" s="143"/>
      <c r="R115" s="143"/>
      <c r="S115" s="143"/>
      <c r="T115" s="143"/>
      <c r="U115" s="143"/>
      <c r="V115" s="143"/>
      <c r="W115" s="143"/>
      <c r="X115" s="143"/>
      <c r="Y115" s="143"/>
      <c r="Z115" s="143"/>
      <c r="AA115" s="143"/>
      <c r="AB115" s="143"/>
      <c r="AC115" s="143"/>
      <c r="AI115" s="18"/>
      <c r="AJ115" s="18"/>
    </row>
    <row r="116" spans="1:36">
      <c r="A116" s="30"/>
      <c r="B116" s="265" t="s">
        <v>704</v>
      </c>
      <c r="C116" s="143">
        <v>58.4</v>
      </c>
      <c r="D116" s="143">
        <v>86.7</v>
      </c>
      <c r="E116" s="143">
        <v>70.5</v>
      </c>
      <c r="F116" s="143">
        <v>72.599999999999994</v>
      </c>
      <c r="G116" s="143">
        <v>130.1</v>
      </c>
      <c r="H116" s="143">
        <v>70.099999999999994</v>
      </c>
      <c r="I116" s="143"/>
      <c r="J116" s="143"/>
      <c r="K116" s="143"/>
      <c r="L116" s="143"/>
      <c r="M116" s="143"/>
      <c r="N116" s="143"/>
      <c r="O116" s="143"/>
      <c r="P116" s="143"/>
      <c r="Q116" s="143"/>
      <c r="R116" s="143"/>
      <c r="S116" s="143"/>
      <c r="T116" s="143"/>
      <c r="U116" s="143"/>
      <c r="V116" s="143"/>
      <c r="W116" s="143"/>
      <c r="X116" s="143"/>
      <c r="Y116" s="143"/>
      <c r="Z116" s="143"/>
      <c r="AA116" s="143"/>
      <c r="AB116" s="143"/>
      <c r="AC116" s="143"/>
      <c r="AI116" s="18"/>
      <c r="AJ116" s="18"/>
    </row>
    <row r="117" spans="1:36">
      <c r="A117" s="30"/>
      <c r="B117" s="265" t="s">
        <v>705</v>
      </c>
      <c r="C117" s="143">
        <v>45.8</v>
      </c>
      <c r="D117" s="143">
        <v>30.5</v>
      </c>
      <c r="E117" s="143">
        <v>48.2</v>
      </c>
      <c r="F117" s="143">
        <v>45.1</v>
      </c>
      <c r="G117" s="143">
        <v>69.3</v>
      </c>
      <c r="H117" s="143">
        <v>51.1</v>
      </c>
      <c r="I117" s="143"/>
      <c r="J117" s="143"/>
      <c r="K117" s="143"/>
      <c r="L117" s="143"/>
      <c r="M117" s="143"/>
      <c r="N117" s="143"/>
      <c r="O117" s="143"/>
      <c r="P117" s="143"/>
      <c r="Q117" s="143"/>
      <c r="R117" s="143"/>
      <c r="S117" s="143"/>
      <c r="T117" s="143"/>
      <c r="U117" s="143"/>
      <c r="V117" s="143"/>
      <c r="W117" s="143"/>
      <c r="X117" s="143"/>
      <c r="Y117" s="143"/>
      <c r="Z117" s="143"/>
      <c r="AA117" s="143"/>
      <c r="AB117" s="143"/>
      <c r="AC117" s="143"/>
      <c r="AI117" s="18"/>
      <c r="AJ117" s="18"/>
    </row>
    <row r="118" spans="1:36">
      <c r="A118" s="30"/>
      <c r="B118" s="265" t="s">
        <v>706</v>
      </c>
      <c r="C118" s="143">
        <v>2</v>
      </c>
      <c r="D118" s="143">
        <v>2.9</v>
      </c>
      <c r="E118" s="143">
        <v>2</v>
      </c>
      <c r="F118" s="143">
        <v>1.5</v>
      </c>
      <c r="G118" s="143">
        <v>0</v>
      </c>
      <c r="H118" s="143">
        <v>0</v>
      </c>
      <c r="I118" s="143"/>
      <c r="J118" s="143"/>
      <c r="K118" s="143"/>
      <c r="L118" s="143"/>
      <c r="M118" s="143"/>
      <c r="N118" s="143"/>
      <c r="O118" s="143"/>
      <c r="P118" s="143"/>
      <c r="Q118" s="143"/>
      <c r="R118" s="143"/>
      <c r="S118" s="143"/>
      <c r="T118" s="143"/>
      <c r="U118" s="143"/>
      <c r="V118" s="143"/>
      <c r="W118" s="143"/>
      <c r="X118" s="143"/>
      <c r="Y118" s="143"/>
      <c r="Z118" s="143"/>
      <c r="AA118" s="143"/>
      <c r="AB118" s="143"/>
      <c r="AC118" s="143"/>
      <c r="AI118" s="18"/>
      <c r="AJ118" s="18"/>
    </row>
    <row r="119" spans="1:36">
      <c r="A119" s="30"/>
      <c r="B119" s="140" t="s">
        <v>707</v>
      </c>
      <c r="C119" s="143">
        <v>17.399999999999999</v>
      </c>
      <c r="D119" s="143">
        <v>23.9</v>
      </c>
      <c r="E119" s="143">
        <v>33.799999999999997</v>
      </c>
      <c r="F119" s="143">
        <v>76</v>
      </c>
      <c r="G119" s="143">
        <v>163.1</v>
      </c>
      <c r="H119" s="143">
        <v>108.2</v>
      </c>
      <c r="I119" s="143"/>
      <c r="J119" s="143"/>
      <c r="K119" s="143"/>
      <c r="L119" s="143"/>
      <c r="M119" s="143"/>
      <c r="N119" s="143"/>
      <c r="O119" s="143"/>
      <c r="P119" s="143"/>
      <c r="Q119" s="143"/>
      <c r="R119" s="143"/>
      <c r="S119" s="143"/>
      <c r="T119" s="143"/>
      <c r="U119" s="143"/>
      <c r="V119" s="143"/>
      <c r="W119" s="143"/>
      <c r="X119" s="143"/>
      <c r="Y119" s="143"/>
      <c r="Z119" s="143"/>
      <c r="AA119" s="143"/>
      <c r="AB119" s="143"/>
      <c r="AC119" s="143"/>
    </row>
    <row r="120" spans="1:36">
      <c r="A120" s="30"/>
      <c r="B120" s="460" t="s">
        <v>708</v>
      </c>
      <c r="C120" s="143"/>
      <c r="D120" s="143"/>
      <c r="E120" s="143"/>
      <c r="F120" s="143"/>
      <c r="G120" s="143"/>
      <c r="H120" s="143"/>
      <c r="I120" s="143">
        <f>+I121+I122</f>
        <v>237.5</v>
      </c>
      <c r="J120" s="143">
        <v>252.8</v>
      </c>
      <c r="K120" s="143">
        <f>+K121+K122+K123</f>
        <v>372.6</v>
      </c>
      <c r="L120" s="143">
        <f>+L125+L127+L143</f>
        <v>229.70000000000002</v>
      </c>
      <c r="M120" s="143"/>
      <c r="N120" s="143"/>
      <c r="O120" s="143"/>
      <c r="P120" s="143"/>
      <c r="Q120" s="143"/>
      <c r="R120" s="143"/>
      <c r="S120" s="143"/>
      <c r="T120" s="143"/>
      <c r="U120" s="143"/>
      <c r="V120" s="143"/>
      <c r="W120" s="143"/>
      <c r="X120" s="143"/>
      <c r="Y120" s="143"/>
      <c r="Z120" s="143"/>
      <c r="AA120" s="143"/>
      <c r="AB120" s="143"/>
      <c r="AC120" s="143"/>
    </row>
    <row r="121" spans="1:36">
      <c r="A121" s="30"/>
      <c r="B121" s="265" t="s">
        <v>709</v>
      </c>
      <c r="C121" s="143"/>
      <c r="D121" s="143"/>
      <c r="E121" s="143"/>
      <c r="F121" s="143"/>
      <c r="G121" s="143"/>
      <c r="H121" s="143"/>
      <c r="I121" s="143">
        <v>219.5</v>
      </c>
      <c r="J121" s="143">
        <v>226</v>
      </c>
      <c r="K121" s="143">
        <v>284</v>
      </c>
      <c r="L121" s="143"/>
      <c r="M121" s="143"/>
      <c r="N121" s="143"/>
      <c r="O121" s="143"/>
      <c r="P121" s="143"/>
      <c r="Q121" s="143"/>
      <c r="R121" s="143"/>
      <c r="S121" s="143"/>
      <c r="T121" s="143"/>
      <c r="U121" s="143"/>
      <c r="V121" s="143"/>
      <c r="W121" s="143"/>
      <c r="X121" s="143"/>
      <c r="Y121" s="143"/>
      <c r="Z121" s="143"/>
      <c r="AA121" s="143"/>
      <c r="AB121" s="143"/>
      <c r="AC121" s="143"/>
    </row>
    <row r="122" spans="1:36">
      <c r="A122" s="30"/>
      <c r="B122" s="265" t="s">
        <v>710</v>
      </c>
      <c r="C122" s="143"/>
      <c r="D122" s="143"/>
      <c r="E122" s="143"/>
      <c r="F122" s="143"/>
      <c r="G122" s="143"/>
      <c r="H122" s="143"/>
      <c r="I122" s="143">
        <v>18</v>
      </c>
      <c r="J122" s="143"/>
      <c r="K122" s="143">
        <v>54.6</v>
      </c>
      <c r="L122" s="143"/>
      <c r="M122" s="143"/>
      <c r="N122" s="143"/>
      <c r="O122" s="143"/>
      <c r="P122" s="143"/>
      <c r="Q122" s="143"/>
      <c r="R122" s="143"/>
      <c r="S122" s="143"/>
      <c r="T122" s="143"/>
      <c r="U122" s="143"/>
      <c r="V122" s="143"/>
      <c r="W122" s="143"/>
      <c r="X122" s="143"/>
      <c r="Y122" s="143"/>
      <c r="Z122" s="143"/>
      <c r="AA122" s="143"/>
      <c r="AB122" s="143"/>
      <c r="AC122" s="143"/>
    </row>
    <row r="123" spans="1:36">
      <c r="A123" s="30"/>
      <c r="B123" s="265" t="s">
        <v>711</v>
      </c>
      <c r="C123" s="143"/>
      <c r="D123" s="143"/>
      <c r="E123" s="143"/>
      <c r="F123" s="143"/>
      <c r="G123" s="143"/>
      <c r="H123" s="143"/>
      <c r="I123" s="143"/>
      <c r="J123" s="143">
        <v>26.8</v>
      </c>
      <c r="K123" s="143">
        <v>34</v>
      </c>
      <c r="L123" s="143"/>
      <c r="M123" s="143"/>
      <c r="N123" s="143"/>
      <c r="O123" s="143"/>
      <c r="P123" s="143"/>
      <c r="Q123" s="143"/>
      <c r="R123" s="143"/>
      <c r="S123" s="143"/>
      <c r="T123" s="143"/>
      <c r="U123" s="143"/>
      <c r="V123" s="143"/>
      <c r="W123" s="143"/>
      <c r="X123" s="143"/>
      <c r="Y123" s="143"/>
      <c r="Z123" s="143"/>
      <c r="AA123" s="143"/>
      <c r="AB123" s="143"/>
      <c r="AC123" s="143"/>
    </row>
    <row r="124" spans="1:36">
      <c r="A124" s="30"/>
      <c r="B124" s="140" t="s">
        <v>712</v>
      </c>
      <c r="C124" s="143"/>
      <c r="D124" s="143"/>
      <c r="E124" s="143"/>
      <c r="F124" s="143"/>
      <c r="G124" s="143"/>
      <c r="H124" s="143"/>
      <c r="I124" s="143"/>
      <c r="J124" s="143"/>
      <c r="K124" s="143"/>
      <c r="L124" s="143"/>
      <c r="M124" s="143">
        <v>434.8</v>
      </c>
      <c r="N124" s="143">
        <v>422.2</v>
      </c>
      <c r="O124" s="143">
        <v>416.6</v>
      </c>
      <c r="P124" s="143">
        <v>524.5</v>
      </c>
      <c r="Q124" s="143">
        <v>386</v>
      </c>
      <c r="R124" s="143">
        <v>477.7</v>
      </c>
      <c r="S124" s="143">
        <v>588.1</v>
      </c>
      <c r="T124" s="143">
        <v>639.5</v>
      </c>
      <c r="U124" s="143">
        <v>606.6</v>
      </c>
      <c r="V124" s="143">
        <v>628.09999999999991</v>
      </c>
      <c r="W124" s="143">
        <v>1471.1999999999998</v>
      </c>
      <c r="X124" s="143">
        <v>1887.8</v>
      </c>
      <c r="Y124" s="143">
        <v>1613.1000000000001</v>
      </c>
      <c r="Z124" s="143">
        <v>1837.6</v>
      </c>
      <c r="AA124" s="143">
        <v>1294.5999999999999</v>
      </c>
      <c r="AB124" s="143"/>
      <c r="AC124" s="143"/>
    </row>
    <row r="125" spans="1:36">
      <c r="A125" s="30"/>
      <c r="B125" s="265" t="s">
        <v>713</v>
      </c>
      <c r="C125" s="143"/>
      <c r="D125" s="143"/>
      <c r="E125" s="143"/>
      <c r="F125" s="143"/>
      <c r="G125" s="143"/>
      <c r="H125" s="143"/>
      <c r="I125" s="143"/>
      <c r="J125" s="143"/>
      <c r="K125" s="143"/>
      <c r="L125" s="143">
        <v>132.80000000000001</v>
      </c>
      <c r="M125" s="143">
        <v>238.3</v>
      </c>
      <c r="N125" s="143">
        <v>315.7</v>
      </c>
      <c r="O125" s="143">
        <v>332.3</v>
      </c>
      <c r="P125" s="143">
        <v>236.8</v>
      </c>
      <c r="Q125" s="143">
        <v>207.3</v>
      </c>
      <c r="R125" s="143">
        <v>331.6</v>
      </c>
      <c r="S125" s="143">
        <v>431.8</v>
      </c>
      <c r="T125" s="143">
        <v>471.2</v>
      </c>
      <c r="U125" s="143">
        <v>483.2</v>
      </c>
      <c r="V125" s="143">
        <v>511.2</v>
      </c>
      <c r="W125" s="143">
        <v>1348.6</v>
      </c>
      <c r="X125" s="143">
        <v>1769.7</v>
      </c>
      <c r="Y125" s="143">
        <v>1374.7</v>
      </c>
      <c r="Z125" s="143">
        <v>1447.6</v>
      </c>
      <c r="AA125" s="143">
        <v>685.3</v>
      </c>
      <c r="AB125" s="143"/>
      <c r="AC125" s="143"/>
    </row>
    <row r="126" spans="1:36">
      <c r="A126" s="30"/>
      <c r="B126" s="265" t="s">
        <v>714</v>
      </c>
      <c r="C126" s="143"/>
      <c r="D126" s="143"/>
      <c r="E126" s="143"/>
      <c r="F126" s="143"/>
      <c r="G126" s="143"/>
      <c r="H126" s="143"/>
      <c r="I126" s="143"/>
      <c r="J126" s="143"/>
      <c r="K126" s="143"/>
      <c r="L126" s="143"/>
      <c r="M126" s="143"/>
      <c r="N126" s="143"/>
      <c r="O126" s="143"/>
      <c r="P126" s="143">
        <v>55.2</v>
      </c>
      <c r="Q126" s="143">
        <v>40</v>
      </c>
      <c r="R126" s="143">
        <v>34.700000000000003</v>
      </c>
      <c r="S126" s="143">
        <v>20.3</v>
      </c>
      <c r="T126" s="143">
        <v>23.3</v>
      </c>
      <c r="U126" s="143">
        <v>20.6</v>
      </c>
      <c r="V126" s="143">
        <v>32.6</v>
      </c>
      <c r="W126" s="143">
        <v>33.5</v>
      </c>
      <c r="X126" s="143">
        <v>18</v>
      </c>
      <c r="Y126" s="143">
        <v>25.4</v>
      </c>
      <c r="Z126" s="143">
        <v>63.8</v>
      </c>
      <c r="AA126" s="143">
        <v>92.5</v>
      </c>
      <c r="AB126" s="492">
        <v>133.19999999999999</v>
      </c>
      <c r="AC126" s="492">
        <v>219.5</v>
      </c>
    </row>
    <row r="127" spans="1:36">
      <c r="A127" s="30"/>
      <c r="B127" s="265" t="s">
        <v>715</v>
      </c>
      <c r="C127" s="143"/>
      <c r="D127" s="143"/>
      <c r="E127" s="143"/>
      <c r="F127" s="143"/>
      <c r="G127" s="143"/>
      <c r="H127" s="143"/>
      <c r="I127" s="143"/>
      <c r="J127" s="143"/>
      <c r="K127" s="143"/>
      <c r="L127" s="143">
        <v>96.9</v>
      </c>
      <c r="M127" s="143">
        <v>196.5</v>
      </c>
      <c r="N127" s="143">
        <v>106.5</v>
      </c>
      <c r="O127" s="143">
        <v>84.3</v>
      </c>
      <c r="P127" s="143">
        <v>97.5</v>
      </c>
      <c r="Q127" s="143">
        <v>82.8</v>
      </c>
      <c r="R127" s="143">
        <v>94.6</v>
      </c>
      <c r="S127" s="143">
        <v>134</v>
      </c>
      <c r="T127" s="143">
        <v>145</v>
      </c>
      <c r="U127" s="143">
        <v>101.8</v>
      </c>
      <c r="V127" s="143">
        <v>84.3</v>
      </c>
      <c r="W127" s="143">
        <v>89.1</v>
      </c>
      <c r="X127" s="143">
        <v>100.1</v>
      </c>
      <c r="Y127" s="143">
        <v>213</v>
      </c>
      <c r="Z127" s="143">
        <v>326.2</v>
      </c>
      <c r="AA127" s="143">
        <v>516.5</v>
      </c>
      <c r="AB127" s="492">
        <v>610.1</v>
      </c>
      <c r="AC127" s="492">
        <v>707.25</v>
      </c>
    </row>
    <row r="128" spans="1:36">
      <c r="A128" s="30"/>
      <c r="B128" s="265" t="s">
        <v>716</v>
      </c>
      <c r="C128" s="143"/>
      <c r="D128" s="143"/>
      <c r="E128" s="143"/>
      <c r="F128" s="143"/>
      <c r="G128" s="143"/>
      <c r="H128" s="143"/>
      <c r="I128" s="143"/>
      <c r="J128" s="143"/>
      <c r="K128" s="143"/>
      <c r="L128" s="143"/>
      <c r="M128" s="143"/>
      <c r="N128" s="143"/>
      <c r="O128" s="143"/>
      <c r="P128" s="143">
        <v>135</v>
      </c>
      <c r="Q128" s="143">
        <v>55.9</v>
      </c>
      <c r="R128" s="143">
        <v>16.8</v>
      </c>
      <c r="S128" s="143">
        <v>2</v>
      </c>
      <c r="T128" s="143">
        <v>0</v>
      </c>
      <c r="U128" s="143">
        <v>1</v>
      </c>
      <c r="V128" s="143">
        <v>0</v>
      </c>
      <c r="W128" s="143">
        <v>0</v>
      </c>
      <c r="X128" s="143">
        <v>0</v>
      </c>
      <c r="Y128" s="143">
        <v>0</v>
      </c>
      <c r="Z128" s="143">
        <v>0</v>
      </c>
      <c r="AA128" s="143">
        <v>0</v>
      </c>
      <c r="AB128" s="492"/>
      <c r="AC128" s="492"/>
    </row>
    <row r="129" spans="1:34">
      <c r="A129" s="30"/>
      <c r="B129" s="140" t="s">
        <v>717</v>
      </c>
      <c r="C129" s="143"/>
      <c r="D129" s="143"/>
      <c r="E129" s="143"/>
      <c r="F129" s="143"/>
      <c r="G129" s="143"/>
      <c r="H129" s="143"/>
      <c r="I129" s="143"/>
      <c r="J129" s="143"/>
      <c r="K129" s="143"/>
      <c r="L129" s="143">
        <v>356.8</v>
      </c>
      <c r="M129" s="143">
        <v>351.3</v>
      </c>
      <c r="N129" s="143">
        <v>491</v>
      </c>
      <c r="O129" s="143">
        <v>703</v>
      </c>
      <c r="P129" s="143">
        <v>670.5</v>
      </c>
      <c r="Q129" s="143">
        <v>693</v>
      </c>
      <c r="R129" s="143">
        <v>849.7</v>
      </c>
      <c r="S129" s="143">
        <v>1283.0999999999999</v>
      </c>
      <c r="T129" s="143">
        <v>914.6</v>
      </c>
      <c r="U129" s="143">
        <v>721</v>
      </c>
      <c r="V129" s="143">
        <v>1002</v>
      </c>
      <c r="W129" s="143">
        <v>877.5</v>
      </c>
      <c r="X129" s="143">
        <v>1391.1</v>
      </c>
      <c r="Y129" s="143">
        <v>1025</v>
      </c>
      <c r="Z129" s="143">
        <v>1091.4000000000001</v>
      </c>
      <c r="AA129" s="143">
        <v>877.5</v>
      </c>
      <c r="AB129" s="492">
        <v>867.5</v>
      </c>
      <c r="AC129" s="492">
        <v>819.5</v>
      </c>
    </row>
    <row r="130" spans="1:34">
      <c r="A130" s="30"/>
      <c r="B130" s="140" t="s">
        <v>718</v>
      </c>
      <c r="C130" s="143"/>
      <c r="D130" s="143"/>
      <c r="E130" s="143"/>
      <c r="F130" s="143"/>
      <c r="G130" s="143"/>
      <c r="H130" s="143"/>
      <c r="I130" s="143"/>
      <c r="J130" s="143"/>
      <c r="K130" s="143"/>
      <c r="L130" s="143"/>
      <c r="M130" s="143"/>
      <c r="N130" s="143"/>
      <c r="O130" s="143"/>
      <c r="P130" s="143"/>
      <c r="Q130" s="143"/>
      <c r="R130" s="143"/>
      <c r="S130" s="143"/>
      <c r="T130" s="143"/>
      <c r="U130" s="143"/>
      <c r="V130" s="143"/>
      <c r="W130" s="143"/>
      <c r="X130" s="143"/>
      <c r="Y130" s="143"/>
      <c r="Z130" s="143"/>
      <c r="AA130" s="143">
        <v>1127.5</v>
      </c>
      <c r="AB130" s="492"/>
      <c r="AC130" s="492"/>
    </row>
    <row r="131" spans="1:34">
      <c r="A131" s="30"/>
      <c r="B131" s="265" t="s">
        <v>719</v>
      </c>
      <c r="C131" s="143"/>
      <c r="D131" s="143"/>
      <c r="E131" s="143"/>
      <c r="F131" s="143"/>
      <c r="G131" s="143"/>
      <c r="H131" s="143"/>
      <c r="I131" s="143"/>
      <c r="J131" s="143"/>
      <c r="K131" s="143"/>
      <c r="L131" s="143"/>
      <c r="M131" s="143"/>
      <c r="N131" s="143"/>
      <c r="O131" s="143"/>
      <c r="P131" s="143"/>
      <c r="Q131" s="143"/>
      <c r="R131" s="143"/>
      <c r="S131" s="143"/>
      <c r="T131" s="143"/>
      <c r="U131" s="143"/>
      <c r="V131" s="143"/>
      <c r="W131" s="143"/>
      <c r="X131" s="143"/>
      <c r="Y131" s="143"/>
      <c r="Z131" s="143"/>
      <c r="AA131" s="143">
        <v>457</v>
      </c>
      <c r="AB131" s="492"/>
      <c r="AC131" s="492"/>
    </row>
    <row r="132" spans="1:34">
      <c r="A132" s="30"/>
      <c r="B132" s="265" t="s">
        <v>720</v>
      </c>
      <c r="C132" s="143"/>
      <c r="D132" s="143"/>
      <c r="E132" s="143"/>
      <c r="F132" s="143"/>
      <c r="G132" s="143"/>
      <c r="H132" s="143"/>
      <c r="I132" s="143"/>
      <c r="J132" s="143"/>
      <c r="K132" s="143"/>
      <c r="L132" s="143"/>
      <c r="M132" s="143"/>
      <c r="N132" s="143"/>
      <c r="O132" s="143"/>
      <c r="P132" s="143"/>
      <c r="Q132" s="143"/>
      <c r="R132" s="143"/>
      <c r="S132" s="143"/>
      <c r="T132" s="143"/>
      <c r="U132" s="143"/>
      <c r="V132" s="143"/>
      <c r="W132" s="143"/>
      <c r="X132" s="143"/>
      <c r="Y132" s="143"/>
      <c r="Z132" s="143"/>
      <c r="AA132" s="143">
        <v>517.9</v>
      </c>
      <c r="AB132" s="492"/>
      <c r="AC132" s="492"/>
    </row>
    <row r="133" spans="1:34">
      <c r="A133" s="30"/>
      <c r="B133" s="265" t="s">
        <v>721</v>
      </c>
      <c r="C133" s="143"/>
      <c r="D133" s="143"/>
      <c r="E133" s="143"/>
      <c r="F133" s="143"/>
      <c r="G133" s="143"/>
      <c r="H133" s="143"/>
      <c r="I133" s="143"/>
      <c r="J133" s="143"/>
      <c r="K133" s="143"/>
      <c r="L133" s="143"/>
      <c r="M133" s="143"/>
      <c r="N133" s="143"/>
      <c r="O133" s="143"/>
      <c r="P133" s="143"/>
      <c r="Q133" s="143"/>
      <c r="R133" s="143"/>
      <c r="S133" s="143"/>
      <c r="T133" s="143"/>
      <c r="U133" s="143"/>
      <c r="V133" s="143"/>
      <c r="W133" s="143"/>
      <c r="X133" s="143"/>
      <c r="Y133" s="143"/>
      <c r="Z133" s="143"/>
      <c r="AA133" s="143">
        <v>152.6</v>
      </c>
      <c r="AB133" s="492"/>
      <c r="AC133" s="492"/>
    </row>
    <row r="134" spans="1:34">
      <c r="A134" s="30"/>
      <c r="B134" s="140" t="s">
        <v>722</v>
      </c>
      <c r="C134" s="143"/>
      <c r="D134" s="143"/>
      <c r="E134" s="143"/>
      <c r="F134" s="143"/>
      <c r="G134" s="143"/>
      <c r="H134" s="143"/>
      <c r="I134" s="143"/>
      <c r="J134" s="143"/>
      <c r="K134" s="143"/>
      <c r="L134" s="143"/>
      <c r="M134" s="143"/>
      <c r="N134" s="143"/>
      <c r="O134" s="143"/>
      <c r="P134" s="143"/>
      <c r="Q134" s="143"/>
      <c r="R134" s="143"/>
      <c r="S134" s="143"/>
      <c r="T134" s="143"/>
      <c r="U134" s="143"/>
      <c r="V134" s="143"/>
      <c r="W134" s="143"/>
      <c r="X134" s="143"/>
      <c r="Y134" s="143"/>
      <c r="Z134" s="143"/>
      <c r="AA134" s="143">
        <v>859.8</v>
      </c>
      <c r="AB134" s="492"/>
      <c r="AC134" s="492"/>
    </row>
    <row r="135" spans="1:34">
      <c r="A135" s="30"/>
      <c r="B135" s="140" t="s">
        <v>723</v>
      </c>
      <c r="C135" s="143"/>
      <c r="D135" s="143"/>
      <c r="E135" s="143"/>
      <c r="F135" s="143"/>
      <c r="G135" s="143"/>
      <c r="H135" s="143"/>
      <c r="I135" s="143"/>
      <c r="J135" s="143"/>
      <c r="K135" s="143"/>
      <c r="L135" s="143"/>
      <c r="M135" s="143"/>
      <c r="N135" s="143"/>
      <c r="O135" s="143"/>
      <c r="P135" s="143"/>
      <c r="Q135" s="143"/>
      <c r="R135" s="143"/>
      <c r="S135" s="143"/>
      <c r="T135" s="143"/>
      <c r="U135" s="143"/>
      <c r="V135" s="143"/>
      <c r="W135" s="143"/>
      <c r="X135" s="143"/>
      <c r="Y135" s="143"/>
      <c r="Z135" s="143"/>
      <c r="AA135" s="143">
        <v>409.6</v>
      </c>
      <c r="AB135" s="492"/>
      <c r="AC135" s="492"/>
    </row>
    <row r="136" spans="1:34">
      <c r="A136" s="30"/>
      <c r="B136" s="140"/>
      <c r="C136" s="143"/>
      <c r="D136" s="143"/>
      <c r="E136" s="143"/>
      <c r="F136" s="143"/>
      <c r="G136" s="143"/>
      <c r="H136" s="143"/>
      <c r="I136" s="143"/>
      <c r="J136" s="143"/>
      <c r="K136" s="143"/>
      <c r="L136" s="143"/>
      <c r="M136" s="143"/>
      <c r="N136" s="143"/>
      <c r="O136" s="143"/>
      <c r="P136" s="143"/>
      <c r="Q136" s="143"/>
      <c r="R136" s="143"/>
      <c r="S136" s="143"/>
      <c r="T136" s="143"/>
      <c r="U136" s="143"/>
      <c r="V136" s="143"/>
      <c r="W136" s="143"/>
      <c r="X136" s="143"/>
      <c r="Y136" s="143"/>
      <c r="Z136" s="143"/>
      <c r="AA136" s="143"/>
      <c r="AB136" s="143"/>
      <c r="AC136" s="143"/>
    </row>
    <row r="137" spans="1:34" s="6" customFormat="1">
      <c r="A137" s="466"/>
      <c r="B137" s="179" t="s">
        <v>724</v>
      </c>
      <c r="C137" s="152"/>
      <c r="D137" s="152"/>
      <c r="E137" s="152"/>
      <c r="F137" s="152"/>
      <c r="G137" s="152"/>
      <c r="H137" s="152"/>
      <c r="I137" s="152"/>
      <c r="J137" s="152"/>
      <c r="K137" s="152"/>
      <c r="L137" s="152"/>
      <c r="M137" s="152"/>
      <c r="N137" s="152"/>
      <c r="O137" s="152"/>
      <c r="P137" s="152"/>
      <c r="Q137" s="152"/>
      <c r="R137" s="152"/>
      <c r="S137" s="152">
        <v>400</v>
      </c>
      <c r="T137" s="152">
        <v>1207</v>
      </c>
      <c r="U137" s="152">
        <v>1726.8</v>
      </c>
      <c r="V137" s="152">
        <v>2155</v>
      </c>
      <c r="W137" s="152"/>
      <c r="X137" s="152">
        <v>653.29999999999995</v>
      </c>
      <c r="Y137" s="152"/>
      <c r="Z137" s="152"/>
      <c r="AA137" s="152"/>
      <c r="AB137" s="152"/>
      <c r="AC137" s="152"/>
      <c r="AD137" s="463"/>
      <c r="AE137" s="463"/>
      <c r="AF137" s="463"/>
      <c r="AG137" s="463"/>
      <c r="AH137" s="463"/>
    </row>
    <row r="138" spans="1:34" s="6" customFormat="1">
      <c r="A138" s="461"/>
      <c r="B138" s="194"/>
      <c r="C138" s="462"/>
      <c r="D138" s="462"/>
      <c r="E138" s="462"/>
      <c r="F138" s="462"/>
      <c r="G138" s="462"/>
      <c r="H138" s="462"/>
      <c r="I138" s="462"/>
      <c r="J138" s="462"/>
      <c r="K138" s="462"/>
      <c r="L138" s="462"/>
      <c r="M138" s="462"/>
      <c r="N138" s="462"/>
      <c r="O138" s="462"/>
      <c r="P138" s="462"/>
      <c r="Q138" s="462"/>
      <c r="R138" s="462"/>
      <c r="S138" s="462"/>
      <c r="T138" s="462"/>
      <c r="U138" s="462"/>
      <c r="V138" s="462"/>
      <c r="W138" s="462"/>
      <c r="X138" s="462"/>
      <c r="Y138" s="462"/>
      <c r="Z138" s="462"/>
      <c r="AA138" s="462"/>
      <c r="AB138" s="462"/>
      <c r="AC138" s="462"/>
      <c r="AD138" s="463"/>
      <c r="AE138" s="463"/>
      <c r="AF138" s="463"/>
      <c r="AG138" s="463"/>
      <c r="AH138" s="463"/>
    </row>
    <row r="139" spans="1:34" s="6" customFormat="1">
      <c r="A139" s="466"/>
      <c r="B139" s="179" t="s">
        <v>725</v>
      </c>
      <c r="C139" s="152">
        <v>135.4</v>
      </c>
      <c r="D139" s="152">
        <v>139</v>
      </c>
      <c r="E139" s="152">
        <v>171.5</v>
      </c>
      <c r="F139" s="152">
        <v>174.7</v>
      </c>
      <c r="G139" s="152">
        <v>188.9</v>
      </c>
      <c r="H139" s="152">
        <v>199</v>
      </c>
      <c r="I139" s="152"/>
      <c r="J139" s="152"/>
      <c r="K139" s="152"/>
      <c r="L139" s="152"/>
      <c r="M139" s="152"/>
      <c r="N139" s="152"/>
      <c r="O139" s="152"/>
      <c r="P139" s="152"/>
      <c r="Q139" s="152"/>
      <c r="R139" s="152"/>
      <c r="S139" s="152"/>
      <c r="T139" s="152"/>
      <c r="U139" s="152"/>
      <c r="V139" s="152"/>
      <c r="W139" s="152"/>
      <c r="X139" s="152"/>
      <c r="Y139" s="152"/>
      <c r="Z139" s="152"/>
      <c r="AA139" s="152"/>
      <c r="AB139" s="152"/>
      <c r="AC139" s="152"/>
      <c r="AD139" s="463"/>
      <c r="AE139" s="463"/>
      <c r="AF139" s="463"/>
      <c r="AG139" s="463"/>
      <c r="AH139" s="463"/>
    </row>
    <row r="140" spans="1:34" s="6" customFormat="1">
      <c r="A140" s="461"/>
      <c r="B140" s="140" t="s">
        <v>726</v>
      </c>
      <c r="C140" s="143">
        <v>43.5</v>
      </c>
      <c r="D140" s="143">
        <f>52+1.5</f>
        <v>53.5</v>
      </c>
      <c r="E140" s="143">
        <f>53.2+1.9</f>
        <v>55.1</v>
      </c>
      <c r="F140" s="143">
        <f>56.9+2</f>
        <v>58.9</v>
      </c>
      <c r="G140" s="143">
        <f>55.3+2.6</f>
        <v>57.9</v>
      </c>
      <c r="H140" s="143">
        <f>70.2+5.8</f>
        <v>76</v>
      </c>
      <c r="I140" s="462"/>
      <c r="J140" s="462"/>
      <c r="K140" s="462"/>
      <c r="L140" s="462"/>
      <c r="M140" s="462"/>
      <c r="N140" s="462"/>
      <c r="O140" s="462"/>
      <c r="P140" s="462"/>
      <c r="Q140" s="462"/>
      <c r="R140" s="462"/>
      <c r="S140" s="462"/>
      <c r="T140" s="462"/>
      <c r="U140" s="462"/>
      <c r="V140" s="462"/>
      <c r="W140" s="462"/>
      <c r="X140" s="462"/>
      <c r="Y140" s="462"/>
      <c r="Z140" s="462"/>
      <c r="AA140" s="462"/>
      <c r="AB140" s="462"/>
      <c r="AC140" s="462"/>
      <c r="AD140" s="463"/>
      <c r="AE140" s="463"/>
      <c r="AF140" s="463"/>
      <c r="AG140" s="463"/>
      <c r="AH140" s="463"/>
    </row>
    <row r="141" spans="1:34">
      <c r="A141" s="30"/>
      <c r="B141" s="140" t="s">
        <v>727</v>
      </c>
      <c r="C141" s="143">
        <f t="shared" ref="C141:H141" si="2">+C139-C140</f>
        <v>91.9</v>
      </c>
      <c r="D141" s="143">
        <f t="shared" si="2"/>
        <v>85.5</v>
      </c>
      <c r="E141" s="143">
        <f t="shared" si="2"/>
        <v>116.4</v>
      </c>
      <c r="F141" s="143">
        <f t="shared" si="2"/>
        <v>115.79999999999998</v>
      </c>
      <c r="G141" s="143">
        <f t="shared" si="2"/>
        <v>131</v>
      </c>
      <c r="H141" s="143">
        <f t="shared" si="2"/>
        <v>123</v>
      </c>
      <c r="I141" s="143"/>
      <c r="J141" s="143"/>
      <c r="K141" s="143"/>
      <c r="L141" s="143"/>
      <c r="M141" s="143"/>
      <c r="N141" s="143"/>
      <c r="O141" s="143"/>
      <c r="P141" s="143"/>
      <c r="Q141" s="143"/>
      <c r="R141" s="143"/>
      <c r="S141" s="143"/>
      <c r="T141" s="143"/>
      <c r="U141" s="143"/>
      <c r="V141" s="143"/>
      <c r="W141" s="143"/>
      <c r="X141" s="143"/>
      <c r="Y141" s="143"/>
      <c r="Z141" s="143"/>
      <c r="AA141" s="143"/>
      <c r="AB141" s="143"/>
      <c r="AC141" s="143"/>
    </row>
    <row r="142" spans="1:34" ht="14.25" customHeight="1">
      <c r="A142" s="30"/>
      <c r="B142" s="460"/>
      <c r="C142" s="143"/>
      <c r="D142" s="143"/>
      <c r="E142" s="143"/>
      <c r="F142" s="143"/>
      <c r="G142" s="143"/>
      <c r="H142" s="143"/>
      <c r="I142" s="143"/>
      <c r="J142" s="143"/>
      <c r="K142" s="143"/>
      <c r="L142" s="143"/>
      <c r="M142" s="143"/>
      <c r="N142" s="143"/>
      <c r="O142" s="143"/>
      <c r="P142" s="143"/>
      <c r="Q142" s="143"/>
      <c r="R142" s="143"/>
      <c r="S142" s="143"/>
      <c r="T142" s="143"/>
      <c r="U142" s="143"/>
      <c r="V142" s="143"/>
      <c r="W142" s="143"/>
      <c r="X142" s="143"/>
      <c r="Y142" s="143"/>
      <c r="Z142" s="143"/>
      <c r="AA142" s="143"/>
      <c r="AB142" s="143"/>
      <c r="AC142" s="143"/>
    </row>
    <row r="143" spans="1:34" s="6" customFormat="1">
      <c r="A143" s="466"/>
      <c r="B143" s="179" t="s">
        <v>728</v>
      </c>
      <c r="C143" s="152"/>
      <c r="D143" s="152"/>
      <c r="E143" s="152"/>
      <c r="F143" s="152"/>
      <c r="G143" s="152"/>
      <c r="H143" s="152"/>
      <c r="I143" s="152"/>
      <c r="J143" s="152"/>
      <c r="K143" s="152"/>
      <c r="L143" s="152"/>
      <c r="M143" s="152"/>
      <c r="N143" s="152"/>
      <c r="O143" s="152"/>
      <c r="P143" s="152"/>
      <c r="Q143" s="152"/>
      <c r="R143" s="152"/>
      <c r="S143" s="152"/>
      <c r="T143" s="152"/>
      <c r="U143" s="152"/>
      <c r="V143" s="152"/>
      <c r="W143" s="152">
        <v>172.5</v>
      </c>
      <c r="X143" s="152"/>
      <c r="Y143" s="152"/>
      <c r="Z143" s="152"/>
      <c r="AA143" s="152"/>
      <c r="AB143" s="485">
        <v>-279</v>
      </c>
      <c r="AC143" s="152"/>
      <c r="AD143" s="463"/>
      <c r="AE143" s="463"/>
      <c r="AF143" s="463"/>
      <c r="AG143" s="463"/>
      <c r="AH143" s="463"/>
    </row>
    <row r="144" spans="1:34">
      <c r="A144" s="30"/>
      <c r="B144" s="171"/>
      <c r="C144" s="159"/>
      <c r="D144" s="159"/>
      <c r="E144" s="159"/>
      <c r="F144" s="159"/>
      <c r="G144" s="159"/>
      <c r="H144" s="159"/>
      <c r="I144" s="159"/>
      <c r="J144" s="159"/>
      <c r="K144" s="159"/>
      <c r="L144" s="159"/>
      <c r="M144" s="172"/>
      <c r="N144" s="172"/>
      <c r="O144" s="172"/>
      <c r="P144" s="172"/>
      <c r="Q144" s="172"/>
      <c r="R144" s="172"/>
      <c r="S144" s="172"/>
      <c r="T144" s="172"/>
      <c r="U144" s="172"/>
      <c r="V144" s="172"/>
      <c r="W144" s="172"/>
      <c r="X144" s="172"/>
      <c r="Y144" s="172"/>
      <c r="Z144" s="173"/>
      <c r="AA144" s="173"/>
      <c r="AB144" s="173"/>
      <c r="AC144" s="464"/>
    </row>
    <row r="145" spans="1:29">
      <c r="A145" s="466"/>
      <c r="B145" s="179" t="s">
        <v>729</v>
      </c>
      <c r="C145" s="152"/>
      <c r="D145" s="152"/>
      <c r="E145" s="152"/>
      <c r="F145" s="152"/>
      <c r="G145" s="152"/>
      <c r="H145" s="152"/>
      <c r="I145" s="152"/>
      <c r="J145" s="152"/>
      <c r="K145" s="152"/>
      <c r="L145" s="152"/>
      <c r="M145" s="152"/>
      <c r="N145" s="152"/>
      <c r="O145" s="152"/>
      <c r="P145" s="152"/>
      <c r="Q145" s="152"/>
      <c r="R145" s="152"/>
      <c r="S145" s="152"/>
      <c r="T145" s="152"/>
      <c r="U145" s="152"/>
      <c r="V145" s="152"/>
      <c r="W145" s="152"/>
      <c r="X145" s="152"/>
      <c r="Y145" s="152"/>
      <c r="Z145" s="152">
        <v>900</v>
      </c>
      <c r="AA145" s="152"/>
      <c r="AB145" s="152"/>
      <c r="AC145" s="152"/>
    </row>
  </sheetData>
  <phoneticPr fontId="95" type="noConversion"/>
  <pageMargins left="0.75" right="0.75" top="1" bottom="1" header="0.5" footer="0.5"/>
  <pageSetup paperSize="9" orientation="portrait" horizontalDpi="4294967292" verticalDpi="4294967292"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5">
    <tabColor theme="6" tint="0.79998168889431442"/>
  </sheetPr>
  <dimension ref="A1:EC660"/>
  <sheetViews>
    <sheetView showGridLines="0" zoomScale="85" zoomScaleNormal="85" workbookViewId="0">
      <pane xSplit="1" ySplit="1" topLeftCell="B2" activePane="bottomRight" state="frozen"/>
      <selection pane="topRight" activeCell="B1" sqref="B1"/>
      <selection pane="bottomLeft" activeCell="A2" sqref="A2"/>
      <selection pane="bottomRight" activeCell="O5" sqref="O5"/>
    </sheetView>
  </sheetViews>
  <sheetFormatPr defaultColWidth="8.85546875" defaultRowHeight="12.75"/>
  <cols>
    <col min="1" max="1" width="52.42578125" style="3" bestFit="1" customWidth="1"/>
    <col min="2" max="5" width="11.42578125" style="51" bestFit="1" customWidth="1"/>
    <col min="6" max="6" width="11.42578125" style="52" bestFit="1" customWidth="1"/>
    <col min="7" max="7" width="11.42578125" style="47" bestFit="1" customWidth="1"/>
    <col min="8" max="10" width="12.5703125" style="47" bestFit="1" customWidth="1"/>
    <col min="11" max="11" width="12.5703125" style="127" bestFit="1" customWidth="1"/>
    <col min="12" max="17" width="12.5703125" style="47" bestFit="1" customWidth="1"/>
    <col min="18" max="20" width="12.5703125" style="3" bestFit="1" customWidth="1"/>
    <col min="21" max="16384" width="8.85546875" style="3"/>
  </cols>
  <sheetData>
    <row r="1" spans="1:133" s="11" customFormat="1" ht="18" customHeight="1">
      <c r="A1" s="120" t="s">
        <v>730</v>
      </c>
      <c r="B1" s="1085">
        <v>2012</v>
      </c>
      <c r="C1" s="1085">
        <v>2013</v>
      </c>
      <c r="D1" s="1085">
        <v>2014</v>
      </c>
      <c r="E1" s="1085">
        <v>2015</v>
      </c>
      <c r="F1" s="1085">
        <v>2016</v>
      </c>
      <c r="G1" s="1085">
        <v>2017</v>
      </c>
      <c r="H1" s="1085">
        <v>2018</v>
      </c>
      <c r="I1" s="1085">
        <v>2019</v>
      </c>
      <c r="J1" s="1085">
        <v>2020</v>
      </c>
      <c r="K1" s="1085">
        <v>2021</v>
      </c>
      <c r="L1" s="1085">
        <v>2022</v>
      </c>
      <c r="M1" s="1085">
        <v>2023</v>
      </c>
      <c r="N1" s="1085">
        <v>2024</v>
      </c>
      <c r="O1" s="1256">
        <v>2025</v>
      </c>
      <c r="P1" s="1104" t="s">
        <v>902</v>
      </c>
      <c r="Q1" s="1104">
        <v>2027</v>
      </c>
      <c r="R1" s="1104">
        <v>2028</v>
      </c>
      <c r="S1" s="1104">
        <v>2029</v>
      </c>
      <c r="T1" s="1104">
        <v>2030</v>
      </c>
    </row>
    <row r="2" spans="1:133" s="11" customFormat="1" ht="15" customHeight="1">
      <c r="A2" s="120" t="s">
        <v>923</v>
      </c>
      <c r="B2" s="33" t="s">
        <v>231</v>
      </c>
      <c r="C2" s="33" t="s">
        <v>231</v>
      </c>
      <c r="D2" s="33" t="s">
        <v>231</v>
      </c>
      <c r="E2" s="33" t="s">
        <v>231</v>
      </c>
      <c r="F2" s="33" t="s">
        <v>231</v>
      </c>
      <c r="G2" s="33" t="s">
        <v>231</v>
      </c>
      <c r="H2" s="33" t="s">
        <v>231</v>
      </c>
      <c r="I2" s="33" t="s">
        <v>231</v>
      </c>
      <c r="J2" s="33" t="s">
        <v>231</v>
      </c>
      <c r="K2" s="33" t="s">
        <v>231</v>
      </c>
      <c r="L2" s="33" t="s">
        <v>231</v>
      </c>
      <c r="M2" s="33" t="s">
        <v>231</v>
      </c>
      <c r="N2" s="33" t="s">
        <v>231</v>
      </c>
      <c r="O2" s="1257" t="s">
        <v>231</v>
      </c>
      <c r="P2" s="32" t="s">
        <v>233</v>
      </c>
      <c r="Q2" s="32" t="s">
        <v>233</v>
      </c>
      <c r="R2" s="32" t="s">
        <v>233</v>
      </c>
      <c r="S2" s="32" t="s">
        <v>233</v>
      </c>
      <c r="T2" s="32" t="s">
        <v>233</v>
      </c>
    </row>
    <row r="3" spans="1:133">
      <c r="A3" s="56" t="s">
        <v>732</v>
      </c>
      <c r="B3" s="34" t="s">
        <v>288</v>
      </c>
      <c r="C3" s="34" t="s">
        <v>288</v>
      </c>
      <c r="D3" s="34" t="s">
        <v>288</v>
      </c>
      <c r="E3" s="34" t="s">
        <v>170</v>
      </c>
      <c r="F3" s="34" t="s">
        <v>170</v>
      </c>
      <c r="G3" s="34" t="s">
        <v>145</v>
      </c>
      <c r="H3" s="34" t="s">
        <v>145</v>
      </c>
      <c r="I3" s="34" t="s">
        <v>149</v>
      </c>
      <c r="J3" s="34" t="s">
        <v>142</v>
      </c>
      <c r="K3" s="34" t="s">
        <v>133</v>
      </c>
      <c r="L3" s="34" t="s">
        <v>3</v>
      </c>
      <c r="M3" s="34" t="s">
        <v>892</v>
      </c>
      <c r="N3" s="34" t="s">
        <v>898</v>
      </c>
      <c r="O3" s="26" t="s">
        <v>963</v>
      </c>
      <c r="P3" s="779" t="s">
        <v>902</v>
      </c>
      <c r="Q3" s="779" t="s">
        <v>902</v>
      </c>
      <c r="R3" s="779" t="s">
        <v>902</v>
      </c>
      <c r="S3" s="779" t="s">
        <v>902</v>
      </c>
      <c r="T3" s="779" t="s">
        <v>902</v>
      </c>
    </row>
    <row r="4" spans="1:133">
      <c r="A4" s="56"/>
      <c r="B4" s="34"/>
      <c r="C4" s="34"/>
      <c r="D4" s="34"/>
      <c r="E4" s="34"/>
      <c r="F4" s="34"/>
      <c r="G4" s="34"/>
      <c r="H4" s="34"/>
      <c r="I4" s="34"/>
      <c r="J4" s="34"/>
      <c r="K4" s="34"/>
      <c r="L4" s="34"/>
      <c r="M4" s="34"/>
      <c r="N4" s="34"/>
      <c r="O4" s="26"/>
      <c r="P4" s="779"/>
      <c r="Q4" s="779"/>
      <c r="R4" s="779"/>
      <c r="S4" s="779"/>
      <c r="T4" s="779"/>
    </row>
    <row r="5" spans="1:133" s="4" customFormat="1">
      <c r="A5" s="121" t="s">
        <v>733</v>
      </c>
      <c r="B5" s="39">
        <f>B7+B11</f>
        <v>835.04778999999996</v>
      </c>
      <c r="C5" s="39">
        <f>C7+C11</f>
        <v>96.951260000000005</v>
      </c>
      <c r="D5" s="39">
        <f>D7+D11</f>
        <v>-174.04050000000001</v>
      </c>
      <c r="E5" s="39">
        <v>-410.6</v>
      </c>
      <c r="F5" s="39">
        <v>857</v>
      </c>
      <c r="G5" s="39">
        <v>-180.4</v>
      </c>
      <c r="H5" s="39">
        <v>1228.5999999999999</v>
      </c>
      <c r="I5" s="39">
        <v>-783.9</v>
      </c>
      <c r="J5" s="39">
        <v>-802.9</v>
      </c>
      <c r="K5" s="39">
        <v>-1685.2</v>
      </c>
      <c r="L5" s="39">
        <v>-355.5</v>
      </c>
      <c r="M5" s="39">
        <v>-540.79999999999995</v>
      </c>
      <c r="N5" s="39">
        <v>-1397.1</v>
      </c>
      <c r="O5" s="547">
        <v>1688.3</v>
      </c>
      <c r="P5" s="38">
        <v>0</v>
      </c>
      <c r="Q5" s="38">
        <v>0</v>
      </c>
      <c r="R5" s="38">
        <v>0</v>
      </c>
      <c r="S5" s="38">
        <v>0</v>
      </c>
      <c r="T5" s="38">
        <v>0</v>
      </c>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row>
    <row r="6" spans="1:133" s="5" customFormat="1">
      <c r="A6" s="123"/>
      <c r="B6" s="41"/>
      <c r="C6" s="41"/>
      <c r="D6" s="41"/>
      <c r="E6" s="41"/>
      <c r="F6" s="41"/>
      <c r="G6" s="41"/>
      <c r="H6" s="41"/>
      <c r="I6" s="41"/>
      <c r="J6" s="41"/>
      <c r="K6" s="41"/>
      <c r="L6" s="41"/>
      <c r="M6" s="41"/>
      <c r="N6" s="41"/>
      <c r="O6" s="1187"/>
      <c r="P6" s="1000"/>
      <c r="Q6" s="1000"/>
      <c r="R6" s="1000"/>
      <c r="S6" s="1000"/>
      <c r="T6" s="1000"/>
    </row>
    <row r="7" spans="1:133" s="4" customFormat="1">
      <c r="A7" s="489" t="s">
        <v>695</v>
      </c>
      <c r="B7" s="311">
        <v>835.04778999999996</v>
      </c>
      <c r="C7" s="311">
        <v>96.951260000000005</v>
      </c>
      <c r="D7" s="311">
        <v>-174.04050000000001</v>
      </c>
      <c r="E7" s="311">
        <v>-410.6</v>
      </c>
      <c r="F7" s="311">
        <v>857</v>
      </c>
      <c r="G7" s="311">
        <v>-180.4</v>
      </c>
      <c r="H7" s="311">
        <v>1228.5999999999999</v>
      </c>
      <c r="I7" s="311">
        <v>-783.9</v>
      </c>
      <c r="J7" s="311">
        <v>-802.9</v>
      </c>
      <c r="K7" s="311">
        <v>-1685.2</v>
      </c>
      <c r="L7" s="840">
        <v>-355.5</v>
      </c>
      <c r="M7" s="39">
        <v>-540.79999999999995</v>
      </c>
      <c r="N7" s="311">
        <v>-1397.1</v>
      </c>
      <c r="O7" s="1258">
        <v>1688.3</v>
      </c>
      <c r="P7" s="118">
        <v>0</v>
      </c>
      <c r="Q7" s="118">
        <v>0</v>
      </c>
      <c r="R7" s="118">
        <v>0</v>
      </c>
      <c r="S7" s="118">
        <v>0</v>
      </c>
      <c r="T7" s="118">
        <v>0</v>
      </c>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row>
    <row r="8" spans="1:133" s="5" customFormat="1">
      <c r="A8" s="56" t="s">
        <v>734</v>
      </c>
      <c r="B8" s="40"/>
      <c r="C8" s="40"/>
      <c r="D8" s="40"/>
      <c r="E8" s="40">
        <v>-354.5</v>
      </c>
      <c r="F8" s="54">
        <v>857</v>
      </c>
      <c r="G8" s="54">
        <v>-180.4</v>
      </c>
      <c r="H8" s="54">
        <v>1228.5999999999999</v>
      </c>
      <c r="I8" s="54">
        <v>-783.9</v>
      </c>
      <c r="J8" s="54">
        <v>-802.9</v>
      </c>
      <c r="K8" s="54">
        <v>-910.4</v>
      </c>
      <c r="L8" s="54">
        <v>-355.5</v>
      </c>
      <c r="M8" s="54">
        <v>-540.79999999999995</v>
      </c>
      <c r="N8" s="54">
        <v>-1397.1</v>
      </c>
      <c r="O8" s="1259">
        <v>1688.3</v>
      </c>
      <c r="P8" s="556">
        <v>0</v>
      </c>
      <c r="Q8" s="556">
        <v>0</v>
      </c>
      <c r="R8" s="556">
        <v>0</v>
      </c>
      <c r="S8" s="556">
        <v>0</v>
      </c>
      <c r="T8" s="556">
        <v>0</v>
      </c>
    </row>
    <row r="9" spans="1:133">
      <c r="A9" s="56" t="s">
        <v>735</v>
      </c>
      <c r="B9" s="40">
        <v>835.04778999999996</v>
      </c>
      <c r="C9" s="40">
        <v>96.95</v>
      </c>
      <c r="D9" s="40">
        <v>-174.04</v>
      </c>
      <c r="E9" s="40">
        <v>-56.1</v>
      </c>
      <c r="F9" s="54"/>
      <c r="G9" s="54"/>
      <c r="H9" s="54"/>
      <c r="I9" s="54"/>
      <c r="J9" s="54"/>
      <c r="K9" s="54">
        <v>-774.8</v>
      </c>
      <c r="L9" s="54">
        <v>0</v>
      </c>
      <c r="M9" s="54">
        <v>0</v>
      </c>
      <c r="N9" s="54">
        <v>0</v>
      </c>
      <c r="O9" s="1259">
        <v>0</v>
      </c>
      <c r="P9" s="556">
        <v>0</v>
      </c>
      <c r="Q9" s="556">
        <v>0</v>
      </c>
      <c r="R9" s="556">
        <v>0</v>
      </c>
      <c r="S9" s="556">
        <v>0</v>
      </c>
      <c r="T9" s="556">
        <v>0</v>
      </c>
    </row>
    <row r="10" spans="1:133">
      <c r="A10" s="56"/>
      <c r="B10" s="40"/>
      <c r="C10" s="40"/>
      <c r="D10" s="40"/>
      <c r="E10" s="40"/>
      <c r="F10" s="40"/>
      <c r="G10" s="40"/>
      <c r="H10" s="40"/>
      <c r="I10" s="40"/>
      <c r="J10" s="40"/>
      <c r="K10" s="40"/>
      <c r="L10" s="40"/>
      <c r="M10" s="40"/>
      <c r="N10" s="40"/>
      <c r="O10" s="548"/>
      <c r="P10" s="37"/>
      <c r="Q10" s="37"/>
      <c r="R10" s="37"/>
      <c r="S10" s="37"/>
      <c r="T10" s="37"/>
    </row>
    <row r="11" spans="1:133" s="4" customFormat="1">
      <c r="A11" s="489" t="s">
        <v>696</v>
      </c>
      <c r="B11" s="311">
        <v>0</v>
      </c>
      <c r="C11" s="311">
        <v>0</v>
      </c>
      <c r="D11" s="311">
        <v>0</v>
      </c>
      <c r="E11" s="311">
        <v>0</v>
      </c>
      <c r="F11" s="311">
        <v>0</v>
      </c>
      <c r="G11" s="311">
        <v>0</v>
      </c>
      <c r="H11" s="311">
        <v>0</v>
      </c>
      <c r="I11" s="311"/>
      <c r="J11" s="311"/>
      <c r="K11" s="311">
        <v>0</v>
      </c>
      <c r="L11" s="311">
        <v>0</v>
      </c>
      <c r="M11" s="311">
        <v>0</v>
      </c>
      <c r="N11" s="311">
        <v>0</v>
      </c>
      <c r="O11" s="1258">
        <v>0</v>
      </c>
      <c r="P11" s="118">
        <v>0</v>
      </c>
      <c r="Q11" s="118">
        <v>0</v>
      </c>
      <c r="R11" s="118">
        <v>0</v>
      </c>
      <c r="S11" s="118">
        <v>0</v>
      </c>
      <c r="T11" s="118">
        <v>0</v>
      </c>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c r="DV11" s="5"/>
      <c r="DW11" s="5"/>
      <c r="DX11" s="5"/>
      <c r="DY11" s="5"/>
      <c r="DZ11" s="5"/>
      <c r="EA11" s="5"/>
      <c r="EB11" s="5"/>
      <c r="EC11" s="5"/>
    </row>
    <row r="12" spans="1:133">
      <c r="A12" s="56"/>
      <c r="B12" s="54"/>
      <c r="C12" s="54"/>
      <c r="D12" s="54"/>
      <c r="E12" s="54"/>
      <c r="F12" s="54"/>
      <c r="G12" s="54"/>
      <c r="H12" s="54"/>
      <c r="I12" s="54"/>
      <c r="J12" s="54"/>
      <c r="K12" s="54"/>
      <c r="L12" s="54"/>
      <c r="M12" s="1001"/>
      <c r="N12" s="54"/>
      <c r="O12" s="1259"/>
      <c r="P12" s="556"/>
      <c r="Q12" s="556"/>
      <c r="R12" s="556"/>
      <c r="S12" s="556"/>
      <c r="T12" s="556"/>
    </row>
    <row r="13" spans="1:133" s="4" customFormat="1" ht="15">
      <c r="A13" s="121" t="s">
        <v>736</v>
      </c>
      <c r="B13" s="39">
        <f>B15+B28</f>
        <v>1359</v>
      </c>
      <c r="C13" s="39">
        <f>C15+C28</f>
        <v>3375</v>
      </c>
      <c r="D13" s="39">
        <f>D15+D28</f>
        <v>3405</v>
      </c>
      <c r="E13" s="39">
        <f>E15+E28</f>
        <v>2601.8000000000002</v>
      </c>
      <c r="F13" s="39">
        <f>F15+F28</f>
        <v>3943.8</v>
      </c>
      <c r="G13" s="39">
        <v>1614.2</v>
      </c>
      <c r="H13" s="39">
        <v>3277.8</v>
      </c>
      <c r="I13" s="39">
        <v>3388.1</v>
      </c>
      <c r="J13" s="39">
        <f>J15+J28</f>
        <v>6501.4000000000005</v>
      </c>
      <c r="K13" s="39">
        <v>7955.5</v>
      </c>
      <c r="L13" s="39">
        <v>5496.1</v>
      </c>
      <c r="M13" s="39">
        <v>4263.8</v>
      </c>
      <c r="N13" s="39">
        <v>2533.8000000000002</v>
      </c>
      <c r="O13" s="1179">
        <v>4568</v>
      </c>
      <c r="P13" s="984">
        <v>1608.2</v>
      </c>
      <c r="Q13" s="984">
        <v>-13</v>
      </c>
      <c r="R13" s="984">
        <v>-1379</v>
      </c>
      <c r="S13" s="984">
        <v>-4704</v>
      </c>
      <c r="T13" s="984">
        <v>-6755</v>
      </c>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row>
    <row r="14" spans="1:133" s="5" customFormat="1">
      <c r="A14" s="123"/>
      <c r="B14" s="41"/>
      <c r="C14" s="41"/>
      <c r="D14" s="41"/>
      <c r="E14" s="41"/>
      <c r="F14" s="41"/>
      <c r="G14" s="41"/>
      <c r="H14" s="41"/>
      <c r="I14" s="41"/>
      <c r="J14" s="41"/>
      <c r="K14" s="41"/>
      <c r="L14" s="41"/>
      <c r="M14" s="188"/>
      <c r="N14" s="41"/>
      <c r="O14" s="1187"/>
      <c r="P14" s="1000"/>
      <c r="Q14" s="1000"/>
      <c r="R14" s="1000"/>
      <c r="S14" s="1000"/>
      <c r="T14" s="1002"/>
    </row>
    <row r="15" spans="1:133" s="4" customFormat="1" ht="15">
      <c r="A15" s="489" t="s">
        <v>695</v>
      </c>
      <c r="B15" s="311">
        <v>1197.0999999999999</v>
      </c>
      <c r="C15" s="311">
        <v>3031.5</v>
      </c>
      <c r="D15" s="311">
        <v>2983.2</v>
      </c>
      <c r="E15" s="311">
        <f>E16+E26</f>
        <v>2080.8000000000002</v>
      </c>
      <c r="F15" s="311">
        <f>F16+F26</f>
        <v>2494.9</v>
      </c>
      <c r="G15" s="311">
        <v>736.2</v>
      </c>
      <c r="H15" s="311">
        <v>-319.3</v>
      </c>
      <c r="I15" s="311">
        <v>1054.3</v>
      </c>
      <c r="J15" s="311">
        <f>J16+J26</f>
        <v>2882</v>
      </c>
      <c r="K15" s="311">
        <v>3042.1</v>
      </c>
      <c r="L15" s="311">
        <v>2276.6</v>
      </c>
      <c r="M15" s="311">
        <v>2176.1999999999998</v>
      </c>
      <c r="N15" s="311">
        <v>231.8</v>
      </c>
      <c r="O15" s="1260">
        <v>2606.1</v>
      </c>
      <c r="P15" s="990">
        <v>67.400000000000006</v>
      </c>
      <c r="Q15" s="990">
        <v>1016.1</v>
      </c>
      <c r="R15" s="990">
        <v>2096.4</v>
      </c>
      <c r="S15" s="990">
        <v>-2863.3</v>
      </c>
      <c r="T15" s="990">
        <v>-4953.8999999999996</v>
      </c>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row>
    <row r="16" spans="1:133" ht="15">
      <c r="A16" s="56" t="s">
        <v>737</v>
      </c>
      <c r="B16" s="40">
        <v>997.1</v>
      </c>
      <c r="C16" s="40">
        <v>2726.5</v>
      </c>
      <c r="D16" s="40">
        <v>2983.2</v>
      </c>
      <c r="E16" s="40">
        <v>2080.8000000000002</v>
      </c>
      <c r="F16" s="40">
        <v>2494.9</v>
      </c>
      <c r="G16" s="40">
        <v>736.2</v>
      </c>
      <c r="H16" s="40">
        <v>-173.3</v>
      </c>
      <c r="I16" s="40">
        <v>1158.0999999999999</v>
      </c>
      <c r="J16" s="40">
        <f>J19+J22+J25</f>
        <v>2882</v>
      </c>
      <c r="K16" s="40">
        <v>2995.4</v>
      </c>
      <c r="L16" s="40">
        <v>2242.6</v>
      </c>
      <c r="M16" s="40">
        <v>2295.1999999999998</v>
      </c>
      <c r="N16" s="40">
        <v>397.3</v>
      </c>
      <c r="O16" s="488">
        <v>2787.9</v>
      </c>
      <c r="P16" s="985">
        <v>-343.5</v>
      </c>
      <c r="Q16" s="985">
        <v>582</v>
      </c>
      <c r="R16" s="985">
        <v>2208.5</v>
      </c>
      <c r="S16" s="985">
        <v>-2748.8</v>
      </c>
      <c r="T16" s="985">
        <v>-4839.5</v>
      </c>
    </row>
    <row r="17" spans="1:133" ht="15">
      <c r="A17" s="208" t="s">
        <v>739</v>
      </c>
      <c r="B17" s="40">
        <v>3470.2</v>
      </c>
      <c r="C17" s="40">
        <v>5498.9</v>
      </c>
      <c r="D17" s="40">
        <v>6784.3</v>
      </c>
      <c r="E17" s="40"/>
      <c r="F17" s="40"/>
      <c r="G17" s="40"/>
      <c r="H17" s="40"/>
      <c r="I17" s="40"/>
      <c r="J17" s="40"/>
      <c r="K17" s="40">
        <v>16794.599999999999</v>
      </c>
      <c r="L17" s="40">
        <v>17598</v>
      </c>
      <c r="M17" s="40">
        <v>17990.3</v>
      </c>
      <c r="N17" s="40">
        <v>16410.400000000001</v>
      </c>
      <c r="O17" s="488">
        <v>17927.5</v>
      </c>
      <c r="P17" s="985">
        <v>16437.3</v>
      </c>
      <c r="Q17" s="985">
        <v>14914.7</v>
      </c>
      <c r="R17" s="985">
        <v>17581</v>
      </c>
      <c r="S17" s="985">
        <v>15761.3</v>
      </c>
      <c r="T17" s="985">
        <v>13350</v>
      </c>
    </row>
    <row r="18" spans="1:133" ht="15">
      <c r="A18" s="208" t="s">
        <v>740</v>
      </c>
      <c r="B18" s="40">
        <v>-2973.1</v>
      </c>
      <c r="C18" s="40">
        <v>-4049.8</v>
      </c>
      <c r="D18" s="40">
        <v>-5364.4</v>
      </c>
      <c r="E18" s="40"/>
      <c r="F18" s="40"/>
      <c r="G18" s="40"/>
      <c r="H18" s="40"/>
      <c r="I18" s="40"/>
      <c r="J18" s="40"/>
      <c r="K18" s="40">
        <v>-13799.2</v>
      </c>
      <c r="L18" s="40">
        <v>-15355.3</v>
      </c>
      <c r="M18" s="40">
        <v>-15695.1</v>
      </c>
      <c r="N18" s="40">
        <v>-16013</v>
      </c>
      <c r="O18" s="488">
        <v>-15139.6</v>
      </c>
      <c r="P18" s="985">
        <v>-16780.8</v>
      </c>
      <c r="Q18" s="985">
        <v>-14332.7</v>
      </c>
      <c r="R18" s="985">
        <v>-15372.5</v>
      </c>
      <c r="S18" s="985">
        <v>-18510</v>
      </c>
      <c r="T18" s="985">
        <v>-18189.5</v>
      </c>
    </row>
    <row r="19" spans="1:133" ht="15">
      <c r="A19" s="56" t="s">
        <v>738</v>
      </c>
      <c r="B19" s="40">
        <v>497.1</v>
      </c>
      <c r="C19" s="40">
        <v>1449.1</v>
      </c>
      <c r="D19" s="40">
        <v>1419.9</v>
      </c>
      <c r="E19" s="40">
        <v>1075.5</v>
      </c>
      <c r="F19" s="40">
        <v>1934.1</v>
      </c>
      <c r="G19" s="40">
        <v>530.9</v>
      </c>
      <c r="H19" s="40">
        <v>-516.9</v>
      </c>
      <c r="I19" s="40">
        <v>1513.8</v>
      </c>
      <c r="J19" s="40">
        <f>J20+J21</f>
        <v>1710.5</v>
      </c>
      <c r="K19" s="40">
        <v>1394.8</v>
      </c>
      <c r="L19" s="40">
        <v>492.6</v>
      </c>
      <c r="M19" s="40">
        <v>350.2</v>
      </c>
      <c r="N19" s="40">
        <v>-1383.1</v>
      </c>
      <c r="O19" s="488">
        <v>1790.9</v>
      </c>
      <c r="P19" s="985">
        <v>-977.5</v>
      </c>
      <c r="Q19" s="985">
        <v>1039.8</v>
      </c>
      <c r="R19" s="985">
        <v>3137.5</v>
      </c>
      <c r="S19" s="985">
        <v>-1819.8</v>
      </c>
      <c r="T19" s="985">
        <v>-3364.5</v>
      </c>
    </row>
    <row r="20" spans="1:133" ht="15">
      <c r="A20" s="208" t="s">
        <v>739</v>
      </c>
      <c r="B20" s="40">
        <v>3470.2</v>
      </c>
      <c r="C20" s="40">
        <v>5498.9</v>
      </c>
      <c r="D20" s="40">
        <v>6784.3</v>
      </c>
      <c r="E20" s="40"/>
      <c r="F20" s="40"/>
      <c r="G20" s="40">
        <v>11648.1</v>
      </c>
      <c r="H20" s="40">
        <v>11178.8</v>
      </c>
      <c r="I20" s="40">
        <v>11691.5</v>
      </c>
      <c r="J20" s="40">
        <v>13147.7</v>
      </c>
      <c r="K20" s="40">
        <v>14147.9</v>
      </c>
      <c r="L20" s="40">
        <v>14888.7</v>
      </c>
      <c r="M20" s="40">
        <v>14912.2</v>
      </c>
      <c r="N20" s="40">
        <v>12889.3</v>
      </c>
      <c r="O20" s="488">
        <v>14964.1</v>
      </c>
      <c r="P20" s="985">
        <v>13368.5</v>
      </c>
      <c r="Q20" s="985">
        <v>12937.7</v>
      </c>
      <c r="R20" s="985">
        <v>16075.2</v>
      </c>
      <c r="S20" s="985">
        <v>14255.5</v>
      </c>
      <c r="T20" s="985">
        <v>12390.2</v>
      </c>
    </row>
    <row r="21" spans="1:133" ht="15">
      <c r="A21" s="208" t="s">
        <v>740</v>
      </c>
      <c r="B21" s="40">
        <v>-2973.1</v>
      </c>
      <c r="C21" s="40">
        <v>-4049.8</v>
      </c>
      <c r="D21" s="40">
        <v>-5364.4</v>
      </c>
      <c r="E21" s="40"/>
      <c r="F21" s="40"/>
      <c r="G21" s="40">
        <v>-11117.2</v>
      </c>
      <c r="H21" s="40">
        <v>-11695.7</v>
      </c>
      <c r="I21" s="40">
        <v>-10177.700000000001</v>
      </c>
      <c r="J21" s="40">
        <v>-11437.2</v>
      </c>
      <c r="K21" s="40">
        <v>-12753.1</v>
      </c>
      <c r="L21" s="40">
        <v>-14396.1</v>
      </c>
      <c r="M21" s="40">
        <v>-14562</v>
      </c>
      <c r="N21" s="40">
        <v>-14272.4</v>
      </c>
      <c r="O21" s="488">
        <v>-13173.2</v>
      </c>
      <c r="P21" s="985">
        <v>-14346</v>
      </c>
      <c r="Q21" s="985">
        <v>-11897.9</v>
      </c>
      <c r="R21" s="985">
        <v>-12937.7</v>
      </c>
      <c r="S21" s="985">
        <v>-16075.2</v>
      </c>
      <c r="T21" s="985">
        <v>-15754.7</v>
      </c>
    </row>
    <row r="22" spans="1:133" ht="15">
      <c r="A22" s="56" t="s">
        <v>741</v>
      </c>
      <c r="B22" s="40">
        <v>500</v>
      </c>
      <c r="C22" s="40">
        <v>1277.4000000000001</v>
      </c>
      <c r="D22" s="40">
        <v>1563.3</v>
      </c>
      <c r="E22" s="40">
        <v>1005.3</v>
      </c>
      <c r="F22" s="40">
        <v>560.79999999999995</v>
      </c>
      <c r="G22" s="40">
        <v>205.3</v>
      </c>
      <c r="H22" s="40">
        <v>343.7</v>
      </c>
      <c r="I22" s="40">
        <v>-355.7</v>
      </c>
      <c r="J22" s="40">
        <f>J23+J24</f>
        <v>1266.2</v>
      </c>
      <c r="K22" s="40">
        <v>1600.6</v>
      </c>
      <c r="L22" s="40">
        <v>1750</v>
      </c>
      <c r="M22" s="40">
        <v>1945</v>
      </c>
      <c r="N22" s="40">
        <v>1780.4</v>
      </c>
      <c r="O22" s="488">
        <v>997</v>
      </c>
      <c r="P22" s="985">
        <v>634</v>
      </c>
      <c r="Q22" s="985">
        <v>-457.8</v>
      </c>
      <c r="R22" s="985">
        <v>-929</v>
      </c>
      <c r="S22" s="985">
        <v>-929</v>
      </c>
      <c r="T22" s="985">
        <v>-1475</v>
      </c>
    </row>
    <row r="23" spans="1:133" ht="15">
      <c r="A23" s="208" t="s">
        <v>742</v>
      </c>
      <c r="B23" s="40">
        <v>606.70000000000005</v>
      </c>
      <c r="C23" s="40">
        <v>1415.7</v>
      </c>
      <c r="D23" s="40">
        <v>1920</v>
      </c>
      <c r="E23" s="40"/>
      <c r="F23" s="40"/>
      <c r="G23" s="40">
        <v>887.7</v>
      </c>
      <c r="H23" s="40">
        <v>1000</v>
      </c>
      <c r="I23" s="40">
        <v>635.70000000000005</v>
      </c>
      <c r="J23" s="40">
        <v>2567.5</v>
      </c>
      <c r="K23" s="40">
        <v>2646.7</v>
      </c>
      <c r="L23" s="40">
        <v>2709.3</v>
      </c>
      <c r="M23" s="40">
        <v>3078.1</v>
      </c>
      <c r="N23" s="40">
        <v>3521</v>
      </c>
      <c r="O23" s="488">
        <v>2963.4</v>
      </c>
      <c r="P23" s="985">
        <v>3068.8</v>
      </c>
      <c r="Q23" s="985">
        <v>1977</v>
      </c>
      <c r="R23" s="985">
        <v>1505.8</v>
      </c>
      <c r="S23" s="985">
        <v>1505.8</v>
      </c>
      <c r="T23" s="985">
        <v>959.8</v>
      </c>
    </row>
    <row r="24" spans="1:133" ht="15">
      <c r="A24" s="208" t="s">
        <v>743</v>
      </c>
      <c r="B24" s="40">
        <v>-106.7</v>
      </c>
      <c r="C24" s="40">
        <v>-138.30000000000001</v>
      </c>
      <c r="D24" s="40">
        <v>-356.7</v>
      </c>
      <c r="E24" s="40"/>
      <c r="F24" s="40"/>
      <c r="G24" s="40">
        <v>-682.3</v>
      </c>
      <c r="H24" s="40">
        <v>-656.4</v>
      </c>
      <c r="I24" s="40">
        <v>-991.4</v>
      </c>
      <c r="J24" s="40">
        <v>-1301.3</v>
      </c>
      <c r="K24" s="40">
        <v>-1046.0999999999999</v>
      </c>
      <c r="L24" s="40">
        <v>-959.3</v>
      </c>
      <c r="M24" s="40">
        <v>-1133.0999999999999</v>
      </c>
      <c r="N24" s="40">
        <v>-1740.7</v>
      </c>
      <c r="O24" s="488">
        <v>-1966.4</v>
      </c>
      <c r="P24" s="985">
        <v>-2434.8000000000002</v>
      </c>
      <c r="Q24" s="985">
        <v>-2434.8000000000002</v>
      </c>
      <c r="R24" s="985">
        <v>-2434.8000000000002</v>
      </c>
      <c r="S24" s="985">
        <v>-2434.8000000000002</v>
      </c>
      <c r="T24" s="985">
        <v>-2434.8000000000002</v>
      </c>
    </row>
    <row r="25" spans="1:133" ht="15">
      <c r="A25" s="56" t="s">
        <v>744</v>
      </c>
      <c r="B25" s="40"/>
      <c r="C25" s="40"/>
      <c r="D25" s="40"/>
      <c r="E25" s="40"/>
      <c r="F25" s="40"/>
      <c r="G25" s="40"/>
      <c r="H25" s="40">
        <v>-146</v>
      </c>
      <c r="I25" s="40">
        <v>-103.8</v>
      </c>
      <c r="J25" s="40">
        <v>-94.7</v>
      </c>
      <c r="K25" s="40">
        <v>46.7</v>
      </c>
      <c r="L25" s="40">
        <v>34</v>
      </c>
      <c r="M25" s="40">
        <v>-119.1</v>
      </c>
      <c r="N25" s="40">
        <v>-165.5</v>
      </c>
      <c r="O25" s="488">
        <v>-181.8</v>
      </c>
      <c r="P25" s="985">
        <v>410.9</v>
      </c>
      <c r="Q25" s="985">
        <v>434.1</v>
      </c>
      <c r="R25" s="985">
        <v>-112.2</v>
      </c>
      <c r="S25" s="985">
        <v>-114.5</v>
      </c>
      <c r="T25" s="985">
        <v>-114.5</v>
      </c>
    </row>
    <row r="26" spans="1:133">
      <c r="A26" s="56" t="s">
        <v>745</v>
      </c>
      <c r="B26" s="54">
        <v>200</v>
      </c>
      <c r="C26" s="54">
        <v>305</v>
      </c>
      <c r="D26" s="54"/>
      <c r="E26" s="54"/>
      <c r="F26" s="40"/>
      <c r="G26" s="1003"/>
      <c r="H26" s="40"/>
      <c r="I26" s="40">
        <v>103.4</v>
      </c>
      <c r="J26" s="40"/>
      <c r="K26" s="40">
        <v>0</v>
      </c>
      <c r="L26" s="40">
        <v>0</v>
      </c>
      <c r="M26" s="40">
        <v>0</v>
      </c>
      <c r="N26" s="40"/>
      <c r="O26" s="548">
        <v>0</v>
      </c>
      <c r="P26" s="37">
        <v>0</v>
      </c>
      <c r="Q26" s="37">
        <v>0</v>
      </c>
      <c r="R26" s="37">
        <v>0</v>
      </c>
      <c r="S26" s="37">
        <v>0</v>
      </c>
      <c r="T26" s="986"/>
    </row>
    <row r="27" spans="1:133">
      <c r="A27" s="56"/>
      <c r="B27" s="40"/>
      <c r="C27" s="40"/>
      <c r="D27" s="40"/>
      <c r="E27" s="40"/>
      <c r="F27" s="40"/>
      <c r="G27" s="40"/>
      <c r="H27" s="40"/>
      <c r="I27" s="40"/>
      <c r="J27" s="40"/>
      <c r="K27" s="40"/>
      <c r="L27" s="40"/>
      <c r="M27" s="133"/>
      <c r="N27" s="40"/>
      <c r="O27" s="548"/>
      <c r="P27" s="37"/>
      <c r="Q27" s="37"/>
      <c r="R27" s="37"/>
      <c r="S27" s="37"/>
      <c r="T27" s="986"/>
    </row>
    <row r="28" spans="1:133" s="4" customFormat="1" ht="15">
      <c r="A28" s="489" t="s">
        <v>696</v>
      </c>
      <c r="B28" s="311">
        <v>161.9</v>
      </c>
      <c r="C28" s="311">
        <v>343.5</v>
      </c>
      <c r="D28" s="311">
        <v>421.8</v>
      </c>
      <c r="E28" s="311">
        <f>E30+E31</f>
        <v>521</v>
      </c>
      <c r="F28" s="311">
        <f>F30+F31</f>
        <v>1448.9</v>
      </c>
      <c r="G28" s="311">
        <v>878</v>
      </c>
      <c r="H28" s="311">
        <v>3596.2</v>
      </c>
      <c r="I28" s="311">
        <v>2333.9</v>
      </c>
      <c r="J28" s="311">
        <f>J30+J31</f>
        <v>3619.4000000000005</v>
      </c>
      <c r="K28" s="311">
        <v>4913.3999999999996</v>
      </c>
      <c r="L28" s="311">
        <v>3219.5</v>
      </c>
      <c r="M28" s="311">
        <v>2087.6999999999998</v>
      </c>
      <c r="N28" s="311">
        <v>2302</v>
      </c>
      <c r="O28" s="1260">
        <v>1962.7</v>
      </c>
      <c r="P28" s="984">
        <v>1540.8</v>
      </c>
      <c r="Q28" s="984">
        <v>-1029.0999999999999</v>
      </c>
      <c r="R28" s="984">
        <v>-3475.4</v>
      </c>
      <c r="S28" s="984">
        <v>-1840.7</v>
      </c>
      <c r="T28" s="984">
        <v>-1801.1</v>
      </c>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row>
    <row r="29" spans="1:133" s="5" customFormat="1" ht="15">
      <c r="A29" s="56" t="s">
        <v>746</v>
      </c>
      <c r="B29" s="40"/>
      <c r="C29" s="40"/>
      <c r="D29" s="40"/>
      <c r="E29" s="40"/>
      <c r="F29" s="40"/>
      <c r="G29" s="40"/>
      <c r="H29" s="40"/>
      <c r="I29" s="40"/>
      <c r="J29" s="40"/>
      <c r="K29" s="40">
        <v>1244.0999999999999</v>
      </c>
      <c r="L29" s="40">
        <v>0</v>
      </c>
      <c r="M29" s="40">
        <v>0</v>
      </c>
      <c r="N29" s="40"/>
      <c r="O29" s="488">
        <v>0</v>
      </c>
      <c r="P29" s="985">
        <v>0</v>
      </c>
      <c r="Q29" s="985">
        <v>0</v>
      </c>
      <c r="R29" s="985">
        <v>0</v>
      </c>
      <c r="S29" s="985">
        <v>0</v>
      </c>
      <c r="T29" s="985">
        <v>0</v>
      </c>
    </row>
    <row r="30" spans="1:133" s="5" customFormat="1" ht="15">
      <c r="A30" s="56" t="s">
        <v>737</v>
      </c>
      <c r="B30" s="40"/>
      <c r="C30" s="40"/>
      <c r="D30" s="40"/>
      <c r="E30" s="40"/>
      <c r="F30" s="54"/>
      <c r="G30" s="54"/>
      <c r="H30" s="54">
        <v>1672.2</v>
      </c>
      <c r="I30" s="54"/>
      <c r="J30" s="54"/>
      <c r="K30" s="54">
        <v>0</v>
      </c>
      <c r="L30" s="54">
        <v>0</v>
      </c>
      <c r="M30" s="54">
        <v>0</v>
      </c>
      <c r="N30" s="54">
        <v>0</v>
      </c>
      <c r="O30" s="488">
        <v>0</v>
      </c>
      <c r="P30" s="985">
        <v>0</v>
      </c>
      <c r="Q30" s="985">
        <v>0</v>
      </c>
      <c r="R30" s="985">
        <v>-1897</v>
      </c>
      <c r="S30" s="985">
        <v>0</v>
      </c>
      <c r="T30" s="985">
        <v>0</v>
      </c>
    </row>
    <row r="31" spans="1:133" s="5" customFormat="1" ht="15">
      <c r="A31" s="56" t="s">
        <v>747</v>
      </c>
      <c r="B31" s="40">
        <v>161.9</v>
      </c>
      <c r="C31" s="40">
        <v>343.5</v>
      </c>
      <c r="D31" s="40">
        <v>421.8</v>
      </c>
      <c r="E31" s="40">
        <v>521</v>
      </c>
      <c r="F31" s="40">
        <v>1448.9</v>
      </c>
      <c r="G31" s="40">
        <v>878</v>
      </c>
      <c r="H31" s="40">
        <v>1924</v>
      </c>
      <c r="I31" s="40">
        <v>2333.9</v>
      </c>
      <c r="J31" s="40">
        <f>J32+J35+J38</f>
        <v>3619.4000000000005</v>
      </c>
      <c r="K31" s="40">
        <v>3669.3</v>
      </c>
      <c r="L31" s="40">
        <v>3219.5</v>
      </c>
      <c r="M31" s="40">
        <v>2087.6999999999998</v>
      </c>
      <c r="N31" s="40">
        <v>2302</v>
      </c>
      <c r="O31" s="488">
        <v>1962.7</v>
      </c>
      <c r="P31" s="985">
        <v>1540.8</v>
      </c>
      <c r="Q31" s="985">
        <v>-1029.0999999999999</v>
      </c>
      <c r="R31" s="985">
        <v>-1578.4</v>
      </c>
      <c r="S31" s="985">
        <v>-1840.7</v>
      </c>
      <c r="T31" s="985">
        <v>-1801.1</v>
      </c>
    </row>
    <row r="32" spans="1:133" ht="15">
      <c r="A32" s="56" t="s">
        <v>748</v>
      </c>
      <c r="B32" s="40">
        <v>214.8</v>
      </c>
      <c r="C32" s="40">
        <v>395.1</v>
      </c>
      <c r="D32" s="40">
        <v>477.5</v>
      </c>
      <c r="E32" s="40">
        <v>567.70000000000005</v>
      </c>
      <c r="F32" s="40">
        <v>803.6</v>
      </c>
      <c r="G32" s="40">
        <v>576.1</v>
      </c>
      <c r="H32" s="40">
        <v>527.6</v>
      </c>
      <c r="I32" s="40">
        <v>968</v>
      </c>
      <c r="J32" s="40">
        <f>J33+J34</f>
        <v>1154.9000000000001</v>
      </c>
      <c r="K32" s="40">
        <v>1108.3</v>
      </c>
      <c r="L32" s="40">
        <v>834.5</v>
      </c>
      <c r="M32" s="40">
        <v>212.3</v>
      </c>
      <c r="N32" s="40">
        <v>-96.7</v>
      </c>
      <c r="O32" s="488">
        <v>92.1</v>
      </c>
      <c r="P32" s="985">
        <v>-150</v>
      </c>
      <c r="Q32" s="985">
        <v>-276.8</v>
      </c>
      <c r="R32" s="985">
        <v>-594</v>
      </c>
      <c r="S32" s="985">
        <v>-733.7</v>
      </c>
      <c r="T32" s="985">
        <v>-694</v>
      </c>
    </row>
    <row r="33" spans="1:133" ht="15">
      <c r="A33" s="208" t="s">
        <v>750</v>
      </c>
      <c r="B33" s="40">
        <v>326.2</v>
      </c>
      <c r="C33" s="40">
        <v>516.5</v>
      </c>
      <c r="D33" s="40">
        <v>610.1</v>
      </c>
      <c r="E33" s="40"/>
      <c r="F33" s="40"/>
      <c r="G33" s="40">
        <v>802.4</v>
      </c>
      <c r="H33" s="40">
        <v>791.7</v>
      </c>
      <c r="I33" s="40">
        <v>1311.7</v>
      </c>
      <c r="J33" s="40">
        <v>1567.8</v>
      </c>
      <c r="K33" s="40">
        <v>1493.5</v>
      </c>
      <c r="L33" s="40">
        <v>1447.5</v>
      </c>
      <c r="M33" s="40">
        <v>1033</v>
      </c>
      <c r="N33" s="40">
        <v>998.9</v>
      </c>
      <c r="O33" s="488">
        <v>967.2</v>
      </c>
      <c r="P33" s="985">
        <v>1226</v>
      </c>
      <c r="Q33" s="985">
        <v>1350.5</v>
      </c>
      <c r="R33" s="985">
        <v>1225.5999999999999</v>
      </c>
      <c r="S33" s="985">
        <v>1210</v>
      </c>
      <c r="T33" s="985">
        <v>1210</v>
      </c>
    </row>
    <row r="34" spans="1:133" ht="15">
      <c r="A34" s="208" t="s">
        <v>743</v>
      </c>
      <c r="B34" s="40">
        <v>-111.4</v>
      </c>
      <c r="C34" s="40">
        <v>-121.4</v>
      </c>
      <c r="D34" s="40">
        <v>-132.6</v>
      </c>
      <c r="E34" s="40">
        <v>0</v>
      </c>
      <c r="F34" s="40">
        <v>0</v>
      </c>
      <c r="G34" s="40">
        <v>-226.3</v>
      </c>
      <c r="H34" s="40">
        <v>-264.10000000000002</v>
      </c>
      <c r="I34" s="40">
        <v>-343.7</v>
      </c>
      <c r="J34" s="40">
        <v>-412.9</v>
      </c>
      <c r="K34" s="40">
        <v>-385.2</v>
      </c>
      <c r="L34" s="40">
        <v>-612.9</v>
      </c>
      <c r="M34" s="40">
        <v>-820.7</v>
      </c>
      <c r="N34" s="40">
        <v>-1095.5999999999999</v>
      </c>
      <c r="O34" s="488">
        <v>-875.1</v>
      </c>
      <c r="P34" s="985">
        <v>-1376</v>
      </c>
      <c r="Q34" s="985">
        <v>-1627.3</v>
      </c>
      <c r="R34" s="985">
        <v>-1819.6</v>
      </c>
      <c r="S34" s="985">
        <v>-1943.7</v>
      </c>
      <c r="T34" s="985">
        <v>-1904</v>
      </c>
      <c r="U34" s="620"/>
      <c r="V34" s="620"/>
      <c r="W34" s="620"/>
      <c r="X34" s="620"/>
      <c r="Y34" s="620"/>
      <c r="Z34" s="620"/>
      <c r="AA34" s="620"/>
      <c r="AB34" s="620"/>
    </row>
    <row r="35" spans="1:133" ht="15">
      <c r="A35" s="56" t="s">
        <v>751</v>
      </c>
      <c r="B35" s="54">
        <v>16.100000000000001</v>
      </c>
      <c r="C35" s="54">
        <v>14.2</v>
      </c>
      <c r="D35" s="54">
        <v>14.2</v>
      </c>
      <c r="E35" s="40"/>
      <c r="F35" s="40">
        <v>686.8</v>
      </c>
      <c r="G35" s="40">
        <v>346.9</v>
      </c>
      <c r="H35" s="40">
        <v>601.9</v>
      </c>
      <c r="I35" s="40">
        <v>36.799999999999997</v>
      </c>
      <c r="J35" s="40">
        <f>J36+J37</f>
        <v>-876.3</v>
      </c>
      <c r="K35" s="40">
        <v>-862.7</v>
      </c>
      <c r="L35" s="40">
        <v>-29</v>
      </c>
      <c r="M35" s="40">
        <v>-40.299999999999997</v>
      </c>
      <c r="N35" s="40">
        <v>-43.6</v>
      </c>
      <c r="O35" s="488">
        <v>-48.9</v>
      </c>
      <c r="P35" s="985">
        <v>-53.9</v>
      </c>
      <c r="Q35" s="985">
        <v>-51.6</v>
      </c>
      <c r="R35" s="985">
        <v>-149.19999999999999</v>
      </c>
      <c r="S35" s="985">
        <v>-137.4</v>
      </c>
      <c r="T35" s="985">
        <v>-137.4</v>
      </c>
      <c r="U35" s="620"/>
      <c r="V35" s="620"/>
      <c r="W35" s="620"/>
      <c r="X35" s="620"/>
      <c r="Y35" s="620"/>
      <c r="Z35" s="620"/>
      <c r="AA35" s="620"/>
      <c r="AB35" s="620"/>
    </row>
    <row r="36" spans="1:133" ht="15">
      <c r="A36" s="208" t="s">
        <v>750</v>
      </c>
      <c r="B36" s="54"/>
      <c r="C36" s="54"/>
      <c r="D36" s="54"/>
      <c r="E36" s="54"/>
      <c r="F36" s="40"/>
      <c r="G36" s="40">
        <v>346.9</v>
      </c>
      <c r="H36" s="40">
        <v>619.9</v>
      </c>
      <c r="I36" s="40">
        <v>54.8</v>
      </c>
      <c r="J36" s="40">
        <v>18.100000000000001</v>
      </c>
      <c r="K36" s="40">
        <v>59.7</v>
      </c>
      <c r="L36" s="40">
        <v>8.6</v>
      </c>
      <c r="M36" s="40">
        <v>0</v>
      </c>
      <c r="N36" s="40">
        <v>0</v>
      </c>
      <c r="O36" s="488">
        <v>0</v>
      </c>
      <c r="P36" s="985">
        <v>0</v>
      </c>
      <c r="Q36" s="985">
        <v>0</v>
      </c>
      <c r="R36" s="985">
        <v>0</v>
      </c>
      <c r="S36" s="985">
        <v>0</v>
      </c>
      <c r="T36" s="985">
        <v>0</v>
      </c>
      <c r="U36" s="620"/>
      <c r="V36" s="620"/>
      <c r="W36" s="620"/>
      <c r="X36" s="620"/>
      <c r="Y36" s="620"/>
      <c r="Z36" s="620"/>
      <c r="AA36" s="620"/>
      <c r="AB36" s="620"/>
    </row>
    <row r="37" spans="1:133" ht="15">
      <c r="A37" s="208" t="s">
        <v>743</v>
      </c>
      <c r="B37" s="40">
        <v>-16.100000000000001</v>
      </c>
      <c r="C37" s="40">
        <v>-14.2</v>
      </c>
      <c r="D37" s="40">
        <v>-14.2</v>
      </c>
      <c r="E37" s="54">
        <v>0</v>
      </c>
      <c r="F37" s="54">
        <v>0</v>
      </c>
      <c r="G37" s="54">
        <v>0</v>
      </c>
      <c r="H37" s="54">
        <v>-18</v>
      </c>
      <c r="I37" s="54">
        <v>-17.899999999999999</v>
      </c>
      <c r="J37" s="54">
        <v>-894.4</v>
      </c>
      <c r="K37" s="54">
        <v>-922.4</v>
      </c>
      <c r="L37" s="54">
        <v>-37.5</v>
      </c>
      <c r="M37" s="54">
        <v>-40.299999999999997</v>
      </c>
      <c r="N37" s="54">
        <v>-43.6</v>
      </c>
      <c r="O37" s="488">
        <v>-48.9</v>
      </c>
      <c r="P37" s="985">
        <v>-53.9</v>
      </c>
      <c r="Q37" s="985">
        <v>-51.6</v>
      </c>
      <c r="R37" s="985">
        <v>-149.19999999999999</v>
      </c>
      <c r="S37" s="985">
        <v>-137.4</v>
      </c>
      <c r="T37" s="985">
        <v>-137.4</v>
      </c>
      <c r="U37" s="620"/>
      <c r="V37" s="620"/>
      <c r="W37" s="620"/>
      <c r="X37" s="620"/>
      <c r="Y37" s="620"/>
      <c r="Z37" s="620"/>
      <c r="AA37" s="620"/>
      <c r="AB37" s="620"/>
    </row>
    <row r="38" spans="1:133" ht="15">
      <c r="A38" s="56" t="s">
        <v>752</v>
      </c>
      <c r="B38" s="40">
        <v>36.799999999999997</v>
      </c>
      <c r="C38" s="40">
        <v>37.4</v>
      </c>
      <c r="D38" s="40">
        <v>41.5</v>
      </c>
      <c r="E38" s="40">
        <v>-46.7</v>
      </c>
      <c r="F38" s="40">
        <v>-41.5</v>
      </c>
      <c r="G38" s="40">
        <v>-45</v>
      </c>
      <c r="H38" s="40">
        <v>794.5</v>
      </c>
      <c r="I38" s="40">
        <v>1329.1</v>
      </c>
      <c r="J38" s="40">
        <f>J39+J40</f>
        <v>3340.8</v>
      </c>
      <c r="K38" s="40">
        <v>3423.7</v>
      </c>
      <c r="L38" s="40">
        <v>2414</v>
      </c>
      <c r="M38" s="40">
        <v>1915.7</v>
      </c>
      <c r="N38" s="40">
        <v>2442.3000000000002</v>
      </c>
      <c r="O38" s="488">
        <v>1919.5</v>
      </c>
      <c r="P38" s="985">
        <v>1744.7</v>
      </c>
      <c r="Q38" s="985">
        <v>-700.8</v>
      </c>
      <c r="R38" s="985">
        <v>-835.2</v>
      </c>
      <c r="S38" s="985">
        <v>-969.7</v>
      </c>
      <c r="T38" s="985">
        <v>-969.7</v>
      </c>
      <c r="U38" s="620"/>
      <c r="V38" s="620"/>
      <c r="W38" s="620"/>
      <c r="X38" s="620"/>
      <c r="Y38" s="620"/>
      <c r="Z38" s="620"/>
      <c r="AA38" s="620"/>
      <c r="AB38" s="620"/>
    </row>
    <row r="39" spans="1:133" ht="15">
      <c r="A39" s="208" t="s">
        <v>750</v>
      </c>
      <c r="B39" s="40"/>
      <c r="C39" s="40"/>
      <c r="D39" s="40"/>
      <c r="E39" s="54"/>
      <c r="F39" s="54"/>
      <c r="G39" s="54"/>
      <c r="H39" s="54">
        <v>822.3</v>
      </c>
      <c r="I39" s="54">
        <v>1359.9</v>
      </c>
      <c r="J39" s="54">
        <v>4396.1000000000004</v>
      </c>
      <c r="K39" s="54">
        <v>3438.6</v>
      </c>
      <c r="L39" s="54">
        <v>2620.3000000000002</v>
      </c>
      <c r="M39" s="54">
        <v>2139.4</v>
      </c>
      <c r="N39" s="54">
        <v>2805.5</v>
      </c>
      <c r="O39" s="488">
        <v>2756.1</v>
      </c>
      <c r="P39" s="985">
        <v>2477.5</v>
      </c>
      <c r="Q39" s="985">
        <v>0</v>
      </c>
      <c r="R39" s="985">
        <v>0</v>
      </c>
      <c r="S39" s="985">
        <v>0</v>
      </c>
      <c r="T39" s="985">
        <v>0</v>
      </c>
      <c r="U39" s="620"/>
      <c r="V39" s="620"/>
      <c r="W39" s="620"/>
      <c r="X39" s="620"/>
      <c r="Y39" s="620"/>
      <c r="Z39" s="620"/>
      <c r="AA39" s="620"/>
      <c r="AB39" s="620"/>
    </row>
    <row r="40" spans="1:133" ht="15">
      <c r="A40" s="208" t="s">
        <v>743</v>
      </c>
      <c r="B40" s="40">
        <v>-36.799999999999997</v>
      </c>
      <c r="C40" s="40">
        <v>-37.4</v>
      </c>
      <c r="D40" s="40">
        <v>-41.5</v>
      </c>
      <c r="E40" s="40">
        <v>0</v>
      </c>
      <c r="F40" s="40">
        <v>0</v>
      </c>
      <c r="G40" s="40">
        <v>-45</v>
      </c>
      <c r="H40" s="40">
        <v>-27.8</v>
      </c>
      <c r="I40" s="40">
        <v>-30.9</v>
      </c>
      <c r="J40" s="40">
        <v>-1055.3</v>
      </c>
      <c r="K40" s="40">
        <v>-14.9</v>
      </c>
      <c r="L40" s="40">
        <v>-206.3</v>
      </c>
      <c r="M40" s="40">
        <v>-223.7</v>
      </c>
      <c r="N40" s="40">
        <v>-363.2</v>
      </c>
      <c r="O40" s="488">
        <v>-836.6</v>
      </c>
      <c r="P40" s="985">
        <v>-732.8</v>
      </c>
      <c r="Q40" s="985">
        <v>-700.8</v>
      </c>
      <c r="R40" s="985">
        <v>-835.2</v>
      </c>
      <c r="S40" s="985">
        <v>-969.7</v>
      </c>
      <c r="T40" s="985">
        <v>-969.7</v>
      </c>
      <c r="U40" s="620"/>
      <c r="V40" s="620"/>
      <c r="W40" s="620"/>
      <c r="X40" s="620"/>
      <c r="Y40" s="620"/>
      <c r="Z40" s="620"/>
      <c r="AA40" s="620"/>
      <c r="AB40" s="620"/>
    </row>
    <row r="41" spans="1:133">
      <c r="A41" s="56"/>
      <c r="B41" s="40"/>
      <c r="C41" s="40"/>
      <c r="D41" s="40"/>
      <c r="E41" s="40"/>
      <c r="F41" s="40"/>
      <c r="G41" s="40"/>
      <c r="H41" s="40"/>
      <c r="I41" s="40"/>
      <c r="J41" s="40"/>
      <c r="K41" s="40"/>
      <c r="L41" s="40"/>
      <c r="M41" s="133"/>
      <c r="N41" s="40"/>
      <c r="O41" s="548"/>
      <c r="P41" s="37"/>
      <c r="Q41" s="37"/>
      <c r="R41" s="37"/>
      <c r="S41" s="37"/>
      <c r="T41" s="986"/>
      <c r="U41" s="620"/>
      <c r="V41" s="620"/>
      <c r="W41" s="620"/>
      <c r="X41" s="620"/>
      <c r="Y41" s="620"/>
      <c r="Z41" s="620"/>
      <c r="AA41" s="620"/>
      <c r="AB41" s="620"/>
    </row>
    <row r="42" spans="1:133" s="501" customFormat="1">
      <c r="A42" s="163" t="s">
        <v>753</v>
      </c>
      <c r="B42" s="39">
        <f t="shared" ref="B42:H42" si="0">B7+B11-B15-B28</f>
        <v>-523.95220999999992</v>
      </c>
      <c r="C42" s="39">
        <f t="shared" si="0"/>
        <v>-3278.0487400000002</v>
      </c>
      <c r="D42" s="39">
        <f t="shared" si="0"/>
        <v>-3579.0405000000001</v>
      </c>
      <c r="E42" s="39">
        <f t="shared" si="0"/>
        <v>-3012.4</v>
      </c>
      <c r="F42" s="39">
        <f t="shared" si="0"/>
        <v>-3086.8</v>
      </c>
      <c r="G42" s="39">
        <f t="shared" si="0"/>
        <v>-1794.6</v>
      </c>
      <c r="H42" s="39">
        <f t="shared" si="0"/>
        <v>-2048.3000000000002</v>
      </c>
      <c r="I42" s="39">
        <f>I5-I13</f>
        <v>-4172</v>
      </c>
      <c r="J42" s="39">
        <v>-7304.4</v>
      </c>
      <c r="K42" s="39">
        <f t="shared" ref="K42:O42" si="1">K5-K13</f>
        <v>-9640.7000000000007</v>
      </c>
      <c r="L42" s="39">
        <f>L5-L13</f>
        <v>-5851.6</v>
      </c>
      <c r="M42" s="39">
        <f>M5-M13</f>
        <v>-4804.6000000000004</v>
      </c>
      <c r="N42" s="39">
        <f t="shared" si="1"/>
        <v>-3930.9</v>
      </c>
      <c r="O42" s="39">
        <f t="shared" si="1"/>
        <v>-2879.7</v>
      </c>
      <c r="P42" s="38">
        <f t="shared" ref="P42:T42" si="2">P5-P13</f>
        <v>-1608.2</v>
      </c>
      <c r="Q42" s="38">
        <f t="shared" si="2"/>
        <v>13</v>
      </c>
      <c r="R42" s="38">
        <f t="shared" si="2"/>
        <v>1379</v>
      </c>
      <c r="S42" s="38">
        <f t="shared" si="2"/>
        <v>4704</v>
      </c>
      <c r="T42" s="38">
        <f t="shared" si="2"/>
        <v>6755</v>
      </c>
      <c r="U42" s="16"/>
      <c r="V42" s="16"/>
      <c r="W42" s="16"/>
      <c r="X42" s="16"/>
      <c r="Y42" s="16"/>
      <c r="Z42" s="16"/>
      <c r="AA42" s="16"/>
      <c r="AB42" s="16"/>
      <c r="AC42" s="16"/>
      <c r="AD42" s="16"/>
      <c r="AE42" s="16"/>
      <c r="AF42" s="16"/>
      <c r="AG42" s="16"/>
      <c r="AH42" s="16"/>
      <c r="AI42" s="16"/>
      <c r="AJ42" s="16"/>
      <c r="AK42" s="16"/>
      <c r="AL42" s="16"/>
      <c r="AM42" s="16"/>
      <c r="AN42" s="16"/>
      <c r="AO42" s="16"/>
      <c r="AP42" s="16"/>
      <c r="AQ42" s="16"/>
      <c r="AR42" s="16"/>
      <c r="AS42" s="16"/>
      <c r="AT42" s="16"/>
      <c r="AU42" s="16"/>
      <c r="AV42" s="16"/>
      <c r="AW42" s="16"/>
      <c r="AX42" s="16"/>
      <c r="AY42" s="16"/>
      <c r="AZ42" s="16"/>
      <c r="BA42" s="16"/>
      <c r="BB42" s="16"/>
      <c r="BC42" s="16"/>
      <c r="BD42" s="16"/>
      <c r="BE42" s="16"/>
      <c r="BF42" s="16"/>
      <c r="BG42" s="16"/>
      <c r="BH42" s="16"/>
      <c r="BI42" s="16"/>
      <c r="BJ42" s="16"/>
      <c r="BK42" s="16"/>
      <c r="BL42" s="16"/>
      <c r="BM42" s="16"/>
      <c r="BN42" s="16"/>
      <c r="BO42" s="16"/>
      <c r="BP42" s="16"/>
      <c r="BQ42" s="16"/>
      <c r="BR42" s="16"/>
      <c r="BS42" s="16"/>
      <c r="BT42" s="16"/>
      <c r="BU42" s="16"/>
      <c r="BV42" s="16"/>
      <c r="BW42" s="16"/>
      <c r="BX42" s="16"/>
      <c r="BY42" s="16"/>
      <c r="BZ42" s="16"/>
      <c r="CA42" s="16"/>
      <c r="CB42" s="16"/>
      <c r="CC42" s="16"/>
      <c r="CD42" s="16"/>
      <c r="CE42" s="16"/>
      <c r="CF42" s="16"/>
      <c r="CG42" s="16"/>
      <c r="CH42" s="16"/>
      <c r="CI42" s="16"/>
      <c r="CJ42" s="16"/>
      <c r="CK42" s="16"/>
      <c r="CL42" s="16"/>
      <c r="CM42" s="16"/>
      <c r="CN42" s="16"/>
      <c r="CO42" s="16"/>
      <c r="CP42" s="16"/>
      <c r="CQ42" s="16"/>
      <c r="CR42" s="16"/>
      <c r="CS42" s="16"/>
      <c r="CT42" s="16"/>
      <c r="CU42" s="16"/>
      <c r="CV42" s="16"/>
      <c r="CW42" s="16"/>
      <c r="CX42" s="16"/>
      <c r="CY42" s="16"/>
      <c r="CZ42" s="16"/>
      <c r="DA42" s="16"/>
      <c r="DB42" s="16"/>
      <c r="DC42" s="16"/>
      <c r="DD42" s="16"/>
      <c r="DE42" s="16"/>
      <c r="DF42" s="16"/>
      <c r="DG42" s="16"/>
      <c r="DH42" s="16"/>
      <c r="DI42" s="16"/>
      <c r="DJ42" s="16"/>
      <c r="DK42" s="16"/>
      <c r="DL42" s="16"/>
      <c r="DM42" s="16"/>
      <c r="DN42" s="16"/>
      <c r="DO42" s="16"/>
      <c r="DP42" s="16"/>
      <c r="DQ42" s="16"/>
      <c r="DR42" s="16"/>
      <c r="DS42" s="16"/>
      <c r="DT42" s="16"/>
      <c r="DU42" s="16"/>
      <c r="DV42" s="16"/>
      <c r="DW42" s="16"/>
      <c r="DX42" s="16"/>
      <c r="DY42" s="16"/>
      <c r="DZ42" s="16"/>
      <c r="EA42" s="16"/>
      <c r="EB42" s="16"/>
      <c r="EC42" s="16"/>
    </row>
    <row r="43" spans="1:133">
      <c r="A43" s="56"/>
      <c r="B43" s="52"/>
      <c r="C43" s="52"/>
      <c r="D43" s="52"/>
      <c r="E43" s="52"/>
      <c r="F43" s="520"/>
      <c r="G43" s="127"/>
      <c r="H43" s="127"/>
      <c r="I43" s="127"/>
      <c r="J43" s="127"/>
      <c r="L43" s="127"/>
      <c r="N43" s="127"/>
      <c r="P43" s="127"/>
      <c r="Q43" s="127"/>
      <c r="R43" s="127"/>
    </row>
    <row r="44" spans="1:133" ht="15">
      <c r="A44" s="268" t="s">
        <v>267</v>
      </c>
      <c r="B44" s="52"/>
      <c r="C44" s="52"/>
      <c r="D44" s="52"/>
      <c r="E44" s="52"/>
      <c r="F44" s="520"/>
      <c r="G44" s="127"/>
      <c r="H44" s="440"/>
      <c r="I44" s="127"/>
      <c r="J44" s="127"/>
      <c r="L44" s="127"/>
      <c r="M44" s="701"/>
      <c r="N44" s="127"/>
      <c r="P44" s="127"/>
      <c r="Q44" s="127"/>
      <c r="R44" s="127"/>
    </row>
    <row r="45" spans="1:133">
      <c r="A45" s="558" t="s">
        <v>754</v>
      </c>
      <c r="B45" s="52"/>
      <c r="C45" s="52"/>
      <c r="D45" s="52"/>
      <c r="E45" s="52"/>
      <c r="F45" s="520"/>
      <c r="G45" s="127"/>
      <c r="H45" s="127"/>
      <c r="I45" s="127"/>
      <c r="J45" s="127"/>
      <c r="L45" s="127"/>
      <c r="M45" s="701"/>
      <c r="N45" s="127"/>
      <c r="P45" s="127"/>
      <c r="Q45" s="127"/>
      <c r="R45" s="127"/>
    </row>
    <row r="46" spans="1:133">
      <c r="A46" s="558"/>
      <c r="B46" s="52"/>
      <c r="C46" s="52"/>
      <c r="D46" s="52"/>
      <c r="E46" s="52"/>
      <c r="F46" s="520"/>
      <c r="G46" s="127"/>
      <c r="H46" s="127"/>
      <c r="I46" s="127"/>
      <c r="J46" s="127"/>
      <c r="L46" s="127"/>
      <c r="M46" s="701"/>
      <c r="N46" s="127"/>
      <c r="P46" s="127"/>
      <c r="Q46" s="127"/>
      <c r="R46" s="127"/>
    </row>
    <row r="47" spans="1:133" ht="15.75">
      <c r="A47" s="575" t="s">
        <v>983</v>
      </c>
      <c r="B47" s="1325">
        <v>2012</v>
      </c>
      <c r="C47" s="1325">
        <v>2013</v>
      </c>
      <c r="D47" s="1325">
        <v>2014</v>
      </c>
      <c r="E47" s="1325">
        <v>2015</v>
      </c>
      <c r="F47" s="1325">
        <v>2016</v>
      </c>
      <c r="G47" s="1325">
        <v>2017</v>
      </c>
      <c r="H47" s="1325">
        <v>2018</v>
      </c>
      <c r="I47" s="1325">
        <v>2019</v>
      </c>
      <c r="J47" s="1325">
        <v>2020</v>
      </c>
      <c r="K47" s="1325">
        <v>2021</v>
      </c>
      <c r="L47" s="1325">
        <v>2022</v>
      </c>
      <c r="M47" s="1325">
        <v>2023</v>
      </c>
      <c r="N47" s="1325">
        <v>2024</v>
      </c>
      <c r="O47" s="1326" t="s">
        <v>894</v>
      </c>
      <c r="P47" s="1326">
        <v>2026</v>
      </c>
      <c r="Q47" s="1326">
        <v>2027</v>
      </c>
      <c r="R47" s="1326">
        <v>2028</v>
      </c>
      <c r="S47" s="1326">
        <v>2029</v>
      </c>
      <c r="T47" s="1326">
        <v>2030</v>
      </c>
    </row>
    <row r="48" spans="1:133" ht="25.5">
      <c r="A48" s="575" t="s">
        <v>923</v>
      </c>
      <c r="B48" s="432" t="s">
        <v>231</v>
      </c>
      <c r="C48" s="432" t="s">
        <v>231</v>
      </c>
      <c r="D48" s="432" t="s">
        <v>231</v>
      </c>
      <c r="E48" s="432" t="s">
        <v>231</v>
      </c>
      <c r="F48" s="432" t="s">
        <v>231</v>
      </c>
      <c r="G48" s="432" t="s">
        <v>231</v>
      </c>
      <c r="H48" s="432" t="s">
        <v>231</v>
      </c>
      <c r="I48" s="432" t="s">
        <v>231</v>
      </c>
      <c r="J48" s="432" t="s">
        <v>231</v>
      </c>
      <c r="K48" s="432" t="s">
        <v>231</v>
      </c>
      <c r="L48" s="432" t="s">
        <v>231</v>
      </c>
      <c r="M48" s="432" t="s">
        <v>231</v>
      </c>
      <c r="N48" s="432" t="s">
        <v>231</v>
      </c>
      <c r="O48" s="1327" t="s">
        <v>232</v>
      </c>
      <c r="P48" s="386" t="s">
        <v>233</v>
      </c>
      <c r="Q48" s="386" t="s">
        <v>233</v>
      </c>
      <c r="R48" s="386" t="s">
        <v>233</v>
      </c>
      <c r="S48" s="386" t="s">
        <v>233</v>
      </c>
      <c r="T48" s="386" t="s">
        <v>233</v>
      </c>
    </row>
    <row r="49" spans="1:20">
      <c r="A49" s="387" t="s">
        <v>732</v>
      </c>
      <c r="B49" s="127" t="s">
        <v>288</v>
      </c>
      <c r="C49" s="127" t="s">
        <v>288</v>
      </c>
      <c r="D49" s="127" t="s">
        <v>288</v>
      </c>
      <c r="E49" s="127" t="s">
        <v>170</v>
      </c>
      <c r="F49" s="127" t="s">
        <v>170</v>
      </c>
      <c r="G49" s="127" t="s">
        <v>145</v>
      </c>
      <c r="H49" s="127" t="s">
        <v>145</v>
      </c>
      <c r="I49" s="127" t="s">
        <v>149</v>
      </c>
      <c r="J49" s="127" t="s">
        <v>142</v>
      </c>
      <c r="K49" s="127" t="s">
        <v>133</v>
      </c>
      <c r="L49" s="127" t="s">
        <v>3</v>
      </c>
      <c r="M49" s="127" t="s">
        <v>892</v>
      </c>
      <c r="N49" s="127" t="s">
        <v>898</v>
      </c>
      <c r="O49" s="388" t="s">
        <v>902</v>
      </c>
      <c r="P49" s="388" t="s">
        <v>902</v>
      </c>
      <c r="Q49" s="388" t="s">
        <v>902</v>
      </c>
      <c r="R49" s="388" t="s">
        <v>902</v>
      </c>
      <c r="S49" s="388" t="s">
        <v>902</v>
      </c>
      <c r="T49" s="388" t="s">
        <v>902</v>
      </c>
    </row>
    <row r="50" spans="1:20">
      <c r="A50" s="387"/>
      <c r="B50" s="127"/>
      <c r="C50" s="127"/>
      <c r="D50" s="127"/>
      <c r="E50" s="127"/>
      <c r="F50" s="127"/>
      <c r="G50" s="127"/>
      <c r="H50" s="127"/>
      <c r="I50" s="127"/>
      <c r="J50" s="127"/>
      <c r="L50" s="127"/>
      <c r="M50" s="127"/>
      <c r="N50" s="127"/>
      <c r="O50" s="388"/>
      <c r="P50" s="388"/>
      <c r="Q50" s="388"/>
      <c r="R50" s="388"/>
      <c r="S50" s="388"/>
      <c r="T50" s="388"/>
    </row>
    <row r="51" spans="1:20">
      <c r="A51" s="389" t="s">
        <v>733</v>
      </c>
      <c r="B51" s="150">
        <f>B53+B57</f>
        <v>835.04778999999996</v>
      </c>
      <c r="C51" s="150">
        <f>C53+C57</f>
        <v>96.951260000000005</v>
      </c>
      <c r="D51" s="150">
        <f>D53+D57</f>
        <v>-174.04050000000001</v>
      </c>
      <c r="E51" s="150">
        <v>-410.6</v>
      </c>
      <c r="F51" s="150">
        <v>857</v>
      </c>
      <c r="G51" s="150">
        <v>-180.4</v>
      </c>
      <c r="H51" s="150">
        <v>1228.5999999999999</v>
      </c>
      <c r="I51" s="150">
        <v>-783.9</v>
      </c>
      <c r="J51" s="150">
        <v>-802.9</v>
      </c>
      <c r="K51" s="150">
        <v>-1685.2</v>
      </c>
      <c r="L51" s="150">
        <v>-355.5</v>
      </c>
      <c r="M51" s="150">
        <v>-540.79999999999995</v>
      </c>
      <c r="N51" s="150">
        <v>-1397.3</v>
      </c>
      <c r="O51" s="390">
        <v>0</v>
      </c>
      <c r="P51" s="390">
        <v>0</v>
      </c>
      <c r="Q51" s="390">
        <v>0</v>
      </c>
      <c r="R51" s="390">
        <v>0</v>
      </c>
      <c r="S51" s="390">
        <v>0</v>
      </c>
      <c r="T51" s="390">
        <v>0</v>
      </c>
    </row>
    <row r="52" spans="1:20">
      <c r="A52" s="384"/>
      <c r="B52" s="589"/>
      <c r="C52" s="589"/>
      <c r="D52" s="589"/>
      <c r="E52" s="589"/>
      <c r="F52" s="589"/>
      <c r="G52" s="589"/>
      <c r="H52" s="589"/>
      <c r="I52" s="589"/>
      <c r="J52" s="589"/>
      <c r="K52" s="589"/>
      <c r="L52" s="589"/>
      <c r="M52" s="589"/>
      <c r="N52" s="589"/>
      <c r="O52" s="590"/>
      <c r="P52" s="590"/>
      <c r="Q52" s="590"/>
      <c r="R52" s="590"/>
      <c r="S52" s="590"/>
      <c r="T52" s="590"/>
    </row>
    <row r="53" spans="1:20">
      <c r="A53" s="529" t="s">
        <v>695</v>
      </c>
      <c r="B53" s="135">
        <v>835.04778999999996</v>
      </c>
      <c r="C53" s="135">
        <v>96.951260000000005</v>
      </c>
      <c r="D53" s="135">
        <v>-174.04050000000001</v>
      </c>
      <c r="E53" s="135">
        <v>-410.6</v>
      </c>
      <c r="F53" s="135">
        <v>857</v>
      </c>
      <c r="G53" s="135">
        <v>-180.4</v>
      </c>
      <c r="H53" s="135">
        <v>1228.5999999999999</v>
      </c>
      <c r="I53" s="135">
        <v>-783.9</v>
      </c>
      <c r="J53" s="135">
        <v>-802.9</v>
      </c>
      <c r="K53" s="135">
        <v>-1685.2</v>
      </c>
      <c r="L53" s="1328">
        <v>-355.5</v>
      </c>
      <c r="M53" s="150">
        <v>-540.79999999999995</v>
      </c>
      <c r="N53" s="135">
        <v>-1397.3</v>
      </c>
      <c r="O53" s="491">
        <v>0</v>
      </c>
      <c r="P53" s="491">
        <v>0</v>
      </c>
      <c r="Q53" s="491">
        <v>0</v>
      </c>
      <c r="R53" s="491">
        <v>0</v>
      </c>
      <c r="S53" s="491">
        <v>0</v>
      </c>
      <c r="T53" s="491">
        <v>0</v>
      </c>
    </row>
    <row r="54" spans="1:20">
      <c r="A54" s="387" t="s">
        <v>734</v>
      </c>
      <c r="B54" s="132"/>
      <c r="C54" s="132"/>
      <c r="D54" s="132"/>
      <c r="E54" s="132">
        <v>-354.5</v>
      </c>
      <c r="F54" s="434">
        <v>857</v>
      </c>
      <c r="G54" s="434">
        <v>-180.4</v>
      </c>
      <c r="H54" s="434">
        <v>1228.5999999999999</v>
      </c>
      <c r="I54" s="434">
        <v>-783.9</v>
      </c>
      <c r="J54" s="434">
        <v>-802.9</v>
      </c>
      <c r="K54" s="434">
        <v>-910.4</v>
      </c>
      <c r="L54" s="434">
        <v>-355.5</v>
      </c>
      <c r="M54" s="434">
        <v>-540.79999999999995</v>
      </c>
      <c r="N54" s="434">
        <v>-1397.3</v>
      </c>
      <c r="O54" s="395">
        <v>0</v>
      </c>
      <c r="P54" s="395">
        <v>0</v>
      </c>
      <c r="Q54" s="395">
        <v>0</v>
      </c>
      <c r="R54" s="395">
        <v>0</v>
      </c>
      <c r="S54" s="395">
        <v>0</v>
      </c>
      <c r="T54" s="395">
        <v>0</v>
      </c>
    </row>
    <row r="55" spans="1:20">
      <c r="A55" s="387" t="s">
        <v>735</v>
      </c>
      <c r="B55" s="132">
        <v>835.04778999999996</v>
      </c>
      <c r="C55" s="132">
        <v>96.95</v>
      </c>
      <c r="D55" s="132">
        <v>-174.04</v>
      </c>
      <c r="E55" s="132">
        <v>-56.1</v>
      </c>
      <c r="F55" s="434"/>
      <c r="G55" s="434"/>
      <c r="H55" s="434"/>
      <c r="I55" s="434"/>
      <c r="J55" s="434"/>
      <c r="K55" s="434">
        <v>-774.8</v>
      </c>
      <c r="L55" s="434">
        <v>0</v>
      </c>
      <c r="M55" s="434">
        <v>0</v>
      </c>
      <c r="N55" s="434">
        <v>0</v>
      </c>
      <c r="O55" s="395">
        <v>0</v>
      </c>
      <c r="P55" s="395">
        <v>0</v>
      </c>
      <c r="Q55" s="395">
        <v>0</v>
      </c>
      <c r="R55" s="395">
        <v>0</v>
      </c>
      <c r="S55" s="395">
        <v>0</v>
      </c>
      <c r="T55" s="395">
        <v>0</v>
      </c>
    </row>
    <row r="56" spans="1:20">
      <c r="A56" s="387"/>
      <c r="B56" s="132"/>
      <c r="C56" s="132"/>
      <c r="D56" s="132"/>
      <c r="E56" s="132"/>
      <c r="F56" s="132"/>
      <c r="G56" s="132"/>
      <c r="H56" s="132"/>
      <c r="I56" s="132"/>
      <c r="J56" s="132"/>
      <c r="K56" s="132"/>
      <c r="L56" s="132"/>
      <c r="M56" s="132"/>
      <c r="N56" s="132"/>
      <c r="O56" s="361"/>
      <c r="P56" s="361"/>
      <c r="Q56" s="361"/>
      <c r="R56" s="361"/>
      <c r="S56" s="361"/>
      <c r="T56" s="361"/>
    </row>
    <row r="57" spans="1:20">
      <c r="A57" s="529" t="s">
        <v>696</v>
      </c>
      <c r="B57" s="135">
        <v>0</v>
      </c>
      <c r="C57" s="135">
        <v>0</v>
      </c>
      <c r="D57" s="135">
        <v>0</v>
      </c>
      <c r="E57" s="135">
        <v>0</v>
      </c>
      <c r="F57" s="135">
        <v>0</v>
      </c>
      <c r="G57" s="135">
        <v>0</v>
      </c>
      <c r="H57" s="135">
        <v>0</v>
      </c>
      <c r="I57" s="135"/>
      <c r="J57" s="135"/>
      <c r="K57" s="135">
        <v>0</v>
      </c>
      <c r="L57" s="135">
        <v>0</v>
      </c>
      <c r="M57" s="135">
        <v>0</v>
      </c>
      <c r="N57" s="135">
        <v>0</v>
      </c>
      <c r="O57" s="491">
        <v>0</v>
      </c>
      <c r="P57" s="491">
        <v>0</v>
      </c>
      <c r="Q57" s="491">
        <v>0</v>
      </c>
      <c r="R57" s="491">
        <v>0</v>
      </c>
      <c r="S57" s="491">
        <v>0</v>
      </c>
      <c r="T57" s="491">
        <v>0</v>
      </c>
    </row>
    <row r="58" spans="1:20">
      <c r="A58" s="387"/>
      <c r="B58" s="434"/>
      <c r="C58" s="434"/>
      <c r="D58" s="434"/>
      <c r="E58" s="434"/>
      <c r="F58" s="434"/>
      <c r="G58" s="434"/>
      <c r="H58" s="434"/>
      <c r="I58" s="434"/>
      <c r="J58" s="434"/>
      <c r="K58" s="434"/>
      <c r="L58" s="434"/>
      <c r="M58" s="434"/>
      <c r="N58" s="434"/>
      <c r="O58" s="395"/>
      <c r="P58" s="395"/>
      <c r="Q58" s="395"/>
      <c r="R58" s="395"/>
      <c r="S58" s="395"/>
      <c r="T58" s="395"/>
    </row>
    <row r="59" spans="1:20" ht="15">
      <c r="A59" s="389" t="s">
        <v>736</v>
      </c>
      <c r="B59" s="150">
        <f>B61+B74</f>
        <v>1359</v>
      </c>
      <c r="C59" s="150">
        <f>C61+C74</f>
        <v>3375</v>
      </c>
      <c r="D59" s="150">
        <f>D61+D74</f>
        <v>3405</v>
      </c>
      <c r="E59" s="150">
        <f>E61+E74</f>
        <v>2601.8000000000002</v>
      </c>
      <c r="F59" s="150">
        <f>F61+F74</f>
        <v>3943.8</v>
      </c>
      <c r="G59" s="150">
        <v>1614.2</v>
      </c>
      <c r="H59" s="150">
        <v>3277.8</v>
      </c>
      <c r="I59" s="150">
        <v>3388.1</v>
      </c>
      <c r="J59" s="150">
        <f>J61+J74</f>
        <v>6501.4000000000005</v>
      </c>
      <c r="K59" s="150">
        <v>7955.5</v>
      </c>
      <c r="L59" s="150">
        <v>5496.1</v>
      </c>
      <c r="M59" s="150">
        <v>4263.8</v>
      </c>
      <c r="N59" s="150">
        <v>2533.8000000000002</v>
      </c>
      <c r="O59" s="1329">
        <v>2949.3</v>
      </c>
      <c r="P59" s="1329">
        <v>1608.2</v>
      </c>
      <c r="Q59" s="1329">
        <v>-13</v>
      </c>
      <c r="R59" s="1329">
        <v>-1379</v>
      </c>
      <c r="S59" s="1329">
        <v>-4704</v>
      </c>
      <c r="T59" s="1329">
        <v>-6755</v>
      </c>
    </row>
    <row r="60" spans="1:20">
      <c r="A60" s="384"/>
      <c r="B60" s="589"/>
      <c r="C60" s="589"/>
      <c r="D60" s="589"/>
      <c r="E60" s="589"/>
      <c r="F60" s="589"/>
      <c r="G60" s="589"/>
      <c r="H60" s="589"/>
      <c r="I60" s="589"/>
      <c r="J60" s="589"/>
      <c r="K60" s="589"/>
      <c r="L60" s="589"/>
      <c r="M60" s="589"/>
      <c r="N60" s="589"/>
      <c r="O60" s="590"/>
      <c r="P60" s="590"/>
      <c r="Q60" s="590"/>
      <c r="R60" s="590"/>
      <c r="S60" s="590"/>
      <c r="T60" s="1330"/>
    </row>
    <row r="61" spans="1:20" ht="15">
      <c r="A61" s="529" t="s">
        <v>695</v>
      </c>
      <c r="B61" s="135">
        <v>1197.0999999999999</v>
      </c>
      <c r="C61" s="135">
        <v>3031.5</v>
      </c>
      <c r="D61" s="135">
        <v>2983.2</v>
      </c>
      <c r="E61" s="135">
        <f>E62+E72</f>
        <v>2080.8000000000002</v>
      </c>
      <c r="F61" s="135">
        <f>F62+F72</f>
        <v>2494.9</v>
      </c>
      <c r="G61" s="135">
        <v>736.2</v>
      </c>
      <c r="H61" s="135">
        <v>-319.3</v>
      </c>
      <c r="I61" s="135">
        <v>1054.3</v>
      </c>
      <c r="J61" s="135">
        <f>J62+J72</f>
        <v>2882</v>
      </c>
      <c r="K61" s="135">
        <v>3042.1</v>
      </c>
      <c r="L61" s="135">
        <v>2276.6</v>
      </c>
      <c r="M61" s="135">
        <v>2176.1999999999998</v>
      </c>
      <c r="N61" s="135">
        <v>231.8</v>
      </c>
      <c r="O61" s="1331">
        <v>861</v>
      </c>
      <c r="P61" s="1331">
        <v>67.400000000000006</v>
      </c>
      <c r="Q61" s="1331">
        <v>1016.1</v>
      </c>
      <c r="R61" s="1331">
        <v>2096.4</v>
      </c>
      <c r="S61" s="1331">
        <v>-2863.3</v>
      </c>
      <c r="T61" s="1331">
        <v>-4953.8999999999996</v>
      </c>
    </row>
    <row r="62" spans="1:20" ht="15">
      <c r="A62" s="387" t="s">
        <v>737</v>
      </c>
      <c r="B62" s="132">
        <v>997.1</v>
      </c>
      <c r="C62" s="132">
        <v>2726.5</v>
      </c>
      <c r="D62" s="132">
        <v>2983.2</v>
      </c>
      <c r="E62" s="132">
        <v>2080.8000000000002</v>
      </c>
      <c r="F62" s="132">
        <v>2494.9</v>
      </c>
      <c r="G62" s="132">
        <v>736.2</v>
      </c>
      <c r="H62" s="132">
        <v>-173.3</v>
      </c>
      <c r="I62" s="132">
        <v>1158.0999999999999</v>
      </c>
      <c r="J62" s="132">
        <f>J65+J68+J71</f>
        <v>2882</v>
      </c>
      <c r="K62" s="132">
        <v>2995.4</v>
      </c>
      <c r="L62" s="132">
        <v>2242.6</v>
      </c>
      <c r="M62" s="132">
        <v>2295.1999999999998</v>
      </c>
      <c r="N62" s="132">
        <v>397.3</v>
      </c>
      <c r="O62" s="1332">
        <v>1096.7</v>
      </c>
      <c r="P62" s="1332">
        <v>-343.5</v>
      </c>
      <c r="Q62" s="1332">
        <v>582</v>
      </c>
      <c r="R62" s="1332">
        <v>2208.5</v>
      </c>
      <c r="S62" s="1332">
        <v>-2748.8</v>
      </c>
      <c r="T62" s="1332">
        <v>-4839.5</v>
      </c>
    </row>
    <row r="63" spans="1:20" ht="15">
      <c r="A63" s="394" t="s">
        <v>739</v>
      </c>
      <c r="B63" s="132">
        <v>3470.2</v>
      </c>
      <c r="C63" s="132">
        <v>5498.9</v>
      </c>
      <c r="D63" s="132">
        <v>6784.3</v>
      </c>
      <c r="E63" s="132"/>
      <c r="F63" s="132"/>
      <c r="G63" s="132"/>
      <c r="H63" s="132"/>
      <c r="I63" s="132"/>
      <c r="J63" s="132"/>
      <c r="K63" s="132">
        <v>16794.599999999999</v>
      </c>
      <c r="L63" s="132">
        <v>17598</v>
      </c>
      <c r="M63" s="132">
        <v>17990.3</v>
      </c>
      <c r="N63" s="132">
        <v>16410.400000000001</v>
      </c>
      <c r="O63" s="1332">
        <v>18211.900000000001</v>
      </c>
      <c r="P63" s="1332">
        <v>16437.3</v>
      </c>
      <c r="Q63" s="1332">
        <v>14914.7</v>
      </c>
      <c r="R63" s="1332">
        <v>17581</v>
      </c>
      <c r="S63" s="1332">
        <v>15761.3</v>
      </c>
      <c r="T63" s="1332">
        <v>13350</v>
      </c>
    </row>
    <row r="64" spans="1:20" ht="15">
      <c r="A64" s="394" t="s">
        <v>740</v>
      </c>
      <c r="B64" s="132">
        <v>-2973.1</v>
      </c>
      <c r="C64" s="132">
        <v>-4049.8</v>
      </c>
      <c r="D64" s="132">
        <v>-5364.4</v>
      </c>
      <c r="E64" s="132"/>
      <c r="F64" s="132"/>
      <c r="G64" s="132"/>
      <c r="H64" s="132"/>
      <c r="I64" s="132"/>
      <c r="J64" s="132"/>
      <c r="K64" s="132">
        <v>-13799.2</v>
      </c>
      <c r="L64" s="132">
        <v>-15355.3</v>
      </c>
      <c r="M64" s="132">
        <v>-15695.1</v>
      </c>
      <c r="N64" s="132">
        <v>-16013</v>
      </c>
      <c r="O64" s="1332">
        <v>-17115.2</v>
      </c>
      <c r="P64" s="1332">
        <v>-16780.8</v>
      </c>
      <c r="Q64" s="1332">
        <v>-14332.7</v>
      </c>
      <c r="R64" s="1332">
        <v>-15372.5</v>
      </c>
      <c r="S64" s="1332">
        <v>-18510</v>
      </c>
      <c r="T64" s="1332">
        <v>-18189.5</v>
      </c>
    </row>
    <row r="65" spans="1:20" ht="15">
      <c r="A65" s="387" t="s">
        <v>738</v>
      </c>
      <c r="B65" s="132">
        <v>497.1</v>
      </c>
      <c r="C65" s="132">
        <v>1449.1</v>
      </c>
      <c r="D65" s="132">
        <v>1419.9</v>
      </c>
      <c r="E65" s="132">
        <v>1075.5</v>
      </c>
      <c r="F65" s="132">
        <v>1934.1</v>
      </c>
      <c r="G65" s="132">
        <v>530.9</v>
      </c>
      <c r="H65" s="132">
        <v>-516.9</v>
      </c>
      <c r="I65" s="132">
        <v>1513.8</v>
      </c>
      <c r="J65" s="132">
        <f>J66+J67</f>
        <v>1710.5</v>
      </c>
      <c r="K65" s="132">
        <v>1394.8</v>
      </c>
      <c r="L65" s="132">
        <v>492.6</v>
      </c>
      <c r="M65" s="132">
        <v>350.2</v>
      </c>
      <c r="N65" s="132">
        <v>-1383</v>
      </c>
      <c r="O65" s="1332">
        <v>112.7</v>
      </c>
      <c r="P65" s="1332">
        <v>-977.5</v>
      </c>
      <c r="Q65" s="1332">
        <v>1039.8</v>
      </c>
      <c r="R65" s="1332">
        <v>3137.5</v>
      </c>
      <c r="S65" s="1332">
        <v>-1819.8</v>
      </c>
      <c r="T65" s="1332">
        <v>-3364.5</v>
      </c>
    </row>
    <row r="66" spans="1:20" ht="15">
      <c r="A66" s="394" t="s">
        <v>739</v>
      </c>
      <c r="B66" s="132">
        <v>3470.2</v>
      </c>
      <c r="C66" s="132">
        <v>5498.9</v>
      </c>
      <c r="D66" s="132">
        <v>6784.3</v>
      </c>
      <c r="E66" s="132"/>
      <c r="F66" s="132"/>
      <c r="G66" s="132">
        <v>11648.1</v>
      </c>
      <c r="H66" s="132">
        <v>11178.8</v>
      </c>
      <c r="I66" s="132">
        <v>11691.5</v>
      </c>
      <c r="J66" s="132">
        <v>13147.7</v>
      </c>
      <c r="K66" s="132">
        <v>14147.9</v>
      </c>
      <c r="L66" s="132">
        <v>14888.7</v>
      </c>
      <c r="M66" s="132">
        <v>14912.2</v>
      </c>
      <c r="N66" s="132">
        <v>12889.3</v>
      </c>
      <c r="O66" s="1332">
        <v>15261.5</v>
      </c>
      <c r="P66" s="1332">
        <v>13368.5</v>
      </c>
      <c r="Q66" s="1332">
        <v>12937.7</v>
      </c>
      <c r="R66" s="1332">
        <v>16075.2</v>
      </c>
      <c r="S66" s="1332">
        <v>14255.5</v>
      </c>
      <c r="T66" s="1332">
        <v>12390.2</v>
      </c>
    </row>
    <row r="67" spans="1:20" ht="15">
      <c r="A67" s="394" t="s">
        <v>740</v>
      </c>
      <c r="B67" s="132">
        <v>-2973.1</v>
      </c>
      <c r="C67" s="132">
        <v>-4049.8</v>
      </c>
      <c r="D67" s="132">
        <v>-5364.4</v>
      </c>
      <c r="E67" s="132"/>
      <c r="F67" s="132"/>
      <c r="G67" s="132">
        <v>-11117.2</v>
      </c>
      <c r="H67" s="132">
        <v>-11695.7</v>
      </c>
      <c r="I67" s="132">
        <v>-10177.700000000001</v>
      </c>
      <c r="J67" s="132">
        <v>-11437.2</v>
      </c>
      <c r="K67" s="132">
        <v>-12753.1</v>
      </c>
      <c r="L67" s="132">
        <v>-14396.1</v>
      </c>
      <c r="M67" s="132">
        <v>-14562</v>
      </c>
      <c r="N67" s="132">
        <v>-14272.4</v>
      </c>
      <c r="O67" s="1332">
        <v>-15148.8</v>
      </c>
      <c r="P67" s="1332">
        <v>-14346</v>
      </c>
      <c r="Q67" s="1332">
        <v>-11897.9</v>
      </c>
      <c r="R67" s="1332">
        <v>-12937.7</v>
      </c>
      <c r="S67" s="1332">
        <v>-16075.2</v>
      </c>
      <c r="T67" s="1332">
        <v>-15754.7</v>
      </c>
    </row>
    <row r="68" spans="1:20" ht="15">
      <c r="A68" s="387" t="s">
        <v>741</v>
      </c>
      <c r="B68" s="132">
        <v>500</v>
      </c>
      <c r="C68" s="132">
        <v>1277.4000000000001</v>
      </c>
      <c r="D68" s="132">
        <v>1563.3</v>
      </c>
      <c r="E68" s="132">
        <v>1005.3</v>
      </c>
      <c r="F68" s="132">
        <v>560.79999999999995</v>
      </c>
      <c r="G68" s="132">
        <v>205.3</v>
      </c>
      <c r="H68" s="132">
        <v>343.7</v>
      </c>
      <c r="I68" s="132">
        <v>-355.7</v>
      </c>
      <c r="J68" s="132">
        <f>J69+J70</f>
        <v>1266.2</v>
      </c>
      <c r="K68" s="132">
        <v>1600.6</v>
      </c>
      <c r="L68" s="132">
        <v>1750</v>
      </c>
      <c r="M68" s="132">
        <v>1945</v>
      </c>
      <c r="N68" s="132">
        <v>1780.4</v>
      </c>
      <c r="O68" s="1332">
        <v>984</v>
      </c>
      <c r="P68" s="1332">
        <v>634</v>
      </c>
      <c r="Q68" s="1332">
        <v>-457.8</v>
      </c>
      <c r="R68" s="1332">
        <v>-929</v>
      </c>
      <c r="S68" s="1332">
        <v>-929</v>
      </c>
      <c r="T68" s="1332">
        <v>-1475</v>
      </c>
    </row>
    <row r="69" spans="1:20" ht="15">
      <c r="A69" s="394" t="s">
        <v>742</v>
      </c>
      <c r="B69" s="132">
        <v>606.70000000000005</v>
      </c>
      <c r="C69" s="132">
        <v>1415.7</v>
      </c>
      <c r="D69" s="132">
        <v>1920</v>
      </c>
      <c r="E69" s="132"/>
      <c r="F69" s="132"/>
      <c r="G69" s="132">
        <v>887.7</v>
      </c>
      <c r="H69" s="132">
        <v>1000</v>
      </c>
      <c r="I69" s="132">
        <v>635.70000000000005</v>
      </c>
      <c r="J69" s="132">
        <v>2567.5</v>
      </c>
      <c r="K69" s="132">
        <v>2646.7</v>
      </c>
      <c r="L69" s="132">
        <v>2709.3</v>
      </c>
      <c r="M69" s="132">
        <v>3078.1</v>
      </c>
      <c r="N69" s="132">
        <v>3521</v>
      </c>
      <c r="O69" s="1332">
        <v>2950.4</v>
      </c>
      <c r="P69" s="1332">
        <v>3068.8</v>
      </c>
      <c r="Q69" s="1332">
        <v>1977</v>
      </c>
      <c r="R69" s="1332">
        <v>1505.8</v>
      </c>
      <c r="S69" s="1332">
        <v>1505.8</v>
      </c>
      <c r="T69" s="1332">
        <v>959.8</v>
      </c>
    </row>
    <row r="70" spans="1:20" ht="15">
      <c r="A70" s="394" t="s">
        <v>743</v>
      </c>
      <c r="B70" s="132">
        <v>-106.7</v>
      </c>
      <c r="C70" s="132">
        <v>-138.30000000000001</v>
      </c>
      <c r="D70" s="132">
        <v>-356.7</v>
      </c>
      <c r="E70" s="132"/>
      <c r="F70" s="132"/>
      <c r="G70" s="132">
        <v>-682.3</v>
      </c>
      <c r="H70" s="132">
        <v>-656.4</v>
      </c>
      <c r="I70" s="132">
        <v>-991.4</v>
      </c>
      <c r="J70" s="132">
        <v>-1301.3</v>
      </c>
      <c r="K70" s="132">
        <v>-1046.0999999999999</v>
      </c>
      <c r="L70" s="132">
        <v>-959.3</v>
      </c>
      <c r="M70" s="132">
        <v>-1133.0999999999999</v>
      </c>
      <c r="N70" s="132">
        <v>-1740.7</v>
      </c>
      <c r="O70" s="1332">
        <v>-1966.4</v>
      </c>
      <c r="P70" s="1332">
        <v>-2434.8000000000002</v>
      </c>
      <c r="Q70" s="1332">
        <v>-2434.8000000000002</v>
      </c>
      <c r="R70" s="1332">
        <v>-2434.8000000000002</v>
      </c>
      <c r="S70" s="1332">
        <v>-2434.8000000000002</v>
      </c>
      <c r="T70" s="1332">
        <v>-2434.8000000000002</v>
      </c>
    </row>
    <row r="71" spans="1:20" ht="15">
      <c r="A71" s="387" t="s">
        <v>744</v>
      </c>
      <c r="B71" s="132"/>
      <c r="C71" s="132"/>
      <c r="D71" s="132"/>
      <c r="E71" s="132"/>
      <c r="F71" s="132"/>
      <c r="G71" s="132"/>
      <c r="H71" s="132">
        <v>-146</v>
      </c>
      <c r="I71" s="132">
        <v>-103.8</v>
      </c>
      <c r="J71" s="132">
        <v>-94.7</v>
      </c>
      <c r="K71" s="132">
        <v>46.7</v>
      </c>
      <c r="L71" s="132">
        <v>34</v>
      </c>
      <c r="M71" s="132">
        <v>-119.1</v>
      </c>
      <c r="N71" s="132">
        <v>-165.5</v>
      </c>
      <c r="O71" s="1332">
        <v>-235.7</v>
      </c>
      <c r="P71" s="1332">
        <v>410.9</v>
      </c>
      <c r="Q71" s="1332">
        <v>434.1</v>
      </c>
      <c r="R71" s="1332">
        <v>-112.2</v>
      </c>
      <c r="S71" s="1332">
        <v>-114.5</v>
      </c>
      <c r="T71" s="1332">
        <v>-114.5</v>
      </c>
    </row>
    <row r="72" spans="1:20">
      <c r="A72" s="387" t="s">
        <v>745</v>
      </c>
      <c r="B72" s="434">
        <v>200</v>
      </c>
      <c r="C72" s="434">
        <v>305</v>
      </c>
      <c r="D72" s="434"/>
      <c r="E72" s="434"/>
      <c r="F72" s="132"/>
      <c r="G72" s="1003"/>
      <c r="H72" s="132"/>
      <c r="I72" s="132">
        <v>103.4</v>
      </c>
      <c r="J72" s="132"/>
      <c r="K72" s="132">
        <v>0</v>
      </c>
      <c r="L72" s="132">
        <v>0</v>
      </c>
      <c r="M72" s="132">
        <v>0</v>
      </c>
      <c r="N72" s="132"/>
      <c r="O72" s="361">
        <v>0</v>
      </c>
      <c r="P72" s="361">
        <v>0</v>
      </c>
      <c r="Q72" s="361">
        <v>0</v>
      </c>
      <c r="R72" s="361">
        <v>0</v>
      </c>
      <c r="S72" s="361">
        <v>0</v>
      </c>
      <c r="T72" s="1333"/>
    </row>
    <row r="73" spans="1:20">
      <c r="A73" s="387"/>
      <c r="B73" s="132"/>
      <c r="C73" s="132"/>
      <c r="D73" s="132"/>
      <c r="E73" s="132"/>
      <c r="F73" s="132"/>
      <c r="G73" s="132"/>
      <c r="H73" s="132"/>
      <c r="I73" s="132"/>
      <c r="J73" s="132"/>
      <c r="K73" s="132"/>
      <c r="L73" s="132"/>
      <c r="M73" s="132"/>
      <c r="N73" s="132"/>
      <c r="O73" s="361"/>
      <c r="P73" s="361"/>
      <c r="Q73" s="361"/>
      <c r="R73" s="361"/>
      <c r="S73" s="361"/>
      <c r="T73" s="1333"/>
    </row>
    <row r="74" spans="1:20" ht="15">
      <c r="A74" s="529" t="s">
        <v>696</v>
      </c>
      <c r="B74" s="135">
        <v>161.9</v>
      </c>
      <c r="C74" s="135">
        <v>343.5</v>
      </c>
      <c r="D74" s="135">
        <v>421.8</v>
      </c>
      <c r="E74" s="135">
        <f>E76+E77</f>
        <v>521</v>
      </c>
      <c r="F74" s="135">
        <f>F76+F77</f>
        <v>1448.9</v>
      </c>
      <c r="G74" s="135">
        <v>878</v>
      </c>
      <c r="H74" s="135">
        <v>3596.2</v>
      </c>
      <c r="I74" s="135">
        <v>2333.9</v>
      </c>
      <c r="J74" s="135">
        <f>J76+J77</f>
        <v>3619.4000000000005</v>
      </c>
      <c r="K74" s="135">
        <v>4913.3999999999996</v>
      </c>
      <c r="L74" s="135">
        <v>3219.5</v>
      </c>
      <c r="M74" s="135">
        <v>2087.6999999999998</v>
      </c>
      <c r="N74" s="135">
        <v>2302</v>
      </c>
      <c r="O74" s="1329">
        <v>2088.3000000000002</v>
      </c>
      <c r="P74" s="1329">
        <v>1540.8</v>
      </c>
      <c r="Q74" s="1329">
        <v>-1029.0999999999999</v>
      </c>
      <c r="R74" s="1329">
        <v>-3475.4</v>
      </c>
      <c r="S74" s="1329">
        <v>-1840.7</v>
      </c>
      <c r="T74" s="1329">
        <v>-1801.1</v>
      </c>
    </row>
    <row r="75" spans="1:20" ht="15">
      <c r="A75" s="387" t="s">
        <v>746</v>
      </c>
      <c r="B75" s="132"/>
      <c r="C75" s="132"/>
      <c r="D75" s="132"/>
      <c r="E75" s="132"/>
      <c r="F75" s="132"/>
      <c r="G75" s="132"/>
      <c r="H75" s="132"/>
      <c r="I75" s="132"/>
      <c r="J75" s="132"/>
      <c r="K75" s="132">
        <v>1244.0999999999999</v>
      </c>
      <c r="L75" s="132">
        <v>0</v>
      </c>
      <c r="M75" s="132">
        <v>0</v>
      </c>
      <c r="N75" s="132"/>
      <c r="O75" s="1332">
        <v>0</v>
      </c>
      <c r="P75" s="1332">
        <v>0</v>
      </c>
      <c r="Q75" s="1332">
        <v>0</v>
      </c>
      <c r="R75" s="1332">
        <v>0</v>
      </c>
      <c r="S75" s="1332">
        <v>0</v>
      </c>
      <c r="T75" s="1332">
        <v>0</v>
      </c>
    </row>
    <row r="76" spans="1:20" ht="15">
      <c r="A76" s="387" t="s">
        <v>737</v>
      </c>
      <c r="B76" s="132"/>
      <c r="C76" s="132"/>
      <c r="D76" s="132"/>
      <c r="E76" s="132"/>
      <c r="F76" s="434"/>
      <c r="G76" s="434"/>
      <c r="H76" s="434">
        <v>1672.2</v>
      </c>
      <c r="I76" s="434"/>
      <c r="J76" s="434"/>
      <c r="K76" s="434">
        <v>0</v>
      </c>
      <c r="L76" s="434">
        <v>0</v>
      </c>
      <c r="M76" s="434">
        <v>0</v>
      </c>
      <c r="N76" s="434">
        <v>0</v>
      </c>
      <c r="O76" s="1332">
        <v>0</v>
      </c>
      <c r="P76" s="1332">
        <v>0</v>
      </c>
      <c r="Q76" s="1332">
        <v>0</v>
      </c>
      <c r="R76" s="1332">
        <v>-1897</v>
      </c>
      <c r="S76" s="1332">
        <v>0</v>
      </c>
      <c r="T76" s="1332">
        <v>0</v>
      </c>
    </row>
    <row r="77" spans="1:20" ht="15">
      <c r="A77" s="387" t="s">
        <v>747</v>
      </c>
      <c r="B77" s="132">
        <v>161.9</v>
      </c>
      <c r="C77" s="132">
        <v>343.5</v>
      </c>
      <c r="D77" s="132">
        <v>421.8</v>
      </c>
      <c r="E77" s="132">
        <v>521</v>
      </c>
      <c r="F77" s="132">
        <v>1448.9</v>
      </c>
      <c r="G77" s="132">
        <v>878</v>
      </c>
      <c r="H77" s="132">
        <v>1924</v>
      </c>
      <c r="I77" s="132">
        <v>2333.9</v>
      </c>
      <c r="J77" s="132">
        <f>J78+J81+J84</f>
        <v>3619.4000000000005</v>
      </c>
      <c r="K77" s="132">
        <v>3669.3</v>
      </c>
      <c r="L77" s="132">
        <v>3219.5</v>
      </c>
      <c r="M77" s="132">
        <v>2087.6999999999998</v>
      </c>
      <c r="N77" s="132">
        <v>2302</v>
      </c>
      <c r="O77" s="1332">
        <v>2088.3000000000002</v>
      </c>
      <c r="P77" s="1332">
        <v>1540.8</v>
      </c>
      <c r="Q77" s="1332">
        <v>-1029.0999999999999</v>
      </c>
      <c r="R77" s="1332">
        <v>-1578.4</v>
      </c>
      <c r="S77" s="1332">
        <v>-1840.7</v>
      </c>
      <c r="T77" s="1332">
        <v>-1801.1</v>
      </c>
    </row>
    <row r="78" spans="1:20" ht="15">
      <c r="A78" s="387" t="s">
        <v>748</v>
      </c>
      <c r="B78" s="132">
        <v>214.8</v>
      </c>
      <c r="C78" s="132">
        <v>395.1</v>
      </c>
      <c r="D78" s="132">
        <v>477.5</v>
      </c>
      <c r="E78" s="132">
        <v>567.70000000000005</v>
      </c>
      <c r="F78" s="132">
        <v>803.6</v>
      </c>
      <c r="G78" s="132">
        <v>576.1</v>
      </c>
      <c r="H78" s="132">
        <v>527.6</v>
      </c>
      <c r="I78" s="132">
        <v>968</v>
      </c>
      <c r="J78" s="132">
        <f>J79+J80</f>
        <v>1154.9000000000001</v>
      </c>
      <c r="K78" s="132">
        <v>1108.3</v>
      </c>
      <c r="L78" s="132">
        <v>834.5</v>
      </c>
      <c r="M78" s="132">
        <v>212.3</v>
      </c>
      <c r="N78" s="132">
        <v>-96.7</v>
      </c>
      <c r="O78" s="1332">
        <v>293.10000000000002</v>
      </c>
      <c r="P78" s="1332">
        <v>-150</v>
      </c>
      <c r="Q78" s="1332">
        <v>-276.8</v>
      </c>
      <c r="R78" s="1332">
        <v>-594</v>
      </c>
      <c r="S78" s="1332">
        <v>-733.7</v>
      </c>
      <c r="T78" s="1332">
        <v>-694</v>
      </c>
    </row>
    <row r="79" spans="1:20" ht="15">
      <c r="A79" s="394" t="s">
        <v>750</v>
      </c>
      <c r="B79" s="132">
        <v>326.2</v>
      </c>
      <c r="C79" s="132">
        <v>516.5</v>
      </c>
      <c r="D79" s="132">
        <v>610.1</v>
      </c>
      <c r="E79" s="132"/>
      <c r="F79" s="132"/>
      <c r="G79" s="132">
        <v>802.4</v>
      </c>
      <c r="H79" s="132">
        <v>791.7</v>
      </c>
      <c r="I79" s="132">
        <v>1311.7</v>
      </c>
      <c r="J79" s="132">
        <v>1567.8</v>
      </c>
      <c r="K79" s="132">
        <v>1493.5</v>
      </c>
      <c r="L79" s="132">
        <v>1447.5</v>
      </c>
      <c r="M79" s="132">
        <v>1033</v>
      </c>
      <c r="N79" s="132">
        <v>998.9</v>
      </c>
      <c r="O79" s="1332">
        <v>1125.8</v>
      </c>
      <c r="P79" s="1332">
        <v>1226</v>
      </c>
      <c r="Q79" s="1332">
        <v>1350.5</v>
      </c>
      <c r="R79" s="1332">
        <v>1225.5999999999999</v>
      </c>
      <c r="S79" s="1332">
        <v>1210</v>
      </c>
      <c r="T79" s="1332">
        <v>1210</v>
      </c>
    </row>
    <row r="80" spans="1:20" ht="15">
      <c r="A80" s="394" t="s">
        <v>743</v>
      </c>
      <c r="B80" s="132">
        <v>-111.4</v>
      </c>
      <c r="C80" s="132">
        <v>-121.4</v>
      </c>
      <c r="D80" s="132">
        <v>-132.6</v>
      </c>
      <c r="E80" s="132">
        <v>0</v>
      </c>
      <c r="F80" s="132">
        <v>0</v>
      </c>
      <c r="G80" s="132">
        <v>-226.3</v>
      </c>
      <c r="H80" s="132">
        <v>-264.10000000000002</v>
      </c>
      <c r="I80" s="132">
        <v>-343.7</v>
      </c>
      <c r="J80" s="132">
        <v>-412.9</v>
      </c>
      <c r="K80" s="132">
        <v>-385.2</v>
      </c>
      <c r="L80" s="132">
        <v>-612.9</v>
      </c>
      <c r="M80" s="132">
        <v>-820.7</v>
      </c>
      <c r="N80" s="132">
        <v>-1095.5999999999999</v>
      </c>
      <c r="O80" s="1332">
        <v>-832.7</v>
      </c>
      <c r="P80" s="1332">
        <v>-1376</v>
      </c>
      <c r="Q80" s="1332">
        <v>-1627.3</v>
      </c>
      <c r="R80" s="1332">
        <v>-1819.6</v>
      </c>
      <c r="S80" s="1332">
        <v>-1943.7</v>
      </c>
      <c r="T80" s="1332">
        <v>-1904</v>
      </c>
    </row>
    <row r="81" spans="1:133" ht="15">
      <c r="A81" s="387" t="s">
        <v>751</v>
      </c>
      <c r="B81" s="434">
        <v>16.100000000000001</v>
      </c>
      <c r="C81" s="434">
        <v>14.2</v>
      </c>
      <c r="D81" s="434">
        <v>14.2</v>
      </c>
      <c r="E81" s="132"/>
      <c r="F81" s="132">
        <v>686.8</v>
      </c>
      <c r="G81" s="132">
        <v>346.9</v>
      </c>
      <c r="H81" s="132">
        <v>601.9</v>
      </c>
      <c r="I81" s="132">
        <v>36.799999999999997</v>
      </c>
      <c r="J81" s="132">
        <f>J82+J83</f>
        <v>-876.3</v>
      </c>
      <c r="K81" s="132">
        <v>-862.7</v>
      </c>
      <c r="L81" s="132">
        <v>-29</v>
      </c>
      <c r="M81" s="132">
        <v>-40.299999999999997</v>
      </c>
      <c r="N81" s="132">
        <v>-43.6</v>
      </c>
      <c r="O81" s="1332">
        <v>54.6</v>
      </c>
      <c r="P81" s="1332">
        <v>-53.9</v>
      </c>
      <c r="Q81" s="1332">
        <v>-51.6</v>
      </c>
      <c r="R81" s="1332">
        <v>-149.19999999999999</v>
      </c>
      <c r="S81" s="1332">
        <v>-137.4</v>
      </c>
      <c r="T81" s="1332">
        <v>-137.4</v>
      </c>
    </row>
    <row r="82" spans="1:133" ht="15">
      <c r="A82" s="394" t="s">
        <v>750</v>
      </c>
      <c r="B82" s="434"/>
      <c r="C82" s="434"/>
      <c r="D82" s="434"/>
      <c r="E82" s="434"/>
      <c r="F82" s="132"/>
      <c r="G82" s="132">
        <v>346.9</v>
      </c>
      <c r="H82" s="132">
        <v>619.9</v>
      </c>
      <c r="I82" s="132">
        <v>54.8</v>
      </c>
      <c r="J82" s="132">
        <v>18.100000000000001</v>
      </c>
      <c r="K82" s="132">
        <v>59.7</v>
      </c>
      <c r="L82" s="132">
        <v>8.6</v>
      </c>
      <c r="M82" s="132">
        <v>0</v>
      </c>
      <c r="N82" s="132">
        <v>0</v>
      </c>
      <c r="O82" s="1332">
        <v>100.2</v>
      </c>
      <c r="P82" s="1332">
        <v>0</v>
      </c>
      <c r="Q82" s="1332">
        <v>0</v>
      </c>
      <c r="R82" s="1332">
        <v>0</v>
      </c>
      <c r="S82" s="1332">
        <v>0</v>
      </c>
      <c r="T82" s="1332">
        <v>0</v>
      </c>
    </row>
    <row r="83" spans="1:133" ht="15">
      <c r="A83" s="394" t="s">
        <v>743</v>
      </c>
      <c r="B83" s="132">
        <v>-16.100000000000001</v>
      </c>
      <c r="C83" s="132">
        <v>-14.2</v>
      </c>
      <c r="D83" s="132">
        <v>-14.2</v>
      </c>
      <c r="E83" s="434">
        <v>0</v>
      </c>
      <c r="F83" s="434">
        <v>0</v>
      </c>
      <c r="G83" s="434">
        <v>0</v>
      </c>
      <c r="H83" s="434">
        <v>-18</v>
      </c>
      <c r="I83" s="434">
        <v>-17.899999999999999</v>
      </c>
      <c r="J83" s="434">
        <v>-894.4</v>
      </c>
      <c r="K83" s="434">
        <v>-922.4</v>
      </c>
      <c r="L83" s="434">
        <v>-37.5</v>
      </c>
      <c r="M83" s="434">
        <v>-40.299999999999997</v>
      </c>
      <c r="N83" s="434">
        <v>-43.6</v>
      </c>
      <c r="O83" s="1332">
        <v>-45.6</v>
      </c>
      <c r="P83" s="1332">
        <v>-53.9</v>
      </c>
      <c r="Q83" s="1332">
        <v>-51.6</v>
      </c>
      <c r="R83" s="1332">
        <v>-149.19999999999999</v>
      </c>
      <c r="S83" s="1332">
        <v>-137.4</v>
      </c>
      <c r="T83" s="1332">
        <v>-137.4</v>
      </c>
    </row>
    <row r="84" spans="1:133" ht="15">
      <c r="A84" s="387" t="s">
        <v>752</v>
      </c>
      <c r="B84" s="132">
        <v>36.799999999999997</v>
      </c>
      <c r="C84" s="132">
        <v>37.4</v>
      </c>
      <c r="D84" s="132">
        <v>41.5</v>
      </c>
      <c r="E84" s="132">
        <v>-46.7</v>
      </c>
      <c r="F84" s="132">
        <v>-41.5</v>
      </c>
      <c r="G84" s="132">
        <v>-45</v>
      </c>
      <c r="H84" s="132">
        <v>794.5</v>
      </c>
      <c r="I84" s="132">
        <v>1329.1</v>
      </c>
      <c r="J84" s="132">
        <f>J85+J86</f>
        <v>3340.8</v>
      </c>
      <c r="K84" s="132">
        <v>3423.7</v>
      </c>
      <c r="L84" s="132">
        <v>2414</v>
      </c>
      <c r="M84" s="132">
        <v>1915.7</v>
      </c>
      <c r="N84" s="132">
        <v>2442.3000000000002</v>
      </c>
      <c r="O84" s="1332">
        <v>1740.7</v>
      </c>
      <c r="P84" s="1332">
        <v>1744.7</v>
      </c>
      <c r="Q84" s="1332">
        <v>-700.8</v>
      </c>
      <c r="R84" s="1332">
        <v>-835.2</v>
      </c>
      <c r="S84" s="1332">
        <v>-969.7</v>
      </c>
      <c r="T84" s="1332">
        <v>-969.7</v>
      </c>
    </row>
    <row r="85" spans="1:133" ht="15">
      <c r="A85" s="394" t="s">
        <v>750</v>
      </c>
      <c r="B85" s="132"/>
      <c r="C85" s="132"/>
      <c r="D85" s="132"/>
      <c r="E85" s="434"/>
      <c r="F85" s="434"/>
      <c r="G85" s="434"/>
      <c r="H85" s="434">
        <v>822.3</v>
      </c>
      <c r="I85" s="434">
        <v>1359.9</v>
      </c>
      <c r="J85" s="434">
        <v>4396.1000000000004</v>
      </c>
      <c r="K85" s="434">
        <v>3438.6</v>
      </c>
      <c r="L85" s="434">
        <v>2620.3000000000002</v>
      </c>
      <c r="M85" s="434">
        <v>2139.4</v>
      </c>
      <c r="N85" s="434">
        <v>2805.5</v>
      </c>
      <c r="O85" s="1332">
        <v>2716.5</v>
      </c>
      <c r="P85" s="1332">
        <v>2477.5</v>
      </c>
      <c r="Q85" s="1332">
        <v>0</v>
      </c>
      <c r="R85" s="1332">
        <v>0</v>
      </c>
      <c r="S85" s="1332">
        <v>0</v>
      </c>
      <c r="T85" s="1332">
        <v>0</v>
      </c>
    </row>
    <row r="86" spans="1:133" ht="15">
      <c r="A86" s="394" t="s">
        <v>743</v>
      </c>
      <c r="B86" s="132">
        <v>-36.799999999999997</v>
      </c>
      <c r="C86" s="132">
        <v>-37.4</v>
      </c>
      <c r="D86" s="132">
        <v>-41.5</v>
      </c>
      <c r="E86" s="132">
        <v>0</v>
      </c>
      <c r="F86" s="132">
        <v>0</v>
      </c>
      <c r="G86" s="132">
        <v>-45</v>
      </c>
      <c r="H86" s="132">
        <v>-27.8</v>
      </c>
      <c r="I86" s="132">
        <v>-30.9</v>
      </c>
      <c r="J86" s="132">
        <v>-1055.3</v>
      </c>
      <c r="K86" s="132">
        <v>-14.9</v>
      </c>
      <c r="L86" s="132">
        <v>-206.3</v>
      </c>
      <c r="M86" s="132">
        <v>-223.7</v>
      </c>
      <c r="N86" s="132">
        <v>-363.2</v>
      </c>
      <c r="O86" s="1332">
        <v>-975.8</v>
      </c>
      <c r="P86" s="1332">
        <v>-732.8</v>
      </c>
      <c r="Q86" s="1332">
        <v>-700.8</v>
      </c>
      <c r="R86" s="1332">
        <v>-835.2</v>
      </c>
      <c r="S86" s="1332">
        <v>-969.7</v>
      </c>
      <c r="T86" s="1332">
        <v>-969.7</v>
      </c>
    </row>
    <row r="87" spans="1:133">
      <c r="A87" s="387"/>
      <c r="B87" s="132"/>
      <c r="C87" s="132"/>
      <c r="D87" s="132"/>
      <c r="E87" s="132"/>
      <c r="F87" s="132"/>
      <c r="G87" s="132"/>
      <c r="H87" s="132"/>
      <c r="I87" s="132"/>
      <c r="J87" s="132"/>
      <c r="K87" s="132"/>
      <c r="L87" s="132"/>
      <c r="M87" s="132"/>
      <c r="N87" s="132"/>
      <c r="O87" s="361"/>
      <c r="P87" s="361"/>
      <c r="Q87" s="361"/>
      <c r="R87" s="361"/>
      <c r="S87" s="361"/>
      <c r="T87" s="1333"/>
    </row>
    <row r="88" spans="1:133">
      <c r="A88" s="389" t="s">
        <v>753</v>
      </c>
      <c r="B88" s="150">
        <f t="shared" ref="B88:H88" si="3">B53+B57-B61-B74</f>
        <v>-523.95220999999992</v>
      </c>
      <c r="C88" s="150">
        <f t="shared" si="3"/>
        <v>-3278.0487400000002</v>
      </c>
      <c r="D88" s="150">
        <f t="shared" si="3"/>
        <v>-3579.0405000000001</v>
      </c>
      <c r="E88" s="150">
        <f t="shared" si="3"/>
        <v>-3012.4</v>
      </c>
      <c r="F88" s="150">
        <f t="shared" si="3"/>
        <v>-3086.8</v>
      </c>
      <c r="G88" s="150">
        <f t="shared" si="3"/>
        <v>-1794.6</v>
      </c>
      <c r="H88" s="150">
        <f t="shared" si="3"/>
        <v>-2048.3000000000002</v>
      </c>
      <c r="I88" s="150">
        <f>I51-I59</f>
        <v>-4172</v>
      </c>
      <c r="J88" s="150">
        <v>-7304.4</v>
      </c>
      <c r="K88" s="150">
        <f t="shared" ref="K88:N88" si="4">K51-K59</f>
        <v>-9640.7000000000007</v>
      </c>
      <c r="L88" s="150">
        <f>L51-L59</f>
        <v>-5851.6</v>
      </c>
      <c r="M88" s="150">
        <f>M51-M59</f>
        <v>-4804.6000000000004</v>
      </c>
      <c r="N88" s="150">
        <f t="shared" si="4"/>
        <v>-3931.1000000000004</v>
      </c>
      <c r="O88" s="390">
        <f>O51-O59</f>
        <v>-2949.3</v>
      </c>
      <c r="P88" s="390">
        <f t="shared" ref="P88:T88" si="5">P51-P59</f>
        <v>-1608.2</v>
      </c>
      <c r="Q88" s="390">
        <f t="shared" si="5"/>
        <v>13</v>
      </c>
      <c r="R88" s="390">
        <f t="shared" si="5"/>
        <v>1379</v>
      </c>
      <c r="S88" s="390">
        <f t="shared" si="5"/>
        <v>4704</v>
      </c>
      <c r="T88" s="390">
        <f t="shared" si="5"/>
        <v>6755</v>
      </c>
    </row>
    <row r="89" spans="1:133">
      <c r="A89" s="558"/>
      <c r="B89" s="52"/>
      <c r="C89" s="52"/>
      <c r="D89" s="52"/>
      <c r="E89" s="52"/>
      <c r="F89" s="520"/>
      <c r="G89" s="127"/>
      <c r="H89" s="127"/>
      <c r="I89" s="127"/>
      <c r="J89" s="127"/>
      <c r="L89" s="127"/>
      <c r="M89" s="701"/>
      <c r="N89" s="127"/>
      <c r="O89" s="127"/>
      <c r="P89" s="127"/>
      <c r="Q89" s="127"/>
      <c r="R89" s="127"/>
    </row>
    <row r="90" spans="1:133" ht="15.75">
      <c r="A90" s="807" t="s">
        <v>895</v>
      </c>
      <c r="B90" s="52"/>
      <c r="C90" s="52"/>
      <c r="D90" s="52"/>
      <c r="E90" s="52"/>
      <c r="F90" s="520"/>
      <c r="G90" s="127"/>
      <c r="H90" s="127"/>
      <c r="I90" s="127"/>
      <c r="J90" s="127"/>
      <c r="L90" s="127"/>
      <c r="M90" s="701"/>
      <c r="N90" s="127"/>
      <c r="O90" s="127"/>
      <c r="P90" s="127"/>
      <c r="Q90" s="127"/>
      <c r="R90" s="127"/>
    </row>
    <row r="91" spans="1:133" s="808" customFormat="1" ht="15" customHeight="1">
      <c r="A91" s="807" t="s">
        <v>730</v>
      </c>
      <c r="B91" s="734">
        <v>2012</v>
      </c>
      <c r="C91" s="734">
        <v>2013</v>
      </c>
      <c r="D91" s="734">
        <v>2014</v>
      </c>
      <c r="E91" s="734">
        <v>2015</v>
      </c>
      <c r="F91" s="734">
        <v>2016</v>
      </c>
      <c r="G91" s="734">
        <v>2017</v>
      </c>
      <c r="H91" s="734">
        <v>2018</v>
      </c>
      <c r="I91" s="734">
        <v>2019</v>
      </c>
      <c r="J91" s="734">
        <v>2020</v>
      </c>
      <c r="K91" s="734">
        <v>2021</v>
      </c>
      <c r="L91" s="734">
        <v>2022</v>
      </c>
      <c r="M91" s="734">
        <v>2023</v>
      </c>
      <c r="N91" s="735">
        <v>2024</v>
      </c>
      <c r="O91" s="735">
        <v>2025</v>
      </c>
      <c r="P91" s="735">
        <v>2026</v>
      </c>
      <c r="Q91" s="735">
        <v>2027</v>
      </c>
      <c r="R91" s="735">
        <v>2028</v>
      </c>
    </row>
    <row r="92" spans="1:133" s="808" customFormat="1" ht="15" customHeight="1">
      <c r="A92" s="807" t="s">
        <v>731</v>
      </c>
      <c r="B92" s="737" t="s">
        <v>231</v>
      </c>
      <c r="C92" s="737" t="s">
        <v>231</v>
      </c>
      <c r="D92" s="737" t="s">
        <v>231</v>
      </c>
      <c r="E92" s="737" t="s">
        <v>231</v>
      </c>
      <c r="F92" s="737" t="s">
        <v>231</v>
      </c>
      <c r="G92" s="737" t="s">
        <v>231</v>
      </c>
      <c r="H92" s="737" t="s">
        <v>231</v>
      </c>
      <c r="I92" s="737" t="s">
        <v>231</v>
      </c>
      <c r="J92" s="737" t="s">
        <v>231</v>
      </c>
      <c r="K92" s="737" t="s">
        <v>231</v>
      </c>
      <c r="L92" s="737" t="s">
        <v>231</v>
      </c>
      <c r="M92" s="737" t="s">
        <v>231</v>
      </c>
      <c r="N92" s="738" t="s">
        <v>515</v>
      </c>
      <c r="O92" s="738" t="s">
        <v>233</v>
      </c>
      <c r="P92" s="738" t="s">
        <v>233</v>
      </c>
      <c r="Q92" s="738" t="s">
        <v>233</v>
      </c>
      <c r="R92" s="738" t="s">
        <v>233</v>
      </c>
    </row>
    <row r="93" spans="1:133" s="809" customFormat="1">
      <c r="A93" s="750" t="s">
        <v>732</v>
      </c>
      <c r="B93" s="740" t="s">
        <v>288</v>
      </c>
      <c r="C93" s="740" t="s">
        <v>288</v>
      </c>
      <c r="D93" s="740" t="s">
        <v>288</v>
      </c>
      <c r="E93" s="740" t="s">
        <v>170</v>
      </c>
      <c r="F93" s="740" t="s">
        <v>170</v>
      </c>
      <c r="G93" s="740" t="s">
        <v>145</v>
      </c>
      <c r="H93" s="740" t="s">
        <v>145</v>
      </c>
      <c r="I93" s="740" t="s">
        <v>149</v>
      </c>
      <c r="J93" s="740" t="s">
        <v>142</v>
      </c>
      <c r="K93" s="740" t="s">
        <v>133</v>
      </c>
      <c r="L93" s="740" t="s">
        <v>3</v>
      </c>
      <c r="M93" s="740" t="s">
        <v>892</v>
      </c>
      <c r="N93" s="741" t="s">
        <v>878</v>
      </c>
      <c r="O93" s="741" t="s">
        <v>878</v>
      </c>
      <c r="P93" s="741" t="s">
        <v>878</v>
      </c>
      <c r="Q93" s="741" t="s">
        <v>878</v>
      </c>
      <c r="R93" s="741" t="s">
        <v>878</v>
      </c>
    </row>
    <row r="94" spans="1:133" s="809" customFormat="1">
      <c r="A94" s="750"/>
      <c r="B94" s="740"/>
      <c r="C94" s="740"/>
      <c r="D94" s="740"/>
      <c r="E94" s="740"/>
      <c r="F94" s="740"/>
      <c r="G94" s="740"/>
      <c r="H94" s="740"/>
      <c r="I94" s="740"/>
      <c r="J94" s="740"/>
      <c r="K94" s="740"/>
      <c r="L94" s="740"/>
      <c r="M94" s="740"/>
      <c r="N94" s="741"/>
      <c r="O94" s="741"/>
      <c r="P94" s="741"/>
      <c r="Q94" s="741"/>
      <c r="R94" s="741"/>
    </row>
    <row r="95" spans="1:133" s="813" customFormat="1">
      <c r="A95" s="745" t="s">
        <v>733</v>
      </c>
      <c r="B95" s="810">
        <f>B97+B101</f>
        <v>835.04778999999996</v>
      </c>
      <c r="C95" s="810">
        <f>C97+C101</f>
        <v>96.951260000000005</v>
      </c>
      <c r="D95" s="810">
        <f>D97+D101</f>
        <v>-174.04050000000001</v>
      </c>
      <c r="E95" s="810">
        <v>-410.6</v>
      </c>
      <c r="F95" s="810">
        <v>857</v>
      </c>
      <c r="G95" s="810">
        <v>-180.4</v>
      </c>
      <c r="H95" s="810">
        <v>1228.5999999999999</v>
      </c>
      <c r="I95" s="810">
        <v>-783.9</v>
      </c>
      <c r="J95" s="810">
        <v>-802.9</v>
      </c>
      <c r="K95" s="810">
        <v>-1685.2</v>
      </c>
      <c r="L95" s="810">
        <v>-355.5</v>
      </c>
      <c r="M95" s="810">
        <v>-540.79999999999995</v>
      </c>
      <c r="N95" s="811">
        <v>0</v>
      </c>
      <c r="O95" s="811">
        <v>0</v>
      </c>
      <c r="P95" s="811">
        <v>0</v>
      </c>
      <c r="Q95" s="811">
        <v>0</v>
      </c>
      <c r="R95" s="811">
        <v>0</v>
      </c>
      <c r="S95" s="812"/>
      <c r="T95" s="812"/>
      <c r="U95" s="812"/>
      <c r="V95" s="812"/>
      <c r="W95" s="812"/>
      <c r="X95" s="812"/>
      <c r="Y95" s="812"/>
      <c r="Z95" s="812"/>
      <c r="AA95" s="812"/>
      <c r="AB95" s="812"/>
      <c r="AC95" s="812"/>
      <c r="AD95" s="812"/>
      <c r="AE95" s="812"/>
      <c r="AF95" s="812"/>
      <c r="AG95" s="812"/>
      <c r="AH95" s="812"/>
      <c r="AI95" s="812"/>
      <c r="AJ95" s="812"/>
      <c r="AK95" s="812"/>
      <c r="AL95" s="812"/>
      <c r="AM95" s="812"/>
      <c r="AN95" s="812"/>
      <c r="AO95" s="812"/>
      <c r="AP95" s="812"/>
      <c r="AQ95" s="812"/>
      <c r="AR95" s="812"/>
      <c r="AS95" s="812"/>
      <c r="AT95" s="812"/>
      <c r="AU95" s="812"/>
      <c r="AV95" s="812"/>
      <c r="AW95" s="812"/>
      <c r="AX95" s="812"/>
      <c r="AY95" s="812"/>
      <c r="AZ95" s="812"/>
      <c r="BA95" s="812"/>
      <c r="BB95" s="812"/>
      <c r="BC95" s="812"/>
      <c r="BD95" s="812"/>
      <c r="BE95" s="812"/>
      <c r="BF95" s="812"/>
      <c r="BG95" s="812"/>
      <c r="BH95" s="812"/>
      <c r="BI95" s="812"/>
      <c r="BJ95" s="812"/>
      <c r="BK95" s="812"/>
      <c r="BL95" s="812"/>
      <c r="BM95" s="812"/>
      <c r="BN95" s="812"/>
      <c r="BO95" s="812"/>
      <c r="BP95" s="812"/>
      <c r="BQ95" s="812"/>
      <c r="BR95" s="812"/>
      <c r="BS95" s="812"/>
      <c r="BT95" s="812"/>
      <c r="BU95" s="812"/>
      <c r="BV95" s="812"/>
      <c r="BW95" s="812"/>
      <c r="BX95" s="812"/>
      <c r="BY95" s="812"/>
      <c r="BZ95" s="812"/>
      <c r="CA95" s="812"/>
      <c r="CB95" s="812"/>
      <c r="CC95" s="812"/>
      <c r="CD95" s="812"/>
      <c r="CE95" s="812"/>
      <c r="CF95" s="812"/>
      <c r="CG95" s="812"/>
      <c r="CH95" s="812"/>
      <c r="CI95" s="812"/>
      <c r="CJ95" s="812"/>
      <c r="CK95" s="812"/>
      <c r="CL95" s="812"/>
      <c r="CM95" s="812"/>
      <c r="CN95" s="812"/>
      <c r="CO95" s="812"/>
      <c r="CP95" s="812"/>
      <c r="CQ95" s="812"/>
      <c r="CR95" s="812"/>
      <c r="CS95" s="812"/>
      <c r="CT95" s="812"/>
      <c r="CU95" s="812"/>
      <c r="CV95" s="812"/>
      <c r="CW95" s="812"/>
      <c r="CX95" s="812"/>
      <c r="CY95" s="812"/>
      <c r="CZ95" s="812"/>
      <c r="DA95" s="812"/>
      <c r="DB95" s="812"/>
      <c r="DC95" s="812"/>
      <c r="DD95" s="812"/>
      <c r="DE95" s="812"/>
      <c r="DF95" s="812"/>
      <c r="DG95" s="812"/>
      <c r="DH95" s="812"/>
      <c r="DI95" s="812"/>
      <c r="DJ95" s="812"/>
      <c r="DK95" s="812"/>
      <c r="DL95" s="812"/>
      <c r="DM95" s="812"/>
      <c r="DN95" s="812"/>
      <c r="DO95" s="812"/>
      <c r="DP95" s="812"/>
      <c r="DQ95" s="812"/>
      <c r="DR95" s="812"/>
      <c r="DS95" s="812"/>
      <c r="DT95" s="812"/>
      <c r="DU95" s="812"/>
      <c r="DV95" s="812"/>
      <c r="DW95" s="812"/>
      <c r="DX95" s="812"/>
      <c r="DY95" s="812"/>
      <c r="DZ95" s="812"/>
      <c r="EA95" s="812"/>
      <c r="EB95" s="812"/>
      <c r="EC95" s="812"/>
    </row>
    <row r="96" spans="1:133" s="812" customFormat="1">
      <c r="A96" s="764"/>
      <c r="B96" s="814"/>
      <c r="C96" s="814"/>
      <c r="D96" s="814"/>
      <c r="E96" s="814"/>
      <c r="F96" s="814"/>
      <c r="G96" s="814"/>
      <c r="H96" s="814"/>
      <c r="I96" s="814"/>
      <c r="J96" s="814"/>
      <c r="K96" s="814"/>
      <c r="L96" s="814"/>
      <c r="M96" s="814"/>
      <c r="N96" s="815"/>
      <c r="O96" s="815"/>
      <c r="P96" s="815"/>
      <c r="Q96" s="815"/>
      <c r="R96" s="815"/>
    </row>
    <row r="97" spans="1:133" s="813" customFormat="1">
      <c r="A97" s="816" t="s">
        <v>695</v>
      </c>
      <c r="B97" s="817">
        <v>835.04778999999996</v>
      </c>
      <c r="C97" s="817">
        <v>96.951260000000005</v>
      </c>
      <c r="D97" s="817">
        <v>-174.04050000000001</v>
      </c>
      <c r="E97" s="817">
        <v>-410.6</v>
      </c>
      <c r="F97" s="817">
        <v>857</v>
      </c>
      <c r="G97" s="817">
        <v>-180.4</v>
      </c>
      <c r="H97" s="817">
        <v>1228.5999999999999</v>
      </c>
      <c r="I97" s="817">
        <v>-783.9</v>
      </c>
      <c r="J97" s="817">
        <v>-802.9</v>
      </c>
      <c r="K97" s="817">
        <v>-1685.2</v>
      </c>
      <c r="L97" s="817">
        <v>-355.5</v>
      </c>
      <c r="M97" s="810">
        <v>-540.79999999999995</v>
      </c>
      <c r="N97" s="818">
        <v>0</v>
      </c>
      <c r="O97" s="818">
        <v>0</v>
      </c>
      <c r="P97" s="818">
        <v>0</v>
      </c>
      <c r="Q97" s="818">
        <v>0</v>
      </c>
      <c r="R97" s="818">
        <v>0</v>
      </c>
      <c r="S97" s="812"/>
      <c r="T97" s="812"/>
      <c r="U97" s="812"/>
      <c r="V97" s="812"/>
      <c r="W97" s="812"/>
      <c r="X97" s="812"/>
      <c r="Y97" s="812"/>
      <c r="Z97" s="812"/>
      <c r="AA97" s="812"/>
      <c r="AB97" s="812"/>
      <c r="AC97" s="812"/>
      <c r="AD97" s="812"/>
      <c r="AE97" s="812"/>
      <c r="AF97" s="812"/>
      <c r="AG97" s="812"/>
      <c r="AH97" s="812"/>
      <c r="AI97" s="812"/>
      <c r="AJ97" s="812"/>
      <c r="AK97" s="812"/>
      <c r="AL97" s="812"/>
      <c r="AM97" s="812"/>
      <c r="AN97" s="812"/>
      <c r="AO97" s="812"/>
      <c r="AP97" s="812"/>
      <c r="AQ97" s="812"/>
      <c r="AR97" s="812"/>
      <c r="AS97" s="812"/>
      <c r="AT97" s="812"/>
      <c r="AU97" s="812"/>
      <c r="AV97" s="812"/>
      <c r="AW97" s="812"/>
      <c r="AX97" s="812"/>
      <c r="AY97" s="812"/>
      <c r="AZ97" s="812"/>
      <c r="BA97" s="812"/>
      <c r="BB97" s="812"/>
      <c r="BC97" s="812"/>
      <c r="BD97" s="812"/>
      <c r="BE97" s="812"/>
      <c r="BF97" s="812"/>
      <c r="BG97" s="812"/>
      <c r="BH97" s="812"/>
      <c r="BI97" s="812"/>
      <c r="BJ97" s="812"/>
      <c r="BK97" s="812"/>
      <c r="BL97" s="812"/>
      <c r="BM97" s="812"/>
      <c r="BN97" s="812"/>
      <c r="BO97" s="812"/>
      <c r="BP97" s="812"/>
      <c r="BQ97" s="812"/>
      <c r="BR97" s="812"/>
      <c r="BS97" s="812"/>
      <c r="BT97" s="812"/>
      <c r="BU97" s="812"/>
      <c r="BV97" s="812"/>
      <c r="BW97" s="812"/>
      <c r="BX97" s="812"/>
      <c r="BY97" s="812"/>
      <c r="BZ97" s="812"/>
      <c r="CA97" s="812"/>
      <c r="CB97" s="812"/>
      <c r="CC97" s="812"/>
      <c r="CD97" s="812"/>
      <c r="CE97" s="812"/>
      <c r="CF97" s="812"/>
      <c r="CG97" s="812"/>
      <c r="CH97" s="812"/>
      <c r="CI97" s="812"/>
      <c r="CJ97" s="812"/>
      <c r="CK97" s="812"/>
      <c r="CL97" s="812"/>
      <c r="CM97" s="812"/>
      <c r="CN97" s="812"/>
      <c r="CO97" s="812"/>
      <c r="CP97" s="812"/>
      <c r="CQ97" s="812"/>
      <c r="CR97" s="812"/>
      <c r="CS97" s="812"/>
      <c r="CT97" s="812"/>
      <c r="CU97" s="812"/>
      <c r="CV97" s="812"/>
      <c r="CW97" s="812"/>
      <c r="CX97" s="812"/>
      <c r="CY97" s="812"/>
      <c r="CZ97" s="812"/>
      <c r="DA97" s="812"/>
      <c r="DB97" s="812"/>
      <c r="DC97" s="812"/>
      <c r="DD97" s="812"/>
      <c r="DE97" s="812"/>
      <c r="DF97" s="812"/>
      <c r="DG97" s="812"/>
      <c r="DH97" s="812"/>
      <c r="DI97" s="812"/>
      <c r="DJ97" s="812"/>
      <c r="DK97" s="812"/>
      <c r="DL97" s="812"/>
      <c r="DM97" s="812"/>
      <c r="DN97" s="812"/>
      <c r="DO97" s="812"/>
      <c r="DP97" s="812"/>
      <c r="DQ97" s="812"/>
      <c r="DR97" s="812"/>
      <c r="DS97" s="812"/>
      <c r="DT97" s="812"/>
      <c r="DU97" s="812"/>
      <c r="DV97" s="812"/>
      <c r="DW97" s="812"/>
      <c r="DX97" s="812"/>
      <c r="DY97" s="812"/>
      <c r="DZ97" s="812"/>
      <c r="EA97" s="812"/>
      <c r="EB97" s="812"/>
      <c r="EC97" s="812"/>
    </row>
    <row r="98" spans="1:133" s="812" customFormat="1">
      <c r="A98" s="750" t="s">
        <v>734</v>
      </c>
      <c r="B98" s="819"/>
      <c r="C98" s="819"/>
      <c r="D98" s="819"/>
      <c r="E98" s="819">
        <v>-354.5</v>
      </c>
      <c r="F98" s="820">
        <v>857</v>
      </c>
      <c r="G98" s="820">
        <v>-180.4</v>
      </c>
      <c r="H98" s="820">
        <v>1228.5999999999999</v>
      </c>
      <c r="I98" s="820">
        <v>-783.9</v>
      </c>
      <c r="J98" s="820">
        <v>-802.9</v>
      </c>
      <c r="K98" s="820">
        <v>-910.4</v>
      </c>
      <c r="L98" s="820">
        <v>-355.5</v>
      </c>
      <c r="M98" s="820">
        <v>-540.79999999999995</v>
      </c>
      <c r="N98" s="821">
        <v>0</v>
      </c>
      <c r="O98" s="821">
        <v>0</v>
      </c>
      <c r="P98" s="821">
        <v>0</v>
      </c>
      <c r="Q98" s="821">
        <v>0</v>
      </c>
      <c r="R98" s="821">
        <v>0</v>
      </c>
    </row>
    <row r="99" spans="1:133" s="809" customFormat="1">
      <c r="A99" s="750" t="s">
        <v>735</v>
      </c>
      <c r="B99" s="819">
        <v>835.04778999999996</v>
      </c>
      <c r="C99" s="819">
        <v>96.95</v>
      </c>
      <c r="D99" s="819">
        <v>-174.04</v>
      </c>
      <c r="E99" s="819">
        <v>-56.1</v>
      </c>
      <c r="F99" s="820"/>
      <c r="G99" s="820"/>
      <c r="H99" s="820"/>
      <c r="I99" s="820"/>
      <c r="J99" s="820"/>
      <c r="K99" s="820">
        <v>-774.8</v>
      </c>
      <c r="L99" s="820">
        <v>0</v>
      </c>
      <c r="M99" s="820">
        <v>0</v>
      </c>
      <c r="N99" s="821">
        <v>0</v>
      </c>
      <c r="O99" s="821">
        <v>0</v>
      </c>
      <c r="P99" s="821">
        <v>0</v>
      </c>
      <c r="Q99" s="821">
        <v>0</v>
      </c>
      <c r="R99" s="821">
        <v>0</v>
      </c>
    </row>
    <row r="100" spans="1:133" s="809" customFormat="1">
      <c r="A100" s="750"/>
      <c r="B100" s="819"/>
      <c r="C100" s="819"/>
      <c r="D100" s="819"/>
      <c r="E100" s="819"/>
      <c r="F100" s="819"/>
      <c r="G100" s="819"/>
      <c r="H100" s="819"/>
      <c r="I100" s="819"/>
      <c r="J100" s="819"/>
      <c r="K100" s="819"/>
      <c r="L100" s="819"/>
      <c r="M100" s="819"/>
      <c r="N100" s="822"/>
      <c r="O100" s="822"/>
      <c r="P100" s="822"/>
      <c r="Q100" s="822"/>
      <c r="R100" s="822"/>
    </row>
    <row r="101" spans="1:133" s="813" customFormat="1">
      <c r="A101" s="816" t="s">
        <v>696</v>
      </c>
      <c r="B101" s="823">
        <v>0</v>
      </c>
      <c r="C101" s="823">
        <v>0</v>
      </c>
      <c r="D101" s="823">
        <v>0</v>
      </c>
      <c r="E101" s="823">
        <v>0</v>
      </c>
      <c r="F101" s="823">
        <v>0</v>
      </c>
      <c r="G101" s="823">
        <v>0</v>
      </c>
      <c r="H101" s="823">
        <v>0</v>
      </c>
      <c r="I101" s="823"/>
      <c r="J101" s="823"/>
      <c r="K101" s="823">
        <v>0</v>
      </c>
      <c r="L101" s="823">
        <v>0</v>
      </c>
      <c r="M101" s="823">
        <v>0</v>
      </c>
      <c r="N101" s="824">
        <v>0</v>
      </c>
      <c r="O101" s="824">
        <v>0</v>
      </c>
      <c r="P101" s="824">
        <v>0</v>
      </c>
      <c r="Q101" s="824">
        <v>0</v>
      </c>
      <c r="R101" s="824">
        <v>0</v>
      </c>
      <c r="S101" s="812"/>
      <c r="T101" s="812"/>
      <c r="U101" s="812"/>
      <c r="V101" s="812"/>
      <c r="W101" s="812"/>
      <c r="X101" s="812"/>
      <c r="Y101" s="812"/>
      <c r="Z101" s="812"/>
      <c r="AA101" s="812"/>
      <c r="AB101" s="812"/>
      <c r="AC101" s="812"/>
      <c r="AD101" s="812"/>
      <c r="AE101" s="812"/>
      <c r="AF101" s="812"/>
      <c r="AG101" s="812"/>
      <c r="AH101" s="812"/>
      <c r="AI101" s="812"/>
      <c r="AJ101" s="812"/>
      <c r="AK101" s="812"/>
      <c r="AL101" s="812"/>
      <c r="AM101" s="812"/>
      <c r="AN101" s="812"/>
      <c r="AO101" s="812"/>
      <c r="AP101" s="812"/>
      <c r="AQ101" s="812"/>
      <c r="AR101" s="812"/>
      <c r="AS101" s="812"/>
      <c r="AT101" s="812"/>
      <c r="AU101" s="812"/>
      <c r="AV101" s="812"/>
      <c r="AW101" s="812"/>
      <c r="AX101" s="812"/>
      <c r="AY101" s="812"/>
      <c r="AZ101" s="812"/>
      <c r="BA101" s="812"/>
      <c r="BB101" s="812"/>
      <c r="BC101" s="812"/>
      <c r="BD101" s="812"/>
      <c r="BE101" s="812"/>
      <c r="BF101" s="812"/>
      <c r="BG101" s="812"/>
      <c r="BH101" s="812"/>
      <c r="BI101" s="812"/>
      <c r="BJ101" s="812"/>
      <c r="BK101" s="812"/>
      <c r="BL101" s="812"/>
      <c r="BM101" s="812"/>
      <c r="BN101" s="812"/>
      <c r="BO101" s="812"/>
      <c r="BP101" s="812"/>
      <c r="BQ101" s="812"/>
      <c r="BR101" s="812"/>
      <c r="BS101" s="812"/>
      <c r="BT101" s="812"/>
      <c r="BU101" s="812"/>
      <c r="BV101" s="812"/>
      <c r="BW101" s="812"/>
      <c r="BX101" s="812"/>
      <c r="BY101" s="812"/>
      <c r="BZ101" s="812"/>
      <c r="CA101" s="812"/>
      <c r="CB101" s="812"/>
      <c r="CC101" s="812"/>
      <c r="CD101" s="812"/>
      <c r="CE101" s="812"/>
      <c r="CF101" s="812"/>
      <c r="CG101" s="812"/>
      <c r="CH101" s="812"/>
      <c r="CI101" s="812"/>
      <c r="CJ101" s="812"/>
      <c r="CK101" s="812"/>
      <c r="CL101" s="812"/>
      <c r="CM101" s="812"/>
      <c r="CN101" s="812"/>
      <c r="CO101" s="812"/>
      <c r="CP101" s="812"/>
      <c r="CQ101" s="812"/>
      <c r="CR101" s="812"/>
      <c r="CS101" s="812"/>
      <c r="CT101" s="812"/>
      <c r="CU101" s="812"/>
      <c r="CV101" s="812"/>
      <c r="CW101" s="812"/>
      <c r="CX101" s="812"/>
      <c r="CY101" s="812"/>
      <c r="CZ101" s="812"/>
      <c r="DA101" s="812"/>
      <c r="DB101" s="812"/>
      <c r="DC101" s="812"/>
      <c r="DD101" s="812"/>
      <c r="DE101" s="812"/>
      <c r="DF101" s="812"/>
      <c r="DG101" s="812"/>
      <c r="DH101" s="812"/>
      <c r="DI101" s="812"/>
      <c r="DJ101" s="812"/>
      <c r="DK101" s="812"/>
      <c r="DL101" s="812"/>
      <c r="DM101" s="812"/>
      <c r="DN101" s="812"/>
      <c r="DO101" s="812"/>
      <c r="DP101" s="812"/>
      <c r="DQ101" s="812"/>
      <c r="DR101" s="812"/>
      <c r="DS101" s="812"/>
      <c r="DT101" s="812"/>
      <c r="DU101" s="812"/>
      <c r="DV101" s="812"/>
      <c r="DW101" s="812"/>
      <c r="DX101" s="812"/>
      <c r="DY101" s="812"/>
      <c r="DZ101" s="812"/>
      <c r="EA101" s="812"/>
      <c r="EB101" s="812"/>
      <c r="EC101" s="812"/>
    </row>
    <row r="102" spans="1:133" s="809" customFormat="1">
      <c r="A102" s="750"/>
      <c r="B102" s="820"/>
      <c r="C102" s="820"/>
      <c r="D102" s="820"/>
      <c r="E102" s="820"/>
      <c r="F102" s="820"/>
      <c r="G102" s="820"/>
      <c r="H102" s="820"/>
      <c r="I102" s="820"/>
      <c r="J102" s="820"/>
      <c r="K102" s="820"/>
      <c r="L102" s="820"/>
      <c r="M102" s="820"/>
      <c r="N102" s="821"/>
      <c r="O102" s="821"/>
      <c r="P102" s="821"/>
      <c r="Q102" s="821"/>
      <c r="R102" s="821"/>
    </row>
    <row r="103" spans="1:133" s="813" customFormat="1">
      <c r="A103" s="745" t="s">
        <v>736</v>
      </c>
      <c r="B103" s="810">
        <f>B105+B118</f>
        <v>1359</v>
      </c>
      <c r="C103" s="810">
        <f>C105+C118</f>
        <v>3375</v>
      </c>
      <c r="D103" s="810">
        <f>D105+D118</f>
        <v>3405</v>
      </c>
      <c r="E103" s="810">
        <f>E105+E118</f>
        <v>2601.8000000000002</v>
      </c>
      <c r="F103" s="810">
        <f>F105+F118</f>
        <v>3943.8</v>
      </c>
      <c r="G103" s="810">
        <v>1614.2</v>
      </c>
      <c r="H103" s="810">
        <v>3277.8</v>
      </c>
      <c r="I103" s="810">
        <v>3388.1</v>
      </c>
      <c r="J103" s="810">
        <f>J105+J118</f>
        <v>6501.4000000000005</v>
      </c>
      <c r="K103" s="810">
        <v>7955.5</v>
      </c>
      <c r="L103" s="810">
        <v>5496.1</v>
      </c>
      <c r="M103" s="810">
        <v>4263.8</v>
      </c>
      <c r="N103" s="811">
        <v>3983.7</v>
      </c>
      <c r="O103" s="811">
        <v>2654.2</v>
      </c>
      <c r="P103" s="811">
        <v>1314.2</v>
      </c>
      <c r="Q103" s="811">
        <v>-229.2</v>
      </c>
      <c r="R103" s="811">
        <v>-2477.8000000000002</v>
      </c>
      <c r="S103" s="812"/>
      <c r="T103" s="812"/>
      <c r="U103" s="812"/>
      <c r="V103" s="812"/>
      <c r="W103" s="812"/>
      <c r="X103" s="812"/>
      <c r="Y103" s="812"/>
      <c r="Z103" s="812"/>
      <c r="AA103" s="812"/>
      <c r="AB103" s="812"/>
      <c r="AC103" s="812"/>
      <c r="AD103" s="812"/>
      <c r="AE103" s="812"/>
      <c r="AF103" s="812"/>
      <c r="AG103" s="812"/>
      <c r="AH103" s="812"/>
      <c r="AI103" s="812"/>
      <c r="AJ103" s="812"/>
      <c r="AK103" s="812"/>
      <c r="AL103" s="812"/>
      <c r="AM103" s="812"/>
      <c r="AN103" s="812"/>
      <c r="AO103" s="812"/>
      <c r="AP103" s="812"/>
      <c r="AQ103" s="812"/>
      <c r="AR103" s="812"/>
      <c r="AS103" s="812"/>
      <c r="AT103" s="812"/>
      <c r="AU103" s="812"/>
      <c r="AV103" s="812"/>
      <c r="AW103" s="812"/>
      <c r="AX103" s="812"/>
      <c r="AY103" s="812"/>
      <c r="AZ103" s="812"/>
      <c r="BA103" s="812"/>
      <c r="BB103" s="812"/>
      <c r="BC103" s="812"/>
      <c r="BD103" s="812"/>
      <c r="BE103" s="812"/>
      <c r="BF103" s="812"/>
      <c r="BG103" s="812"/>
      <c r="BH103" s="812"/>
      <c r="BI103" s="812"/>
      <c r="BJ103" s="812"/>
      <c r="BK103" s="812"/>
      <c r="BL103" s="812"/>
      <c r="BM103" s="812"/>
      <c r="BN103" s="812"/>
      <c r="BO103" s="812"/>
      <c r="BP103" s="812"/>
      <c r="BQ103" s="812"/>
      <c r="BR103" s="812"/>
      <c r="BS103" s="812"/>
      <c r="BT103" s="812"/>
      <c r="BU103" s="812"/>
      <c r="BV103" s="812"/>
      <c r="BW103" s="812"/>
      <c r="BX103" s="812"/>
      <c r="BY103" s="812"/>
      <c r="BZ103" s="812"/>
      <c r="CA103" s="812"/>
      <c r="CB103" s="812"/>
      <c r="CC103" s="812"/>
      <c r="CD103" s="812"/>
      <c r="CE103" s="812"/>
      <c r="CF103" s="812"/>
      <c r="CG103" s="812"/>
      <c r="CH103" s="812"/>
      <c r="CI103" s="812"/>
      <c r="CJ103" s="812"/>
      <c r="CK103" s="812"/>
      <c r="CL103" s="812"/>
      <c r="CM103" s="812"/>
      <c r="CN103" s="812"/>
      <c r="CO103" s="812"/>
      <c r="CP103" s="812"/>
      <c r="CQ103" s="812"/>
      <c r="CR103" s="812"/>
      <c r="CS103" s="812"/>
      <c r="CT103" s="812"/>
      <c r="CU103" s="812"/>
      <c r="CV103" s="812"/>
      <c r="CW103" s="812"/>
      <c r="CX103" s="812"/>
      <c r="CY103" s="812"/>
      <c r="CZ103" s="812"/>
      <c r="DA103" s="812"/>
      <c r="DB103" s="812"/>
      <c r="DC103" s="812"/>
      <c r="DD103" s="812"/>
      <c r="DE103" s="812"/>
      <c r="DF103" s="812"/>
      <c r="DG103" s="812"/>
      <c r="DH103" s="812"/>
      <c r="DI103" s="812"/>
      <c r="DJ103" s="812"/>
      <c r="DK103" s="812"/>
      <c r="DL103" s="812"/>
      <c r="DM103" s="812"/>
      <c r="DN103" s="812"/>
      <c r="DO103" s="812"/>
      <c r="DP103" s="812"/>
      <c r="DQ103" s="812"/>
      <c r="DR103" s="812"/>
      <c r="DS103" s="812"/>
      <c r="DT103" s="812"/>
      <c r="DU103" s="812"/>
      <c r="DV103" s="812"/>
      <c r="DW103" s="812"/>
      <c r="DX103" s="812"/>
      <c r="DY103" s="812"/>
      <c r="DZ103" s="812"/>
      <c r="EA103" s="812"/>
      <c r="EB103" s="812"/>
      <c r="EC103" s="812"/>
    </row>
    <row r="104" spans="1:133" s="812" customFormat="1">
      <c r="A104" s="764"/>
      <c r="B104" s="814"/>
      <c r="C104" s="814"/>
      <c r="D104" s="814"/>
      <c r="E104" s="814"/>
      <c r="F104" s="814"/>
      <c r="G104" s="814"/>
      <c r="H104" s="814"/>
      <c r="I104" s="814"/>
      <c r="J104" s="814"/>
      <c r="K104" s="814"/>
      <c r="L104" s="814"/>
      <c r="M104" s="814"/>
      <c r="N104" s="815"/>
      <c r="O104" s="815"/>
      <c r="P104" s="815"/>
      <c r="Q104" s="815"/>
      <c r="R104" s="815"/>
    </row>
    <row r="105" spans="1:133" s="813" customFormat="1">
      <c r="A105" s="816" t="s">
        <v>695</v>
      </c>
      <c r="B105" s="817">
        <v>1197.0999999999999</v>
      </c>
      <c r="C105" s="817">
        <v>3031.5</v>
      </c>
      <c r="D105" s="817">
        <v>2983.2</v>
      </c>
      <c r="E105" s="817">
        <f>E106+E116</f>
        <v>2080.8000000000002</v>
      </c>
      <c r="F105" s="817">
        <f>F106+F116</f>
        <v>2494.9</v>
      </c>
      <c r="G105" s="817">
        <v>736.2</v>
      </c>
      <c r="H105" s="817">
        <v>-319.3</v>
      </c>
      <c r="I105" s="817">
        <v>1054.3</v>
      </c>
      <c r="J105" s="817">
        <f>J106+J116</f>
        <v>2882</v>
      </c>
      <c r="K105" s="817">
        <v>3042.1</v>
      </c>
      <c r="L105" s="817">
        <v>2276.6</v>
      </c>
      <c r="M105" s="817">
        <v>2176.1999999999998</v>
      </c>
      <c r="N105" s="818">
        <v>2320.3000000000002</v>
      </c>
      <c r="O105" s="818">
        <v>1447.5</v>
      </c>
      <c r="P105" s="818">
        <v>638</v>
      </c>
      <c r="Q105" s="818">
        <v>349.3</v>
      </c>
      <c r="R105" s="818">
        <v>-770.7</v>
      </c>
      <c r="S105" s="812"/>
      <c r="T105" s="812"/>
      <c r="U105" s="812"/>
      <c r="V105" s="812"/>
      <c r="W105" s="812"/>
      <c r="X105" s="812"/>
      <c r="Y105" s="812"/>
      <c r="Z105" s="812"/>
      <c r="AA105" s="812"/>
      <c r="AB105" s="812"/>
      <c r="AC105" s="812"/>
      <c r="AD105" s="812"/>
      <c r="AE105" s="812"/>
      <c r="AF105" s="812"/>
      <c r="AG105" s="812"/>
      <c r="AH105" s="812"/>
      <c r="AI105" s="812"/>
      <c r="AJ105" s="812"/>
      <c r="AK105" s="812"/>
      <c r="AL105" s="812"/>
      <c r="AM105" s="812"/>
      <c r="AN105" s="812"/>
      <c r="AO105" s="812"/>
      <c r="AP105" s="812"/>
      <c r="AQ105" s="812"/>
      <c r="AR105" s="812"/>
      <c r="AS105" s="812"/>
      <c r="AT105" s="812"/>
      <c r="AU105" s="812"/>
      <c r="AV105" s="812"/>
      <c r="AW105" s="812"/>
      <c r="AX105" s="812"/>
      <c r="AY105" s="812"/>
      <c r="AZ105" s="812"/>
      <c r="BA105" s="812"/>
      <c r="BB105" s="812"/>
      <c r="BC105" s="812"/>
      <c r="BD105" s="812"/>
      <c r="BE105" s="812"/>
      <c r="BF105" s="812"/>
      <c r="BG105" s="812"/>
      <c r="BH105" s="812"/>
      <c r="BI105" s="812"/>
      <c r="BJ105" s="812"/>
      <c r="BK105" s="812"/>
      <c r="BL105" s="812"/>
      <c r="BM105" s="812"/>
      <c r="BN105" s="812"/>
      <c r="BO105" s="812"/>
      <c r="BP105" s="812"/>
      <c r="BQ105" s="812"/>
      <c r="BR105" s="812"/>
      <c r="BS105" s="812"/>
      <c r="BT105" s="812"/>
      <c r="BU105" s="812"/>
      <c r="BV105" s="812"/>
      <c r="BW105" s="812"/>
      <c r="BX105" s="812"/>
      <c r="BY105" s="812"/>
      <c r="BZ105" s="812"/>
      <c r="CA105" s="812"/>
      <c r="CB105" s="812"/>
      <c r="CC105" s="812"/>
      <c r="CD105" s="812"/>
      <c r="CE105" s="812"/>
      <c r="CF105" s="812"/>
      <c r="CG105" s="812"/>
      <c r="CH105" s="812"/>
      <c r="CI105" s="812"/>
      <c r="CJ105" s="812"/>
      <c r="CK105" s="812"/>
      <c r="CL105" s="812"/>
      <c r="CM105" s="812"/>
      <c r="CN105" s="812"/>
      <c r="CO105" s="812"/>
      <c r="CP105" s="812"/>
      <c r="CQ105" s="812"/>
      <c r="CR105" s="812"/>
      <c r="CS105" s="812"/>
      <c r="CT105" s="812"/>
      <c r="CU105" s="812"/>
      <c r="CV105" s="812"/>
      <c r="CW105" s="812"/>
      <c r="CX105" s="812"/>
      <c r="CY105" s="812"/>
      <c r="CZ105" s="812"/>
      <c r="DA105" s="812"/>
      <c r="DB105" s="812"/>
      <c r="DC105" s="812"/>
      <c r="DD105" s="812"/>
      <c r="DE105" s="812"/>
      <c r="DF105" s="812"/>
      <c r="DG105" s="812"/>
      <c r="DH105" s="812"/>
      <c r="DI105" s="812"/>
      <c r="DJ105" s="812"/>
      <c r="DK105" s="812"/>
      <c r="DL105" s="812"/>
      <c r="DM105" s="812"/>
      <c r="DN105" s="812"/>
      <c r="DO105" s="812"/>
      <c r="DP105" s="812"/>
      <c r="DQ105" s="812"/>
      <c r="DR105" s="812"/>
      <c r="DS105" s="812"/>
      <c r="DT105" s="812"/>
      <c r="DU105" s="812"/>
      <c r="DV105" s="812"/>
      <c r="DW105" s="812"/>
      <c r="DX105" s="812"/>
      <c r="DY105" s="812"/>
      <c r="DZ105" s="812"/>
      <c r="EA105" s="812"/>
      <c r="EB105" s="812"/>
      <c r="EC105" s="812"/>
    </row>
    <row r="106" spans="1:133" s="809" customFormat="1">
      <c r="A106" s="750" t="s">
        <v>737</v>
      </c>
      <c r="B106" s="819">
        <v>997.1</v>
      </c>
      <c r="C106" s="819">
        <v>2726.5</v>
      </c>
      <c r="D106" s="819">
        <v>2983.2</v>
      </c>
      <c r="E106" s="819">
        <v>2080.8000000000002</v>
      </c>
      <c r="F106" s="819">
        <v>2494.9</v>
      </c>
      <c r="G106" s="819">
        <v>736.2</v>
      </c>
      <c r="H106" s="819">
        <v>-173.3</v>
      </c>
      <c r="I106" s="819">
        <v>1158.0999999999999</v>
      </c>
      <c r="J106" s="819">
        <f>J109+J112+J115</f>
        <v>2882</v>
      </c>
      <c r="K106" s="819">
        <v>2995.4</v>
      </c>
      <c r="L106" s="819">
        <v>2242.6</v>
      </c>
      <c r="M106" s="819">
        <v>2295.1999999999998</v>
      </c>
      <c r="N106" s="822">
        <v>2382.6</v>
      </c>
      <c r="O106" s="822">
        <v>1603.1</v>
      </c>
      <c r="P106" s="822">
        <v>734.4</v>
      </c>
      <c r="Q106" s="822">
        <v>387.3</v>
      </c>
      <c r="R106" s="822">
        <v>-730.5</v>
      </c>
    </row>
    <row r="107" spans="1:133" s="809" customFormat="1">
      <c r="A107" s="754" t="s">
        <v>739</v>
      </c>
      <c r="B107" s="819">
        <v>3470.2</v>
      </c>
      <c r="C107" s="819">
        <v>5498.9</v>
      </c>
      <c r="D107" s="819">
        <v>6784.3</v>
      </c>
      <c r="E107" s="819"/>
      <c r="F107" s="819"/>
      <c r="G107" s="819"/>
      <c r="H107" s="819"/>
      <c r="I107" s="819"/>
      <c r="J107" s="819"/>
      <c r="K107" s="819">
        <v>16794.599999999999</v>
      </c>
      <c r="L107" s="819">
        <v>17598</v>
      </c>
      <c r="M107" s="819">
        <v>17990.3</v>
      </c>
      <c r="N107" s="822">
        <v>22016.9</v>
      </c>
      <c r="O107" s="822">
        <v>19108.7</v>
      </c>
      <c r="P107" s="822">
        <v>19299.8</v>
      </c>
      <c r="Q107" s="822">
        <v>19221.5</v>
      </c>
      <c r="R107" s="822">
        <v>17568.8</v>
      </c>
      <c r="S107" s="825"/>
    </row>
    <row r="108" spans="1:133" s="809" customFormat="1">
      <c r="A108" s="754" t="s">
        <v>740</v>
      </c>
      <c r="B108" s="819">
        <v>-2973.1</v>
      </c>
      <c r="C108" s="819">
        <v>-4049.8</v>
      </c>
      <c r="D108" s="819">
        <v>-5364.4</v>
      </c>
      <c r="E108" s="819"/>
      <c r="F108" s="819"/>
      <c r="G108" s="819"/>
      <c r="H108" s="819"/>
      <c r="I108" s="819"/>
      <c r="J108" s="819"/>
      <c r="K108" s="819">
        <v>-13799.2</v>
      </c>
      <c r="L108" s="819">
        <v>-15355.3</v>
      </c>
      <c r="M108" s="819">
        <v>-15695.1</v>
      </c>
      <c r="N108" s="822">
        <v>-19634.3</v>
      </c>
      <c r="O108" s="822">
        <v>-17505.599999999999</v>
      </c>
      <c r="P108" s="822">
        <v>-18565.400000000001</v>
      </c>
      <c r="Q108" s="822">
        <v>-18834.2</v>
      </c>
      <c r="R108" s="822">
        <v>-18299.3</v>
      </c>
    </row>
    <row r="109" spans="1:133" s="809" customFormat="1">
      <c r="A109" s="750" t="s">
        <v>738</v>
      </c>
      <c r="B109" s="819">
        <v>497.1</v>
      </c>
      <c r="C109" s="819">
        <v>1449.1</v>
      </c>
      <c r="D109" s="819">
        <v>1419.9</v>
      </c>
      <c r="E109" s="819">
        <v>1075.5</v>
      </c>
      <c r="F109" s="819">
        <v>1934.1</v>
      </c>
      <c r="G109" s="819">
        <v>530.9</v>
      </c>
      <c r="H109" s="819">
        <v>-516.9</v>
      </c>
      <c r="I109" s="819">
        <v>1513.8</v>
      </c>
      <c r="J109" s="819">
        <f>J110+J111</f>
        <v>1710.5</v>
      </c>
      <c r="K109" s="819">
        <v>1394.8</v>
      </c>
      <c r="L109" s="819">
        <v>492.6</v>
      </c>
      <c r="M109" s="740">
        <v>350.2</v>
      </c>
      <c r="N109" s="822">
        <v>-177.6</v>
      </c>
      <c r="O109" s="822">
        <v>162.1</v>
      </c>
      <c r="P109" s="822">
        <v>434.4</v>
      </c>
      <c r="Q109" s="822">
        <v>437.3</v>
      </c>
      <c r="R109" s="822">
        <v>-581.6</v>
      </c>
      <c r="S109" s="825"/>
    </row>
    <row r="110" spans="1:133" s="809" customFormat="1">
      <c r="A110" s="754" t="s">
        <v>739</v>
      </c>
      <c r="B110" s="819">
        <v>3470.2</v>
      </c>
      <c r="C110" s="819">
        <v>5498.9</v>
      </c>
      <c r="D110" s="819">
        <v>6784.3</v>
      </c>
      <c r="E110" s="819"/>
      <c r="F110" s="819"/>
      <c r="G110" s="819">
        <v>11648.1</v>
      </c>
      <c r="H110" s="819">
        <v>11178.8</v>
      </c>
      <c r="I110" s="819">
        <v>11691.5</v>
      </c>
      <c r="J110" s="819">
        <v>13147.7</v>
      </c>
      <c r="K110" s="819">
        <v>14147.9</v>
      </c>
      <c r="L110" s="819">
        <v>14888.7</v>
      </c>
      <c r="M110" s="819">
        <v>14912.2</v>
      </c>
      <c r="N110" s="822">
        <v>17716</v>
      </c>
      <c r="O110" s="822">
        <v>16372.8</v>
      </c>
      <c r="P110" s="822">
        <v>16807.2</v>
      </c>
      <c r="Q110" s="822">
        <v>17244.599999999999</v>
      </c>
      <c r="R110" s="822">
        <v>16663</v>
      </c>
      <c r="S110" s="825"/>
    </row>
    <row r="111" spans="1:133" s="809" customFormat="1">
      <c r="A111" s="754" t="s">
        <v>740</v>
      </c>
      <c r="B111" s="819">
        <v>-2973.1</v>
      </c>
      <c r="C111" s="819">
        <v>-4049.8</v>
      </c>
      <c r="D111" s="819">
        <v>-5364.4</v>
      </c>
      <c r="E111" s="819"/>
      <c r="F111" s="819"/>
      <c r="G111" s="819">
        <v>-11117.2</v>
      </c>
      <c r="H111" s="819">
        <v>-11695.7</v>
      </c>
      <c r="I111" s="819">
        <v>-10177.700000000001</v>
      </c>
      <c r="J111" s="819">
        <v>-11437.2</v>
      </c>
      <c r="K111" s="819">
        <v>-12753.1</v>
      </c>
      <c r="L111" s="819">
        <v>-14396.1</v>
      </c>
      <c r="M111" s="819">
        <v>-14562</v>
      </c>
      <c r="N111" s="822">
        <v>-17893.599999999999</v>
      </c>
      <c r="O111" s="822">
        <v>-16210.7</v>
      </c>
      <c r="P111" s="822">
        <v>-16372.8</v>
      </c>
      <c r="Q111" s="822">
        <v>-16807.2</v>
      </c>
      <c r="R111" s="822">
        <v>-17244.599999999999</v>
      </c>
    </row>
    <row r="112" spans="1:133" s="809" customFormat="1">
      <c r="A112" s="750" t="s">
        <v>741</v>
      </c>
      <c r="B112" s="819">
        <v>500</v>
      </c>
      <c r="C112" s="819">
        <v>1277.4000000000001</v>
      </c>
      <c r="D112" s="819">
        <v>1563.3</v>
      </c>
      <c r="E112" s="819">
        <v>1005.3</v>
      </c>
      <c r="F112" s="819">
        <v>560.79999999999995</v>
      </c>
      <c r="G112" s="819">
        <v>205.3</v>
      </c>
      <c r="H112" s="819">
        <v>343.7</v>
      </c>
      <c r="I112" s="819">
        <v>-355.7</v>
      </c>
      <c r="J112" s="819">
        <f>J113+J114</f>
        <v>1266.2</v>
      </c>
      <c r="K112" s="819">
        <v>1600.6</v>
      </c>
      <c r="L112" s="819">
        <v>1750</v>
      </c>
      <c r="M112" s="819">
        <v>1945</v>
      </c>
      <c r="N112" s="822">
        <v>2560.1999999999998</v>
      </c>
      <c r="O112" s="822">
        <v>1441</v>
      </c>
      <c r="P112" s="822">
        <v>300</v>
      </c>
      <c r="Q112" s="822">
        <v>-50</v>
      </c>
      <c r="R112" s="822">
        <v>-148.9</v>
      </c>
    </row>
    <row r="113" spans="1:133" s="809" customFormat="1">
      <c r="A113" s="754" t="s">
        <v>742</v>
      </c>
      <c r="B113" s="819">
        <v>606.70000000000005</v>
      </c>
      <c r="C113" s="819">
        <v>1415.7</v>
      </c>
      <c r="D113" s="819">
        <v>1920</v>
      </c>
      <c r="E113" s="819"/>
      <c r="F113" s="819"/>
      <c r="G113" s="819">
        <v>887.7</v>
      </c>
      <c r="H113" s="819">
        <v>1000</v>
      </c>
      <c r="I113" s="819">
        <v>635.70000000000005</v>
      </c>
      <c r="J113" s="819">
        <v>2567.5</v>
      </c>
      <c r="K113" s="819">
        <v>2646.7</v>
      </c>
      <c r="L113" s="819">
        <v>2709.3</v>
      </c>
      <c r="M113" s="819">
        <v>3078.1</v>
      </c>
      <c r="N113" s="822">
        <v>4300.8999999999996</v>
      </c>
      <c r="O113" s="822">
        <v>2735.9</v>
      </c>
      <c r="P113" s="822">
        <v>2492.6</v>
      </c>
      <c r="Q113" s="822">
        <v>1977</v>
      </c>
      <c r="R113" s="822">
        <v>905.8</v>
      </c>
    </row>
    <row r="114" spans="1:133" s="809" customFormat="1">
      <c r="A114" s="754" t="s">
        <v>743</v>
      </c>
      <c r="B114" s="819">
        <v>-106.7</v>
      </c>
      <c r="C114" s="819">
        <v>-138.30000000000001</v>
      </c>
      <c r="D114" s="819">
        <v>-356.7</v>
      </c>
      <c r="E114" s="819"/>
      <c r="F114" s="819"/>
      <c r="G114" s="819">
        <v>-682.3</v>
      </c>
      <c r="H114" s="819">
        <v>-656.4</v>
      </c>
      <c r="I114" s="819">
        <v>-991.4</v>
      </c>
      <c r="J114" s="819">
        <v>-1301.3</v>
      </c>
      <c r="K114" s="819">
        <v>-1046.0999999999999</v>
      </c>
      <c r="L114" s="819">
        <v>-959.3</v>
      </c>
      <c r="M114" s="819">
        <v>-1133.0999999999999</v>
      </c>
      <c r="N114" s="822">
        <v>-1740.7</v>
      </c>
      <c r="O114" s="822">
        <v>-1294.9000000000001</v>
      </c>
      <c r="P114" s="822">
        <v>-2192.6</v>
      </c>
      <c r="Q114" s="822">
        <v>-2027</v>
      </c>
      <c r="R114" s="822">
        <v>-1054.7</v>
      </c>
    </row>
    <row r="115" spans="1:133" s="809" customFormat="1">
      <c r="A115" s="750" t="s">
        <v>744</v>
      </c>
      <c r="B115" s="819"/>
      <c r="C115" s="819"/>
      <c r="D115" s="819"/>
      <c r="E115" s="819"/>
      <c r="F115" s="819"/>
      <c r="G115" s="819"/>
      <c r="H115" s="819">
        <v>-146</v>
      </c>
      <c r="I115" s="819">
        <v>-103.8</v>
      </c>
      <c r="J115" s="819">
        <v>-94.7</v>
      </c>
      <c r="K115" s="819">
        <v>46.7</v>
      </c>
      <c r="L115" s="819">
        <v>34</v>
      </c>
      <c r="M115" s="819">
        <v>-119.1</v>
      </c>
      <c r="N115" s="822">
        <v>-62.2</v>
      </c>
      <c r="O115" s="822">
        <v>-155.6</v>
      </c>
      <c r="P115" s="822">
        <v>-96.4</v>
      </c>
      <c r="Q115" s="822">
        <v>-38</v>
      </c>
      <c r="R115" s="822">
        <v>-40.200000000000003</v>
      </c>
    </row>
    <row r="116" spans="1:133" s="809" customFormat="1">
      <c r="A116" s="750" t="s">
        <v>745</v>
      </c>
      <c r="B116" s="820">
        <v>200</v>
      </c>
      <c r="C116" s="820">
        <v>305</v>
      </c>
      <c r="D116" s="820"/>
      <c r="E116" s="820"/>
      <c r="F116" s="819"/>
      <c r="G116" s="826"/>
      <c r="H116" s="819"/>
      <c r="I116" s="819">
        <v>103.4</v>
      </c>
      <c r="J116" s="819"/>
      <c r="K116" s="819">
        <v>0</v>
      </c>
      <c r="L116" s="819">
        <v>0</v>
      </c>
      <c r="M116" s="819">
        <v>0</v>
      </c>
      <c r="N116" s="822">
        <v>0</v>
      </c>
      <c r="O116" s="822">
        <v>0</v>
      </c>
      <c r="P116" s="822">
        <v>0</v>
      </c>
      <c r="Q116" s="822">
        <v>0</v>
      </c>
      <c r="R116" s="822">
        <v>0</v>
      </c>
    </row>
    <row r="117" spans="1:133" s="809" customFormat="1">
      <c r="A117" s="750"/>
      <c r="B117" s="819"/>
      <c r="C117" s="819"/>
      <c r="D117" s="819"/>
      <c r="E117" s="819"/>
      <c r="F117" s="819"/>
      <c r="G117" s="819"/>
      <c r="H117" s="819"/>
      <c r="I117" s="819"/>
      <c r="J117" s="819"/>
      <c r="K117" s="819"/>
      <c r="L117" s="819"/>
      <c r="M117" s="819"/>
      <c r="N117" s="822"/>
      <c r="O117" s="822"/>
      <c r="P117" s="822"/>
      <c r="Q117" s="822"/>
      <c r="R117" s="822"/>
    </row>
    <row r="118" spans="1:133" s="813" customFormat="1">
      <c r="A118" s="816" t="s">
        <v>696</v>
      </c>
      <c r="B118" s="817">
        <v>161.9</v>
      </c>
      <c r="C118" s="817">
        <v>343.5</v>
      </c>
      <c r="D118" s="817">
        <v>421.8</v>
      </c>
      <c r="E118" s="817">
        <f>E120+E121</f>
        <v>521</v>
      </c>
      <c r="F118" s="817">
        <f>F120+F121</f>
        <v>1448.9</v>
      </c>
      <c r="G118" s="817">
        <v>878</v>
      </c>
      <c r="H118" s="817">
        <v>3596.2</v>
      </c>
      <c r="I118" s="817">
        <v>2333.9</v>
      </c>
      <c r="J118" s="817">
        <f>J120+J121</f>
        <v>3619.4000000000005</v>
      </c>
      <c r="K118" s="817">
        <v>4913.3999999999996</v>
      </c>
      <c r="L118" s="817">
        <v>3219.5</v>
      </c>
      <c r="M118" s="817">
        <v>2087.6999999999998</v>
      </c>
      <c r="N118" s="818">
        <v>1663.4</v>
      </c>
      <c r="O118" s="818">
        <v>1206.7</v>
      </c>
      <c r="P118" s="818">
        <v>676.2</v>
      </c>
      <c r="Q118" s="818">
        <v>-578.5</v>
      </c>
      <c r="R118" s="818">
        <v>-1707.1</v>
      </c>
      <c r="S118" s="812"/>
      <c r="T118" s="812"/>
      <c r="U118" s="812"/>
      <c r="V118" s="812"/>
      <c r="W118" s="812"/>
      <c r="X118" s="812"/>
      <c r="Y118" s="812"/>
      <c r="Z118" s="812"/>
      <c r="AA118" s="812"/>
      <c r="AB118" s="812"/>
      <c r="AC118" s="812"/>
      <c r="AD118" s="812"/>
      <c r="AE118" s="812"/>
      <c r="AF118" s="812"/>
      <c r="AG118" s="812"/>
      <c r="AH118" s="812"/>
      <c r="AI118" s="812"/>
      <c r="AJ118" s="812"/>
      <c r="AK118" s="812"/>
      <c r="AL118" s="812"/>
      <c r="AM118" s="812"/>
      <c r="AN118" s="812"/>
      <c r="AO118" s="812"/>
      <c r="AP118" s="812"/>
      <c r="AQ118" s="812"/>
      <c r="AR118" s="812"/>
      <c r="AS118" s="812"/>
      <c r="AT118" s="812"/>
      <c r="AU118" s="812"/>
      <c r="AV118" s="812"/>
      <c r="AW118" s="812"/>
      <c r="AX118" s="812"/>
      <c r="AY118" s="812"/>
      <c r="AZ118" s="812"/>
      <c r="BA118" s="812"/>
      <c r="BB118" s="812"/>
      <c r="BC118" s="812"/>
      <c r="BD118" s="812"/>
      <c r="BE118" s="812"/>
      <c r="BF118" s="812"/>
      <c r="BG118" s="812"/>
      <c r="BH118" s="812"/>
      <c r="BI118" s="812"/>
      <c r="BJ118" s="812"/>
      <c r="BK118" s="812"/>
      <c r="BL118" s="812"/>
      <c r="BM118" s="812"/>
      <c r="BN118" s="812"/>
      <c r="BO118" s="812"/>
      <c r="BP118" s="812"/>
      <c r="BQ118" s="812"/>
      <c r="BR118" s="812"/>
      <c r="BS118" s="812"/>
      <c r="BT118" s="812"/>
      <c r="BU118" s="812"/>
      <c r="BV118" s="812"/>
      <c r="BW118" s="812"/>
      <c r="BX118" s="812"/>
      <c r="BY118" s="812"/>
      <c r="BZ118" s="812"/>
      <c r="CA118" s="812"/>
      <c r="CB118" s="812"/>
      <c r="CC118" s="812"/>
      <c r="CD118" s="812"/>
      <c r="CE118" s="812"/>
      <c r="CF118" s="812"/>
      <c r="CG118" s="812"/>
      <c r="CH118" s="812"/>
      <c r="CI118" s="812"/>
      <c r="CJ118" s="812"/>
      <c r="CK118" s="812"/>
      <c r="CL118" s="812"/>
      <c r="CM118" s="812"/>
      <c r="CN118" s="812"/>
      <c r="CO118" s="812"/>
      <c r="CP118" s="812"/>
      <c r="CQ118" s="812"/>
      <c r="CR118" s="812"/>
      <c r="CS118" s="812"/>
      <c r="CT118" s="812"/>
      <c r="CU118" s="812"/>
      <c r="CV118" s="812"/>
      <c r="CW118" s="812"/>
      <c r="CX118" s="812"/>
      <c r="CY118" s="812"/>
      <c r="CZ118" s="812"/>
      <c r="DA118" s="812"/>
      <c r="DB118" s="812"/>
      <c r="DC118" s="812"/>
      <c r="DD118" s="812"/>
      <c r="DE118" s="812"/>
      <c r="DF118" s="812"/>
      <c r="DG118" s="812"/>
      <c r="DH118" s="812"/>
      <c r="DI118" s="812"/>
      <c r="DJ118" s="812"/>
      <c r="DK118" s="812"/>
      <c r="DL118" s="812"/>
      <c r="DM118" s="812"/>
      <c r="DN118" s="812"/>
      <c r="DO118" s="812"/>
      <c r="DP118" s="812"/>
      <c r="DQ118" s="812"/>
      <c r="DR118" s="812"/>
      <c r="DS118" s="812"/>
      <c r="DT118" s="812"/>
      <c r="DU118" s="812"/>
      <c r="DV118" s="812"/>
      <c r="DW118" s="812"/>
      <c r="DX118" s="812"/>
      <c r="DY118" s="812"/>
      <c r="DZ118" s="812"/>
      <c r="EA118" s="812"/>
      <c r="EB118" s="812"/>
      <c r="EC118" s="812"/>
    </row>
    <row r="119" spans="1:133" s="812" customFormat="1">
      <c r="A119" s="750" t="s">
        <v>746</v>
      </c>
      <c r="B119" s="819"/>
      <c r="C119" s="819"/>
      <c r="D119" s="819"/>
      <c r="E119" s="819"/>
      <c r="F119" s="819"/>
      <c r="G119" s="819"/>
      <c r="H119" s="819"/>
      <c r="I119" s="819"/>
      <c r="J119" s="819"/>
      <c r="K119" s="819">
        <v>1244.0999999999999</v>
      </c>
      <c r="L119" s="819">
        <v>0</v>
      </c>
      <c r="M119" s="819">
        <v>0</v>
      </c>
      <c r="N119" s="822">
        <v>0</v>
      </c>
      <c r="O119" s="822">
        <v>0</v>
      </c>
      <c r="P119" s="822">
        <v>0</v>
      </c>
      <c r="Q119" s="822">
        <v>0</v>
      </c>
      <c r="R119" s="822">
        <v>0</v>
      </c>
    </row>
    <row r="120" spans="1:133" s="812" customFormat="1">
      <c r="A120" s="750" t="s">
        <v>737</v>
      </c>
      <c r="B120" s="819"/>
      <c r="C120" s="819"/>
      <c r="D120" s="819"/>
      <c r="E120" s="819"/>
      <c r="F120" s="820"/>
      <c r="G120" s="820"/>
      <c r="H120" s="820">
        <v>1672.2</v>
      </c>
      <c r="I120" s="820"/>
      <c r="J120" s="820"/>
      <c r="K120" s="820">
        <v>0</v>
      </c>
      <c r="L120" s="820">
        <v>0</v>
      </c>
      <c r="M120" s="820">
        <v>0</v>
      </c>
      <c r="N120" s="821">
        <v>0</v>
      </c>
      <c r="O120" s="821">
        <v>0</v>
      </c>
      <c r="P120" s="821">
        <v>0</v>
      </c>
      <c r="Q120" s="821">
        <v>0</v>
      </c>
      <c r="R120" s="821">
        <v>-1760.6</v>
      </c>
    </row>
    <row r="121" spans="1:133" s="812" customFormat="1">
      <c r="A121" s="750" t="s">
        <v>747</v>
      </c>
      <c r="B121" s="819">
        <v>161.9</v>
      </c>
      <c r="C121" s="819">
        <v>343.5</v>
      </c>
      <c r="D121" s="819">
        <v>421.8</v>
      </c>
      <c r="E121" s="819">
        <v>521</v>
      </c>
      <c r="F121" s="819">
        <v>1448.9</v>
      </c>
      <c r="G121" s="819">
        <v>878</v>
      </c>
      <c r="H121" s="819">
        <v>1924</v>
      </c>
      <c r="I121" s="819">
        <v>2333.9</v>
      </c>
      <c r="J121" s="819">
        <f>J122+J125+J128</f>
        <v>3619.4000000000005</v>
      </c>
      <c r="K121" s="819">
        <v>3669.3</v>
      </c>
      <c r="L121" s="819">
        <v>3219.5</v>
      </c>
      <c r="M121" s="819">
        <v>2087.6999999999998</v>
      </c>
      <c r="N121" s="822">
        <v>1663.4</v>
      </c>
      <c r="O121" s="822">
        <v>1206.7</v>
      </c>
      <c r="P121" s="822">
        <v>676.2</v>
      </c>
      <c r="Q121" s="822">
        <v>-578.5</v>
      </c>
      <c r="R121" s="822">
        <v>53.5</v>
      </c>
    </row>
    <row r="122" spans="1:133" s="809" customFormat="1">
      <c r="A122" s="750" t="s">
        <v>748</v>
      </c>
      <c r="B122" s="819">
        <v>214.8</v>
      </c>
      <c r="C122" s="819">
        <v>395.1</v>
      </c>
      <c r="D122" s="819">
        <v>477.5</v>
      </c>
      <c r="E122" s="819">
        <v>567.70000000000005</v>
      </c>
      <c r="F122" s="819">
        <v>803.6</v>
      </c>
      <c r="G122" s="819">
        <v>576.1</v>
      </c>
      <c r="H122" s="819">
        <v>527.6</v>
      </c>
      <c r="I122" s="819">
        <v>968</v>
      </c>
      <c r="J122" s="819">
        <f>J123+J124</f>
        <v>1154.9000000000001</v>
      </c>
      <c r="K122" s="819">
        <v>1108.3</v>
      </c>
      <c r="L122" s="819">
        <v>834.5</v>
      </c>
      <c r="M122" s="819">
        <v>212.3</v>
      </c>
      <c r="N122" s="822">
        <v>253.3</v>
      </c>
      <c r="O122" s="822">
        <v>1337.6</v>
      </c>
      <c r="P122" s="822">
        <v>934</v>
      </c>
      <c r="Q122" s="822">
        <v>337.5</v>
      </c>
      <c r="R122" s="822">
        <v>1014</v>
      </c>
    </row>
    <row r="123" spans="1:133" s="809" customFormat="1">
      <c r="A123" s="754" t="s">
        <v>750</v>
      </c>
      <c r="B123" s="819">
        <v>326.2</v>
      </c>
      <c r="C123" s="819">
        <v>516.5</v>
      </c>
      <c r="D123" s="819">
        <v>610.1</v>
      </c>
      <c r="E123" s="819"/>
      <c r="F123" s="819"/>
      <c r="G123" s="819">
        <v>802.4</v>
      </c>
      <c r="H123" s="819">
        <v>791.7</v>
      </c>
      <c r="I123" s="819">
        <v>1311.7</v>
      </c>
      <c r="J123" s="819">
        <v>1567.8</v>
      </c>
      <c r="K123" s="819">
        <v>1493.5</v>
      </c>
      <c r="L123" s="819">
        <v>1447.5</v>
      </c>
      <c r="M123" s="819">
        <v>1033</v>
      </c>
      <c r="N123" s="822">
        <v>1025.8</v>
      </c>
      <c r="O123" s="822">
        <v>2120.6</v>
      </c>
      <c r="P123" s="822">
        <v>1788.6</v>
      </c>
      <c r="Q123" s="822">
        <v>1337.9</v>
      </c>
      <c r="R123" s="822">
        <v>1982.8</v>
      </c>
    </row>
    <row r="124" spans="1:133" s="809" customFormat="1">
      <c r="A124" s="754" t="s">
        <v>743</v>
      </c>
      <c r="B124" s="819">
        <v>-111.4</v>
      </c>
      <c r="C124" s="819">
        <v>-121.4</v>
      </c>
      <c r="D124" s="819">
        <v>-132.6</v>
      </c>
      <c r="E124" s="819">
        <v>0</v>
      </c>
      <c r="F124" s="819">
        <v>0</v>
      </c>
      <c r="G124" s="819">
        <v>-226.3</v>
      </c>
      <c r="H124" s="819">
        <v>-264.10000000000002</v>
      </c>
      <c r="I124" s="819">
        <v>-343.7</v>
      </c>
      <c r="J124" s="819">
        <v>-412.9</v>
      </c>
      <c r="K124" s="819">
        <v>-385.2</v>
      </c>
      <c r="L124" s="819">
        <v>-612.9</v>
      </c>
      <c r="M124" s="819">
        <v>-820.7</v>
      </c>
      <c r="N124" s="822">
        <v>-772.5</v>
      </c>
      <c r="O124" s="822">
        <v>-783</v>
      </c>
      <c r="P124" s="822">
        <v>-854.7</v>
      </c>
      <c r="Q124" s="822">
        <v>-1000.5</v>
      </c>
      <c r="R124" s="822">
        <v>-968.8</v>
      </c>
      <c r="S124" s="827"/>
      <c r="T124" s="827"/>
      <c r="U124" s="827"/>
      <c r="V124" s="827"/>
      <c r="W124" s="827"/>
      <c r="X124" s="827"/>
      <c r="Y124" s="827"/>
      <c r="Z124" s="827"/>
      <c r="AA124" s="827"/>
      <c r="AB124" s="827"/>
    </row>
    <row r="125" spans="1:133" s="809" customFormat="1">
      <c r="A125" s="750" t="s">
        <v>751</v>
      </c>
      <c r="B125" s="820">
        <v>16.100000000000001</v>
      </c>
      <c r="C125" s="820">
        <v>14.2</v>
      </c>
      <c r="D125" s="820">
        <v>14.2</v>
      </c>
      <c r="E125" s="819"/>
      <c r="F125" s="819">
        <v>686.8</v>
      </c>
      <c r="G125" s="819">
        <v>346.9</v>
      </c>
      <c r="H125" s="819">
        <v>601.9</v>
      </c>
      <c r="I125" s="819">
        <v>36.799999999999997</v>
      </c>
      <c r="J125" s="819">
        <f>J126+J127</f>
        <v>-876.3</v>
      </c>
      <c r="K125" s="819">
        <v>-862.7</v>
      </c>
      <c r="L125" s="819">
        <v>-29</v>
      </c>
      <c r="M125" s="819">
        <v>-40.299999999999997</v>
      </c>
      <c r="N125" s="822">
        <v>145.9</v>
      </c>
      <c r="O125" s="822">
        <v>210.7</v>
      </c>
      <c r="P125" s="822">
        <v>210.7</v>
      </c>
      <c r="Q125" s="822">
        <v>32.700000000000003</v>
      </c>
      <c r="R125" s="822">
        <v>-11.8</v>
      </c>
      <c r="S125" s="827"/>
      <c r="T125" s="827"/>
      <c r="U125" s="827"/>
      <c r="V125" s="827"/>
      <c r="W125" s="827"/>
      <c r="X125" s="827"/>
      <c r="Y125" s="827"/>
      <c r="Z125" s="827"/>
      <c r="AA125" s="827"/>
      <c r="AB125" s="827"/>
    </row>
    <row r="126" spans="1:133" s="809" customFormat="1">
      <c r="A126" s="754" t="s">
        <v>750</v>
      </c>
      <c r="B126" s="820"/>
      <c r="C126" s="820"/>
      <c r="D126" s="820"/>
      <c r="E126" s="820"/>
      <c r="F126" s="819"/>
      <c r="G126" s="819">
        <v>346.9</v>
      </c>
      <c r="H126" s="819">
        <v>619.9</v>
      </c>
      <c r="I126" s="819">
        <v>54.8</v>
      </c>
      <c r="J126" s="819">
        <v>18.100000000000001</v>
      </c>
      <c r="K126" s="819">
        <v>59.7</v>
      </c>
      <c r="L126" s="819">
        <v>8.6</v>
      </c>
      <c r="M126" s="819">
        <v>0</v>
      </c>
      <c r="N126" s="822">
        <v>188</v>
      </c>
      <c r="O126" s="822">
        <v>250.7</v>
      </c>
      <c r="P126" s="822">
        <v>250.7</v>
      </c>
      <c r="Q126" s="822">
        <v>117.1</v>
      </c>
      <c r="R126" s="822">
        <v>72.599999999999994</v>
      </c>
      <c r="S126" s="827"/>
      <c r="T126" s="827"/>
      <c r="U126" s="827"/>
      <c r="V126" s="827"/>
      <c r="W126" s="827"/>
      <c r="X126" s="827"/>
      <c r="Y126" s="827"/>
      <c r="Z126" s="827"/>
      <c r="AA126" s="827"/>
      <c r="AB126" s="827"/>
    </row>
    <row r="127" spans="1:133" s="809" customFormat="1">
      <c r="A127" s="754" t="s">
        <v>743</v>
      </c>
      <c r="B127" s="819">
        <v>-16.100000000000001</v>
      </c>
      <c r="C127" s="819">
        <v>-14.2</v>
      </c>
      <c r="D127" s="819">
        <v>-14.2</v>
      </c>
      <c r="E127" s="820">
        <v>0</v>
      </c>
      <c r="F127" s="820">
        <v>0</v>
      </c>
      <c r="G127" s="820">
        <v>0</v>
      </c>
      <c r="H127" s="820">
        <v>-18</v>
      </c>
      <c r="I127" s="820">
        <v>-17.899999999999999</v>
      </c>
      <c r="J127" s="820">
        <v>-894.4</v>
      </c>
      <c r="K127" s="820">
        <v>-922.4</v>
      </c>
      <c r="L127" s="820">
        <v>-37.5</v>
      </c>
      <c r="M127" s="820">
        <v>-40.299999999999997</v>
      </c>
      <c r="N127" s="821">
        <v>-42.1</v>
      </c>
      <c r="O127" s="821">
        <v>-39.9</v>
      </c>
      <c r="P127" s="821">
        <v>-40</v>
      </c>
      <c r="Q127" s="821">
        <v>-84.4</v>
      </c>
      <c r="R127" s="821">
        <v>-84.4</v>
      </c>
      <c r="S127" s="827"/>
      <c r="T127" s="827"/>
      <c r="U127" s="827"/>
      <c r="V127" s="827"/>
      <c r="W127" s="827"/>
      <c r="X127" s="827"/>
      <c r="Y127" s="827"/>
      <c r="Z127" s="827"/>
      <c r="AA127" s="827"/>
      <c r="AB127" s="827"/>
    </row>
    <row r="128" spans="1:133" s="809" customFormat="1">
      <c r="A128" s="750" t="s">
        <v>752</v>
      </c>
      <c r="B128" s="819">
        <v>36.799999999999997</v>
      </c>
      <c r="C128" s="819">
        <v>37.4</v>
      </c>
      <c r="D128" s="819">
        <v>41.5</v>
      </c>
      <c r="E128" s="819">
        <v>-46.7</v>
      </c>
      <c r="F128" s="819">
        <v>-41.5</v>
      </c>
      <c r="G128" s="819">
        <v>-45</v>
      </c>
      <c r="H128" s="819">
        <v>794.5</v>
      </c>
      <c r="I128" s="819">
        <v>1329.1</v>
      </c>
      <c r="J128" s="819">
        <f>J129+J130</f>
        <v>3340.8</v>
      </c>
      <c r="K128" s="819">
        <v>3423.7</v>
      </c>
      <c r="L128" s="819">
        <v>2414</v>
      </c>
      <c r="M128" s="819">
        <v>1915.7</v>
      </c>
      <c r="N128" s="822">
        <v>1264.2</v>
      </c>
      <c r="O128" s="822">
        <v>-341.6</v>
      </c>
      <c r="P128" s="822">
        <v>-468.5</v>
      </c>
      <c r="Q128" s="822">
        <v>-948.6</v>
      </c>
      <c r="R128" s="822">
        <v>-948.6</v>
      </c>
      <c r="S128" s="827"/>
      <c r="T128" s="827"/>
      <c r="U128" s="827"/>
      <c r="V128" s="827"/>
      <c r="W128" s="827"/>
      <c r="X128" s="827"/>
      <c r="Y128" s="827"/>
      <c r="Z128" s="827"/>
      <c r="AA128" s="827"/>
      <c r="AB128" s="827"/>
    </row>
    <row r="129" spans="1:133" s="809" customFormat="1">
      <c r="A129" s="754" t="s">
        <v>750</v>
      </c>
      <c r="B129" s="819"/>
      <c r="C129" s="819"/>
      <c r="D129" s="819"/>
      <c r="E129" s="820"/>
      <c r="F129" s="820"/>
      <c r="G129" s="820"/>
      <c r="H129" s="820">
        <v>822.3</v>
      </c>
      <c r="I129" s="820">
        <v>1359.9</v>
      </c>
      <c r="J129" s="820">
        <v>4396.1000000000004</v>
      </c>
      <c r="K129" s="820">
        <v>3438.6</v>
      </c>
      <c r="L129" s="820">
        <v>2620.3000000000002</v>
      </c>
      <c r="M129" s="820">
        <v>2139.4</v>
      </c>
      <c r="N129" s="821">
        <v>1911.7</v>
      </c>
      <c r="O129" s="821">
        <v>474.7</v>
      </c>
      <c r="P129" s="821">
        <v>474.7</v>
      </c>
      <c r="Q129" s="821">
        <v>0</v>
      </c>
      <c r="R129" s="821">
        <v>0</v>
      </c>
      <c r="S129" s="827"/>
      <c r="T129" s="827"/>
      <c r="U129" s="827"/>
      <c r="V129" s="827"/>
      <c r="W129" s="827"/>
      <c r="X129" s="827"/>
      <c r="Y129" s="827"/>
      <c r="Z129" s="827"/>
      <c r="AA129" s="827"/>
      <c r="AB129" s="827"/>
    </row>
    <row r="130" spans="1:133" s="809" customFormat="1">
      <c r="A130" s="754" t="s">
        <v>743</v>
      </c>
      <c r="B130" s="819">
        <v>-36.799999999999997</v>
      </c>
      <c r="C130" s="819">
        <v>-37.4</v>
      </c>
      <c r="D130" s="819">
        <v>-41.5</v>
      </c>
      <c r="E130" s="819">
        <v>0</v>
      </c>
      <c r="F130" s="819">
        <v>0</v>
      </c>
      <c r="G130" s="819">
        <v>-45</v>
      </c>
      <c r="H130" s="819">
        <v>-27.8</v>
      </c>
      <c r="I130" s="819">
        <v>-30.9</v>
      </c>
      <c r="J130" s="819">
        <v>-1055.3</v>
      </c>
      <c r="K130" s="819">
        <v>-14.9</v>
      </c>
      <c r="L130" s="819">
        <v>-206.3</v>
      </c>
      <c r="M130" s="819">
        <v>-223.7</v>
      </c>
      <c r="N130" s="822">
        <v>-647.5</v>
      </c>
      <c r="O130" s="822">
        <v>-816.3</v>
      </c>
      <c r="P130" s="822">
        <v>-943.1</v>
      </c>
      <c r="Q130" s="822">
        <v>-948.6</v>
      </c>
      <c r="R130" s="822">
        <v>-948.6</v>
      </c>
      <c r="S130" s="827"/>
      <c r="T130" s="827"/>
      <c r="U130" s="827"/>
      <c r="V130" s="827"/>
      <c r="W130" s="827"/>
      <c r="X130" s="827"/>
      <c r="Y130" s="827"/>
      <c r="Z130" s="827"/>
      <c r="AA130" s="827"/>
      <c r="AB130" s="827"/>
    </row>
    <row r="131" spans="1:133" s="809" customFormat="1">
      <c r="A131" s="750"/>
      <c r="B131" s="819"/>
      <c r="C131" s="819"/>
      <c r="D131" s="819"/>
      <c r="E131" s="819"/>
      <c r="F131" s="819"/>
      <c r="G131" s="819"/>
      <c r="H131" s="819"/>
      <c r="I131" s="819"/>
      <c r="J131" s="819"/>
      <c r="K131" s="819"/>
      <c r="L131" s="819"/>
      <c r="M131" s="819"/>
      <c r="N131" s="822"/>
      <c r="O131" s="822"/>
      <c r="P131" s="822"/>
      <c r="Q131" s="822"/>
      <c r="R131" s="822"/>
      <c r="S131" s="827"/>
      <c r="T131" s="827"/>
      <c r="U131" s="827"/>
      <c r="V131" s="827"/>
      <c r="W131" s="827"/>
      <c r="X131" s="827"/>
      <c r="Y131" s="827"/>
      <c r="Z131" s="827"/>
      <c r="AA131" s="827"/>
      <c r="AB131" s="827"/>
    </row>
    <row r="132" spans="1:133" s="828" customFormat="1">
      <c r="A132" s="745" t="s">
        <v>753</v>
      </c>
      <c r="B132" s="747">
        <f t="shared" ref="B132:H132" si="6">B97+B101-B105-B118</f>
        <v>-523.95220999999992</v>
      </c>
      <c r="C132" s="747">
        <f t="shared" si="6"/>
        <v>-3278.0487400000002</v>
      </c>
      <c r="D132" s="747">
        <f t="shared" si="6"/>
        <v>-3579.0405000000001</v>
      </c>
      <c r="E132" s="747">
        <f t="shared" si="6"/>
        <v>-3012.4</v>
      </c>
      <c r="F132" s="747">
        <f t="shared" si="6"/>
        <v>-3086.8</v>
      </c>
      <c r="G132" s="747">
        <f t="shared" si="6"/>
        <v>-1794.6</v>
      </c>
      <c r="H132" s="747">
        <f t="shared" si="6"/>
        <v>-2048.3000000000002</v>
      </c>
      <c r="I132" s="747">
        <f>I95-I103</f>
        <v>-4172</v>
      </c>
      <c r="J132" s="747">
        <v>-7304.4</v>
      </c>
      <c r="K132" s="747">
        <f t="shared" ref="K132" si="7">K95-K103</f>
        <v>-9640.7000000000007</v>
      </c>
      <c r="L132" s="747">
        <f>L95-L103</f>
        <v>-5851.6</v>
      </c>
      <c r="M132" s="747">
        <f>M95-M103</f>
        <v>-4804.6000000000004</v>
      </c>
      <c r="N132" s="748">
        <f t="shared" ref="N132:O132" si="8">N95-N103</f>
        <v>-3983.7</v>
      </c>
      <c r="O132" s="748">
        <f t="shared" si="8"/>
        <v>-2654.2</v>
      </c>
      <c r="P132" s="748">
        <f>P95-P103</f>
        <v>-1314.2</v>
      </c>
      <c r="Q132" s="748">
        <f>Q95-Q103</f>
        <v>229.2</v>
      </c>
      <c r="R132" s="748">
        <f>R95-R103</f>
        <v>2477.8000000000002</v>
      </c>
      <c r="S132" s="809"/>
      <c r="T132" s="809"/>
      <c r="U132" s="809"/>
      <c r="V132" s="809"/>
      <c r="W132" s="809"/>
      <c r="X132" s="809"/>
      <c r="Y132" s="809"/>
      <c r="Z132" s="809"/>
      <c r="AA132" s="809"/>
      <c r="AB132" s="809"/>
      <c r="AC132" s="809"/>
      <c r="AD132" s="809"/>
      <c r="AE132" s="809"/>
      <c r="AF132" s="809"/>
      <c r="AG132" s="809"/>
      <c r="AH132" s="809"/>
      <c r="AI132" s="809"/>
      <c r="AJ132" s="809"/>
      <c r="AK132" s="809"/>
      <c r="AL132" s="809"/>
      <c r="AM132" s="809"/>
      <c r="AN132" s="809"/>
      <c r="AO132" s="809"/>
      <c r="AP132" s="809"/>
      <c r="AQ132" s="809"/>
      <c r="AR132" s="809"/>
      <c r="AS132" s="809"/>
      <c r="AT132" s="809"/>
      <c r="AU132" s="809"/>
      <c r="AV132" s="809"/>
      <c r="AW132" s="809"/>
      <c r="AX132" s="809"/>
      <c r="AY132" s="809"/>
      <c r="AZ132" s="809"/>
      <c r="BA132" s="809"/>
      <c r="BB132" s="809"/>
      <c r="BC132" s="809"/>
      <c r="BD132" s="809"/>
      <c r="BE132" s="809"/>
      <c r="BF132" s="809"/>
      <c r="BG132" s="809"/>
      <c r="BH132" s="809"/>
      <c r="BI132" s="809"/>
      <c r="BJ132" s="809"/>
      <c r="BK132" s="809"/>
      <c r="BL132" s="809"/>
      <c r="BM132" s="809"/>
      <c r="BN132" s="809"/>
      <c r="BO132" s="809"/>
      <c r="BP132" s="809"/>
      <c r="BQ132" s="809"/>
      <c r="BR132" s="809"/>
      <c r="BS132" s="809"/>
      <c r="BT132" s="809"/>
      <c r="BU132" s="809"/>
      <c r="BV132" s="809"/>
      <c r="BW132" s="809"/>
      <c r="BX132" s="809"/>
      <c r="BY132" s="809"/>
      <c r="BZ132" s="809"/>
      <c r="CA132" s="809"/>
      <c r="CB132" s="809"/>
      <c r="CC132" s="809"/>
      <c r="CD132" s="809"/>
      <c r="CE132" s="809"/>
      <c r="CF132" s="809"/>
      <c r="CG132" s="809"/>
      <c r="CH132" s="809"/>
      <c r="CI132" s="809"/>
      <c r="CJ132" s="809"/>
      <c r="CK132" s="809"/>
      <c r="CL132" s="809"/>
      <c r="CM132" s="809"/>
      <c r="CN132" s="809"/>
      <c r="CO132" s="809"/>
      <c r="CP132" s="809"/>
      <c r="CQ132" s="809"/>
      <c r="CR132" s="809"/>
      <c r="CS132" s="809"/>
      <c r="CT132" s="809"/>
      <c r="CU132" s="809"/>
      <c r="CV132" s="809"/>
      <c r="CW132" s="809"/>
      <c r="CX132" s="809"/>
      <c r="CY132" s="809"/>
      <c r="CZ132" s="809"/>
      <c r="DA132" s="809"/>
      <c r="DB132" s="809"/>
      <c r="DC132" s="809"/>
      <c r="DD132" s="809"/>
      <c r="DE132" s="809"/>
      <c r="DF132" s="809"/>
      <c r="DG132" s="809"/>
      <c r="DH132" s="809"/>
      <c r="DI132" s="809"/>
      <c r="DJ132" s="809"/>
      <c r="DK132" s="809"/>
      <c r="DL132" s="809"/>
      <c r="DM132" s="809"/>
      <c r="DN132" s="809"/>
      <c r="DO132" s="809"/>
      <c r="DP132" s="809"/>
      <c r="DQ132" s="809"/>
      <c r="DR132" s="809"/>
      <c r="DS132" s="809"/>
      <c r="DT132" s="809"/>
      <c r="DU132" s="809"/>
      <c r="DV132" s="809"/>
      <c r="DW132" s="809"/>
      <c r="DX132" s="809"/>
      <c r="DY132" s="809"/>
      <c r="DZ132" s="809"/>
      <c r="EA132" s="809"/>
      <c r="EB132" s="809"/>
      <c r="EC132" s="809"/>
    </row>
    <row r="133" spans="1:133" s="809" customFormat="1">
      <c r="A133" s="750"/>
      <c r="B133" s="740"/>
      <c r="C133" s="740"/>
      <c r="D133" s="740"/>
      <c r="E133" s="740"/>
      <c r="F133" s="819"/>
      <c r="G133" s="740"/>
      <c r="H133" s="740"/>
      <c r="I133" s="740"/>
      <c r="J133" s="740"/>
      <c r="K133" s="740"/>
      <c r="L133" s="740"/>
      <c r="M133" s="826"/>
      <c r="N133" s="740"/>
      <c r="O133" s="740"/>
      <c r="P133" s="740"/>
      <c r="Q133" s="740"/>
      <c r="R133" s="740"/>
    </row>
    <row r="134" spans="1:133" s="809" customFormat="1" ht="15">
      <c r="A134" s="765" t="s">
        <v>267</v>
      </c>
      <c r="B134" s="740"/>
      <c r="C134" s="740"/>
      <c r="D134" s="740"/>
      <c r="E134" s="740"/>
      <c r="F134" s="819"/>
      <c r="G134" s="740"/>
      <c r="H134" s="819"/>
      <c r="I134" s="740"/>
      <c r="J134" s="740"/>
      <c r="K134" s="740"/>
      <c r="L134" s="740"/>
      <c r="M134" s="829"/>
      <c r="N134" s="740"/>
      <c r="O134" s="740"/>
      <c r="P134" s="740"/>
      <c r="Q134" s="740"/>
      <c r="R134" s="740"/>
    </row>
    <row r="135" spans="1:133" s="809" customFormat="1">
      <c r="A135" s="766" t="s">
        <v>754</v>
      </c>
      <c r="B135" s="740"/>
      <c r="C135" s="740"/>
      <c r="D135" s="740"/>
      <c r="E135" s="740"/>
      <c r="F135" s="819"/>
      <c r="G135" s="740"/>
      <c r="H135" s="740"/>
      <c r="I135" s="740"/>
      <c r="J135" s="740"/>
      <c r="K135" s="740"/>
      <c r="L135" s="740"/>
      <c r="M135" s="829"/>
      <c r="N135" s="740"/>
      <c r="O135" s="740"/>
      <c r="P135" s="740"/>
      <c r="Q135" s="740"/>
      <c r="R135" s="740"/>
    </row>
    <row r="136" spans="1:133" s="809" customFormat="1">
      <c r="A136" s="766"/>
      <c r="B136" s="740"/>
      <c r="C136" s="740"/>
      <c r="D136" s="740"/>
      <c r="E136" s="740"/>
      <c r="F136" s="819"/>
      <c r="G136" s="740"/>
      <c r="H136" s="740"/>
      <c r="I136" s="740"/>
      <c r="J136" s="740"/>
      <c r="K136" s="740"/>
      <c r="L136" s="740"/>
      <c r="M136" s="829"/>
      <c r="N136" s="740"/>
      <c r="O136" s="740"/>
      <c r="P136" s="740"/>
      <c r="Q136" s="740"/>
      <c r="R136" s="740"/>
    </row>
    <row r="137" spans="1:133" ht="20.25">
      <c r="A137" s="347" t="s">
        <v>883</v>
      </c>
      <c r="B137" s="52"/>
      <c r="C137" s="52"/>
      <c r="D137" s="52"/>
      <c r="E137" s="52"/>
      <c r="F137" s="520"/>
      <c r="G137" s="127"/>
      <c r="H137" s="127"/>
      <c r="I137" s="127"/>
      <c r="J137" s="127"/>
      <c r="L137" s="127"/>
      <c r="M137" s="127"/>
      <c r="N137" s="127"/>
      <c r="O137" s="127"/>
      <c r="P137" s="127"/>
      <c r="Q137" s="127"/>
    </row>
    <row r="138" spans="1:133" s="644" customFormat="1" ht="15" customHeight="1">
      <c r="A138" s="575" t="s">
        <v>730</v>
      </c>
      <c r="B138" s="431">
        <v>2012</v>
      </c>
      <c r="C138" s="431">
        <v>2013</v>
      </c>
      <c r="D138" s="431">
        <v>2014</v>
      </c>
      <c r="E138" s="431">
        <v>2015</v>
      </c>
      <c r="F138" s="431">
        <v>2016</v>
      </c>
      <c r="G138" s="431">
        <v>2017</v>
      </c>
      <c r="H138" s="431">
        <v>2018</v>
      </c>
      <c r="I138" s="431">
        <v>2019</v>
      </c>
      <c r="J138" s="431">
        <v>2020</v>
      </c>
      <c r="K138" s="431">
        <v>2021</v>
      </c>
      <c r="L138" s="431">
        <v>2022</v>
      </c>
      <c r="M138" s="385">
        <v>2023</v>
      </c>
      <c r="N138" s="385">
        <v>2024</v>
      </c>
      <c r="O138" s="385">
        <v>2025</v>
      </c>
      <c r="P138" s="385">
        <v>2026</v>
      </c>
      <c r="Q138" s="385">
        <v>2027</v>
      </c>
    </row>
    <row r="139" spans="1:133" s="644" customFormat="1" ht="15" customHeight="1">
      <c r="A139" s="575" t="s">
        <v>731</v>
      </c>
      <c r="B139" s="432" t="s">
        <v>231</v>
      </c>
      <c r="C139" s="432" t="s">
        <v>231</v>
      </c>
      <c r="D139" s="432" t="s">
        <v>231</v>
      </c>
      <c r="E139" s="432" t="s">
        <v>231</v>
      </c>
      <c r="F139" s="432" t="s">
        <v>231</v>
      </c>
      <c r="G139" s="432" t="s">
        <v>231</v>
      </c>
      <c r="H139" s="432" t="s">
        <v>231</v>
      </c>
      <c r="I139" s="432" t="s">
        <v>231</v>
      </c>
      <c r="J139" s="432" t="s">
        <v>231</v>
      </c>
      <c r="K139" s="432" t="s">
        <v>231</v>
      </c>
      <c r="L139" s="432" t="s">
        <v>231</v>
      </c>
      <c r="M139" s="386" t="s">
        <v>515</v>
      </c>
      <c r="N139" s="386" t="s">
        <v>233</v>
      </c>
      <c r="O139" s="386" t="s">
        <v>233</v>
      </c>
      <c r="P139" s="386" t="s">
        <v>233</v>
      </c>
      <c r="Q139" s="386" t="s">
        <v>233</v>
      </c>
    </row>
    <row r="140" spans="1:133" s="12" customFormat="1">
      <c r="A140" s="387" t="s">
        <v>732</v>
      </c>
      <c r="B140" s="127" t="s">
        <v>288</v>
      </c>
      <c r="C140" s="127" t="s">
        <v>288</v>
      </c>
      <c r="D140" s="127" t="s">
        <v>288</v>
      </c>
      <c r="E140" s="127" t="s">
        <v>170</v>
      </c>
      <c r="F140" s="127" t="s">
        <v>170</v>
      </c>
      <c r="G140" s="127" t="s">
        <v>145</v>
      </c>
      <c r="H140" s="127" t="s">
        <v>145</v>
      </c>
      <c r="I140" s="127" t="s">
        <v>149</v>
      </c>
      <c r="J140" s="127" t="s">
        <v>142</v>
      </c>
      <c r="K140" s="127" t="s">
        <v>133</v>
      </c>
      <c r="L140" s="127" t="s">
        <v>3</v>
      </c>
      <c r="M140" s="388" t="s">
        <v>235</v>
      </c>
      <c r="N140" s="388" t="s">
        <v>235</v>
      </c>
      <c r="O140" s="388" t="s">
        <v>235</v>
      </c>
      <c r="P140" s="388" t="s">
        <v>235</v>
      </c>
      <c r="Q140" s="388" t="s">
        <v>235</v>
      </c>
    </row>
    <row r="141" spans="1:133" s="12" customFormat="1">
      <c r="A141" s="387"/>
      <c r="B141" s="127"/>
      <c r="C141" s="127"/>
      <c r="D141" s="127"/>
      <c r="E141" s="127"/>
      <c r="F141" s="127"/>
      <c r="G141" s="127"/>
      <c r="H141" s="127"/>
      <c r="I141" s="127"/>
      <c r="J141" s="127"/>
      <c r="K141" s="127"/>
      <c r="L141" s="127"/>
      <c r="M141" s="388"/>
      <c r="N141" s="388"/>
      <c r="O141" s="388"/>
      <c r="P141" s="388"/>
      <c r="Q141" s="388"/>
    </row>
    <row r="142" spans="1:133" s="599" customFormat="1">
      <c r="A142" s="389" t="s">
        <v>733</v>
      </c>
      <c r="B142" s="214">
        <f>B144+B148</f>
        <v>835.04778999999996</v>
      </c>
      <c r="C142" s="214">
        <f>C144+C148</f>
        <v>96.951260000000005</v>
      </c>
      <c r="D142" s="214">
        <f>D144+D148</f>
        <v>-174.04050000000001</v>
      </c>
      <c r="E142" s="214">
        <v>-410.6</v>
      </c>
      <c r="F142" s="214">
        <v>857</v>
      </c>
      <c r="G142" s="214">
        <v>-180.4</v>
      </c>
      <c r="H142" s="214">
        <v>1228.5999999999999</v>
      </c>
      <c r="I142" s="214">
        <v>-783.9</v>
      </c>
      <c r="J142" s="214">
        <v>-802.9</v>
      </c>
      <c r="K142" s="214">
        <v>1685.2</v>
      </c>
      <c r="L142" s="214">
        <v>-355.6</v>
      </c>
      <c r="M142" s="511">
        <v>0</v>
      </c>
      <c r="N142" s="511">
        <v>0</v>
      </c>
      <c r="O142" s="511">
        <v>0</v>
      </c>
      <c r="P142" s="511">
        <v>0</v>
      </c>
      <c r="Q142" s="511">
        <v>0</v>
      </c>
      <c r="R142" s="267"/>
      <c r="S142" s="267"/>
      <c r="T142" s="267"/>
      <c r="U142" s="267"/>
      <c r="V142" s="267"/>
      <c r="W142" s="267"/>
      <c r="X142" s="267"/>
      <c r="Y142" s="267"/>
      <c r="Z142" s="267"/>
      <c r="AA142" s="267"/>
      <c r="AB142" s="267"/>
      <c r="AC142" s="267"/>
      <c r="AD142" s="267"/>
      <c r="AE142" s="267"/>
      <c r="AF142" s="267"/>
      <c r="AG142" s="267"/>
      <c r="AH142" s="267"/>
      <c r="AI142" s="267"/>
      <c r="AJ142" s="267"/>
      <c r="AK142" s="267"/>
      <c r="AL142" s="267"/>
      <c r="AM142" s="267"/>
      <c r="AN142" s="267"/>
      <c r="AO142" s="267"/>
      <c r="AP142" s="267"/>
      <c r="AQ142" s="267"/>
      <c r="AR142" s="267"/>
      <c r="AS142" s="267"/>
      <c r="AT142" s="267"/>
      <c r="AU142" s="267"/>
      <c r="AV142" s="267"/>
      <c r="AW142" s="267"/>
      <c r="AX142" s="267"/>
      <c r="AY142" s="267"/>
      <c r="AZ142" s="267"/>
      <c r="BA142" s="267"/>
      <c r="BB142" s="267"/>
      <c r="BC142" s="267"/>
      <c r="BD142" s="267"/>
      <c r="BE142" s="267"/>
      <c r="BF142" s="267"/>
      <c r="BG142" s="267"/>
      <c r="BH142" s="267"/>
      <c r="BI142" s="267"/>
      <c r="BJ142" s="267"/>
      <c r="BK142" s="267"/>
      <c r="BL142" s="267"/>
      <c r="BM142" s="267"/>
      <c r="BN142" s="267"/>
      <c r="BO142" s="267"/>
      <c r="BP142" s="267"/>
      <c r="BQ142" s="267"/>
      <c r="BR142" s="267"/>
      <c r="BS142" s="267"/>
      <c r="BT142" s="267"/>
      <c r="BU142" s="267"/>
      <c r="BV142" s="267"/>
      <c r="BW142" s="267"/>
      <c r="BX142" s="267"/>
      <c r="BY142" s="267"/>
      <c r="BZ142" s="267"/>
      <c r="CA142" s="267"/>
      <c r="CB142" s="267"/>
      <c r="CC142" s="267"/>
      <c r="CD142" s="267"/>
      <c r="CE142" s="267"/>
      <c r="CF142" s="267"/>
      <c r="CG142" s="267"/>
      <c r="CH142" s="267"/>
      <c r="CI142" s="267"/>
      <c r="CJ142" s="267"/>
      <c r="CK142" s="267"/>
      <c r="CL142" s="267"/>
      <c r="CM142" s="267"/>
      <c r="CN142" s="267"/>
      <c r="CO142" s="267"/>
      <c r="CP142" s="267"/>
      <c r="CQ142" s="267"/>
      <c r="CR142" s="267"/>
      <c r="CS142" s="267"/>
      <c r="CT142" s="267"/>
      <c r="CU142" s="267"/>
      <c r="CV142" s="267"/>
      <c r="CW142" s="267"/>
      <c r="CX142" s="267"/>
      <c r="CY142" s="267"/>
      <c r="CZ142" s="267"/>
      <c r="DA142" s="267"/>
      <c r="DB142" s="267"/>
      <c r="DC142" s="267"/>
      <c r="DD142" s="267"/>
      <c r="DE142" s="267"/>
      <c r="DF142" s="267"/>
      <c r="DG142" s="267"/>
      <c r="DH142" s="267"/>
      <c r="DI142" s="267"/>
      <c r="DJ142" s="267"/>
      <c r="DK142" s="267"/>
      <c r="DL142" s="267"/>
      <c r="DM142" s="267"/>
      <c r="DN142" s="267"/>
      <c r="DO142" s="267"/>
      <c r="DP142" s="267"/>
      <c r="DQ142" s="267"/>
      <c r="DR142" s="267"/>
      <c r="DS142" s="267"/>
      <c r="DT142" s="267"/>
      <c r="DU142" s="267"/>
      <c r="DV142" s="267"/>
      <c r="DW142" s="267"/>
      <c r="DX142" s="267"/>
      <c r="DY142" s="267"/>
      <c r="DZ142" s="267"/>
      <c r="EA142" s="267"/>
      <c r="EB142" s="267"/>
      <c r="EC142" s="267"/>
    </row>
    <row r="143" spans="1:133" s="267" customFormat="1">
      <c r="A143" s="384"/>
      <c r="B143" s="610"/>
      <c r="C143" s="610"/>
      <c r="D143" s="610"/>
      <c r="E143" s="610"/>
      <c r="F143" s="610"/>
      <c r="G143" s="610"/>
      <c r="H143" s="610"/>
      <c r="I143" s="610"/>
      <c r="J143" s="610"/>
      <c r="K143" s="610"/>
      <c r="L143" s="610"/>
      <c r="M143" s="528"/>
      <c r="N143" s="528"/>
      <c r="O143" s="528"/>
      <c r="P143" s="528"/>
      <c r="Q143" s="528"/>
    </row>
    <row r="144" spans="1:133" s="599" customFormat="1">
      <c r="A144" s="529" t="s">
        <v>695</v>
      </c>
      <c r="B144" s="441">
        <v>835.04778999999996</v>
      </c>
      <c r="C144" s="441">
        <v>96.951260000000005</v>
      </c>
      <c r="D144" s="441">
        <v>-174.04050000000001</v>
      </c>
      <c r="E144" s="441">
        <v>-410.6</v>
      </c>
      <c r="F144" s="441">
        <v>857</v>
      </c>
      <c r="G144" s="441">
        <v>-180.4</v>
      </c>
      <c r="H144" s="441">
        <v>1228.5999999999999</v>
      </c>
      <c r="I144" s="441">
        <v>-783.9</v>
      </c>
      <c r="J144" s="441">
        <v>-802.9</v>
      </c>
      <c r="K144" s="441">
        <v>1685.2</v>
      </c>
      <c r="L144" s="441">
        <v>-355.6</v>
      </c>
      <c r="M144" s="419">
        <v>0</v>
      </c>
      <c r="N144" s="419">
        <v>0</v>
      </c>
      <c r="O144" s="419">
        <v>0</v>
      </c>
      <c r="P144" s="419">
        <v>0</v>
      </c>
      <c r="Q144" s="419">
        <v>0</v>
      </c>
      <c r="R144" s="267"/>
      <c r="S144" s="267"/>
      <c r="T144" s="267"/>
      <c r="U144" s="267"/>
      <c r="V144" s="267"/>
      <c r="W144" s="267"/>
      <c r="X144" s="267"/>
      <c r="Y144" s="267"/>
      <c r="Z144" s="267"/>
      <c r="AA144" s="267"/>
      <c r="AB144" s="267"/>
      <c r="AC144" s="267"/>
      <c r="AD144" s="267"/>
      <c r="AE144" s="267"/>
      <c r="AF144" s="267"/>
      <c r="AG144" s="267"/>
      <c r="AH144" s="267"/>
      <c r="AI144" s="267"/>
      <c r="AJ144" s="267"/>
      <c r="AK144" s="267"/>
      <c r="AL144" s="267"/>
      <c r="AM144" s="267"/>
      <c r="AN144" s="267"/>
      <c r="AO144" s="267"/>
      <c r="AP144" s="267"/>
      <c r="AQ144" s="267"/>
      <c r="AR144" s="267"/>
      <c r="AS144" s="267"/>
      <c r="AT144" s="267"/>
      <c r="AU144" s="267"/>
      <c r="AV144" s="267"/>
      <c r="AW144" s="267"/>
      <c r="AX144" s="267"/>
      <c r="AY144" s="267"/>
      <c r="AZ144" s="267"/>
      <c r="BA144" s="267"/>
      <c r="BB144" s="267"/>
      <c r="BC144" s="267"/>
      <c r="BD144" s="267"/>
      <c r="BE144" s="267"/>
      <c r="BF144" s="267"/>
      <c r="BG144" s="267"/>
      <c r="BH144" s="267"/>
      <c r="BI144" s="267"/>
      <c r="BJ144" s="267"/>
      <c r="BK144" s="267"/>
      <c r="BL144" s="267"/>
      <c r="BM144" s="267"/>
      <c r="BN144" s="267"/>
      <c r="BO144" s="267"/>
      <c r="BP144" s="267"/>
      <c r="BQ144" s="267"/>
      <c r="BR144" s="267"/>
      <c r="BS144" s="267"/>
      <c r="BT144" s="267"/>
      <c r="BU144" s="267"/>
      <c r="BV144" s="267"/>
      <c r="BW144" s="267"/>
      <c r="BX144" s="267"/>
      <c r="BY144" s="267"/>
      <c r="BZ144" s="267"/>
      <c r="CA144" s="267"/>
      <c r="CB144" s="267"/>
      <c r="CC144" s="267"/>
      <c r="CD144" s="267"/>
      <c r="CE144" s="267"/>
      <c r="CF144" s="267"/>
      <c r="CG144" s="267"/>
      <c r="CH144" s="267"/>
      <c r="CI144" s="267"/>
      <c r="CJ144" s="267"/>
      <c r="CK144" s="267"/>
      <c r="CL144" s="267"/>
      <c r="CM144" s="267"/>
      <c r="CN144" s="267"/>
      <c r="CO144" s="267"/>
      <c r="CP144" s="267"/>
      <c r="CQ144" s="267"/>
      <c r="CR144" s="267"/>
      <c r="CS144" s="267"/>
      <c r="CT144" s="267"/>
      <c r="CU144" s="267"/>
      <c r="CV144" s="267"/>
      <c r="CW144" s="267"/>
      <c r="CX144" s="267"/>
      <c r="CY144" s="267"/>
      <c r="CZ144" s="267"/>
      <c r="DA144" s="267"/>
      <c r="DB144" s="267"/>
      <c r="DC144" s="267"/>
      <c r="DD144" s="267"/>
      <c r="DE144" s="267"/>
      <c r="DF144" s="267"/>
      <c r="DG144" s="267"/>
      <c r="DH144" s="267"/>
      <c r="DI144" s="267"/>
      <c r="DJ144" s="267"/>
      <c r="DK144" s="267"/>
      <c r="DL144" s="267"/>
      <c r="DM144" s="267"/>
      <c r="DN144" s="267"/>
      <c r="DO144" s="267"/>
      <c r="DP144" s="267"/>
      <c r="DQ144" s="267"/>
      <c r="DR144" s="267"/>
      <c r="DS144" s="267"/>
      <c r="DT144" s="267"/>
      <c r="DU144" s="267"/>
      <c r="DV144" s="267"/>
      <c r="DW144" s="267"/>
      <c r="DX144" s="267"/>
      <c r="DY144" s="267"/>
      <c r="DZ144" s="267"/>
      <c r="EA144" s="267"/>
      <c r="EB144" s="267"/>
      <c r="EC144" s="267"/>
    </row>
    <row r="145" spans="1:133" s="267" customFormat="1">
      <c r="A145" s="387" t="s">
        <v>734</v>
      </c>
      <c r="B145" s="440"/>
      <c r="C145" s="440"/>
      <c r="D145" s="440"/>
      <c r="E145" s="440">
        <v>-354.5</v>
      </c>
      <c r="F145" s="442">
        <v>857</v>
      </c>
      <c r="G145" s="442">
        <v>-180.4</v>
      </c>
      <c r="H145" s="442">
        <v>1228.5999999999999</v>
      </c>
      <c r="I145" s="442">
        <v>-783.9</v>
      </c>
      <c r="J145" s="442">
        <v>-802.9</v>
      </c>
      <c r="K145" s="442">
        <v>910.4</v>
      </c>
      <c r="L145" s="442">
        <v>-355.6</v>
      </c>
      <c r="M145" s="420"/>
      <c r="N145" s="420"/>
      <c r="O145" s="420"/>
      <c r="P145" s="420"/>
      <c r="Q145" s="420"/>
    </row>
    <row r="146" spans="1:133" s="12" customFormat="1">
      <c r="A146" s="387" t="s">
        <v>735</v>
      </c>
      <c r="B146" s="440">
        <v>835.04778999999996</v>
      </c>
      <c r="C146" s="440">
        <v>96.95</v>
      </c>
      <c r="D146" s="440">
        <v>-174.04</v>
      </c>
      <c r="E146" s="440">
        <v>-56.1</v>
      </c>
      <c r="F146" s="442"/>
      <c r="G146" s="442"/>
      <c r="H146" s="442"/>
      <c r="I146" s="442"/>
      <c r="J146" s="442"/>
      <c r="K146" s="442">
        <v>774.8</v>
      </c>
      <c r="L146" s="442">
        <v>0</v>
      </c>
      <c r="M146" s="420"/>
      <c r="N146" s="420"/>
      <c r="O146" s="420"/>
      <c r="P146" s="420"/>
      <c r="Q146" s="420"/>
    </row>
    <row r="147" spans="1:133" s="12" customFormat="1">
      <c r="A147" s="387"/>
      <c r="B147" s="440"/>
      <c r="C147" s="440"/>
      <c r="D147" s="440"/>
      <c r="E147" s="440"/>
      <c r="F147" s="440"/>
      <c r="G147" s="440"/>
      <c r="H147" s="440"/>
      <c r="I147" s="440"/>
      <c r="J147" s="440"/>
      <c r="K147" s="440"/>
      <c r="L147" s="440"/>
      <c r="M147" s="418"/>
      <c r="N147" s="418"/>
      <c r="O147" s="418"/>
      <c r="P147" s="418"/>
      <c r="Q147" s="418"/>
    </row>
    <row r="148" spans="1:133" s="599" customFormat="1">
      <c r="A148" s="529" t="s">
        <v>696</v>
      </c>
      <c r="B148" s="611">
        <v>0</v>
      </c>
      <c r="C148" s="611">
        <v>0</v>
      </c>
      <c r="D148" s="611">
        <v>0</v>
      </c>
      <c r="E148" s="611">
        <v>0</v>
      </c>
      <c r="F148" s="611">
        <v>0</v>
      </c>
      <c r="G148" s="611">
        <v>0</v>
      </c>
      <c r="H148" s="611">
        <v>0</v>
      </c>
      <c r="I148" s="611"/>
      <c r="J148" s="611"/>
      <c r="K148" s="611">
        <v>0</v>
      </c>
      <c r="L148" s="611">
        <v>0</v>
      </c>
      <c r="M148" s="530"/>
      <c r="N148" s="530"/>
      <c r="O148" s="530"/>
      <c r="P148" s="530"/>
      <c r="Q148" s="530"/>
      <c r="R148" s="267"/>
      <c r="S148" s="267"/>
      <c r="T148" s="267"/>
      <c r="U148" s="267"/>
      <c r="V148" s="267"/>
      <c r="W148" s="267"/>
      <c r="X148" s="267"/>
      <c r="Y148" s="267"/>
      <c r="Z148" s="267"/>
      <c r="AA148" s="267"/>
      <c r="AB148" s="267"/>
      <c r="AC148" s="267"/>
      <c r="AD148" s="267"/>
      <c r="AE148" s="267"/>
      <c r="AF148" s="267"/>
      <c r="AG148" s="267"/>
      <c r="AH148" s="267"/>
      <c r="AI148" s="267"/>
      <c r="AJ148" s="267"/>
      <c r="AK148" s="267"/>
      <c r="AL148" s="267"/>
      <c r="AM148" s="267"/>
      <c r="AN148" s="267"/>
      <c r="AO148" s="267"/>
      <c r="AP148" s="267"/>
      <c r="AQ148" s="267"/>
      <c r="AR148" s="267"/>
      <c r="AS148" s="267"/>
      <c r="AT148" s="267"/>
      <c r="AU148" s="267"/>
      <c r="AV148" s="267"/>
      <c r="AW148" s="267"/>
      <c r="AX148" s="267"/>
      <c r="AY148" s="267"/>
      <c r="AZ148" s="267"/>
      <c r="BA148" s="267"/>
      <c r="BB148" s="267"/>
      <c r="BC148" s="267"/>
      <c r="BD148" s="267"/>
      <c r="BE148" s="267"/>
      <c r="BF148" s="267"/>
      <c r="BG148" s="267"/>
      <c r="BH148" s="267"/>
      <c r="BI148" s="267"/>
      <c r="BJ148" s="267"/>
      <c r="BK148" s="267"/>
      <c r="BL148" s="267"/>
      <c r="BM148" s="267"/>
      <c r="BN148" s="267"/>
      <c r="BO148" s="267"/>
      <c r="BP148" s="267"/>
      <c r="BQ148" s="267"/>
      <c r="BR148" s="267"/>
      <c r="BS148" s="267"/>
      <c r="BT148" s="267"/>
      <c r="BU148" s="267"/>
      <c r="BV148" s="267"/>
      <c r="BW148" s="267"/>
      <c r="BX148" s="267"/>
      <c r="BY148" s="267"/>
      <c r="BZ148" s="267"/>
      <c r="CA148" s="267"/>
      <c r="CB148" s="267"/>
      <c r="CC148" s="267"/>
      <c r="CD148" s="267"/>
      <c r="CE148" s="267"/>
      <c r="CF148" s="267"/>
      <c r="CG148" s="267"/>
      <c r="CH148" s="267"/>
      <c r="CI148" s="267"/>
      <c r="CJ148" s="267"/>
      <c r="CK148" s="267"/>
      <c r="CL148" s="267"/>
      <c r="CM148" s="267"/>
      <c r="CN148" s="267"/>
      <c r="CO148" s="267"/>
      <c r="CP148" s="267"/>
      <c r="CQ148" s="267"/>
      <c r="CR148" s="267"/>
      <c r="CS148" s="267"/>
      <c r="CT148" s="267"/>
      <c r="CU148" s="267"/>
      <c r="CV148" s="267"/>
      <c r="CW148" s="267"/>
      <c r="CX148" s="267"/>
      <c r="CY148" s="267"/>
      <c r="CZ148" s="267"/>
      <c r="DA148" s="267"/>
      <c r="DB148" s="267"/>
      <c r="DC148" s="267"/>
      <c r="DD148" s="267"/>
      <c r="DE148" s="267"/>
      <c r="DF148" s="267"/>
      <c r="DG148" s="267"/>
      <c r="DH148" s="267"/>
      <c r="DI148" s="267"/>
      <c r="DJ148" s="267"/>
      <c r="DK148" s="267"/>
      <c r="DL148" s="267"/>
      <c r="DM148" s="267"/>
      <c r="DN148" s="267"/>
      <c r="DO148" s="267"/>
      <c r="DP148" s="267"/>
      <c r="DQ148" s="267"/>
      <c r="DR148" s="267"/>
      <c r="DS148" s="267"/>
      <c r="DT148" s="267"/>
      <c r="DU148" s="267"/>
      <c r="DV148" s="267"/>
      <c r="DW148" s="267"/>
      <c r="DX148" s="267"/>
      <c r="DY148" s="267"/>
      <c r="DZ148" s="267"/>
      <c r="EA148" s="267"/>
      <c r="EB148" s="267"/>
      <c r="EC148" s="267"/>
    </row>
    <row r="149" spans="1:133" s="12" customFormat="1">
      <c r="A149" s="387"/>
      <c r="B149" s="442"/>
      <c r="C149" s="442"/>
      <c r="D149" s="442"/>
      <c r="E149" s="442"/>
      <c r="F149" s="442"/>
      <c r="G149" s="442"/>
      <c r="H149" s="442"/>
      <c r="I149" s="442"/>
      <c r="J149" s="442"/>
      <c r="K149" s="442"/>
      <c r="L149" s="442"/>
      <c r="M149" s="420"/>
      <c r="N149" s="420"/>
      <c r="O149" s="420"/>
      <c r="P149" s="420"/>
      <c r="Q149" s="420"/>
    </row>
    <row r="150" spans="1:133" s="599" customFormat="1">
      <c r="A150" s="389" t="s">
        <v>736</v>
      </c>
      <c r="B150" s="214">
        <f>B152+B163</f>
        <v>1359</v>
      </c>
      <c r="C150" s="214">
        <f>C152+C163</f>
        <v>3375</v>
      </c>
      <c r="D150" s="214">
        <f>D152+D163</f>
        <v>3405</v>
      </c>
      <c r="E150" s="214">
        <f>E152+E163</f>
        <v>2601.8000000000002</v>
      </c>
      <c r="F150" s="214">
        <f>F152+F163</f>
        <v>3943.8</v>
      </c>
      <c r="G150" s="214">
        <v>1614.2</v>
      </c>
      <c r="H150" s="214">
        <v>3277.8</v>
      </c>
      <c r="I150" s="214">
        <v>3388.1</v>
      </c>
      <c r="J150" s="214">
        <f>J152+J163</f>
        <v>6501.4000000000005</v>
      </c>
      <c r="K150" s="214">
        <v>7955.5</v>
      </c>
      <c r="L150" s="214">
        <v>5496.1</v>
      </c>
      <c r="M150" s="511">
        <v>4984.8999999999996</v>
      </c>
      <c r="N150" s="511">
        <v>3968.7</v>
      </c>
      <c r="O150" s="511">
        <v>3462.4</v>
      </c>
      <c r="P150" s="511">
        <v>1774.1</v>
      </c>
      <c r="Q150" s="511">
        <v>-107</v>
      </c>
      <c r="R150" s="267"/>
      <c r="S150" s="267"/>
      <c r="T150" s="267"/>
      <c r="U150" s="267"/>
      <c r="V150" s="267"/>
      <c r="W150" s="267"/>
      <c r="X150" s="267"/>
      <c r="Y150" s="267"/>
      <c r="Z150" s="267"/>
      <c r="AA150" s="267"/>
      <c r="AB150" s="267"/>
      <c r="AC150" s="267"/>
      <c r="AD150" s="267"/>
      <c r="AE150" s="267"/>
      <c r="AF150" s="267"/>
      <c r="AG150" s="267"/>
      <c r="AH150" s="267"/>
      <c r="AI150" s="267"/>
      <c r="AJ150" s="267"/>
      <c r="AK150" s="267"/>
      <c r="AL150" s="267"/>
      <c r="AM150" s="267"/>
      <c r="AN150" s="267"/>
      <c r="AO150" s="267"/>
      <c r="AP150" s="267"/>
      <c r="AQ150" s="267"/>
      <c r="AR150" s="267"/>
      <c r="AS150" s="267"/>
      <c r="AT150" s="267"/>
      <c r="AU150" s="267"/>
      <c r="AV150" s="267"/>
      <c r="AW150" s="267"/>
      <c r="AX150" s="267"/>
      <c r="AY150" s="267"/>
      <c r="AZ150" s="267"/>
      <c r="BA150" s="267"/>
      <c r="BB150" s="267"/>
      <c r="BC150" s="267"/>
      <c r="BD150" s="267"/>
      <c r="BE150" s="267"/>
      <c r="BF150" s="267"/>
      <c r="BG150" s="267"/>
      <c r="BH150" s="267"/>
      <c r="BI150" s="267"/>
      <c r="BJ150" s="267"/>
      <c r="BK150" s="267"/>
      <c r="BL150" s="267"/>
      <c r="BM150" s="267"/>
      <c r="BN150" s="267"/>
      <c r="BO150" s="267"/>
      <c r="BP150" s="267"/>
      <c r="BQ150" s="267"/>
      <c r="BR150" s="267"/>
      <c r="BS150" s="267"/>
      <c r="BT150" s="267"/>
      <c r="BU150" s="267"/>
      <c r="BV150" s="267"/>
      <c r="BW150" s="267"/>
      <c r="BX150" s="267"/>
      <c r="BY150" s="267"/>
      <c r="BZ150" s="267"/>
      <c r="CA150" s="267"/>
      <c r="CB150" s="267"/>
      <c r="CC150" s="267"/>
      <c r="CD150" s="267"/>
      <c r="CE150" s="267"/>
      <c r="CF150" s="267"/>
      <c r="CG150" s="267"/>
      <c r="CH150" s="267"/>
      <c r="CI150" s="267"/>
      <c r="CJ150" s="267"/>
      <c r="CK150" s="267"/>
      <c r="CL150" s="267"/>
      <c r="CM150" s="267"/>
      <c r="CN150" s="267"/>
      <c r="CO150" s="267"/>
      <c r="CP150" s="267"/>
      <c r="CQ150" s="267"/>
      <c r="CR150" s="267"/>
      <c r="CS150" s="267"/>
      <c r="CT150" s="267"/>
      <c r="CU150" s="267"/>
      <c r="CV150" s="267"/>
      <c r="CW150" s="267"/>
      <c r="CX150" s="267"/>
      <c r="CY150" s="267"/>
      <c r="CZ150" s="267"/>
      <c r="DA150" s="267"/>
      <c r="DB150" s="267"/>
      <c r="DC150" s="267"/>
      <c r="DD150" s="267"/>
      <c r="DE150" s="267"/>
      <c r="DF150" s="267"/>
      <c r="DG150" s="267"/>
      <c r="DH150" s="267"/>
      <c r="DI150" s="267"/>
      <c r="DJ150" s="267"/>
      <c r="DK150" s="267"/>
      <c r="DL150" s="267"/>
      <c r="DM150" s="267"/>
      <c r="DN150" s="267"/>
      <c r="DO150" s="267"/>
      <c r="DP150" s="267"/>
      <c r="DQ150" s="267"/>
      <c r="DR150" s="267"/>
      <c r="DS150" s="267"/>
      <c r="DT150" s="267"/>
      <c r="DU150" s="267"/>
      <c r="DV150" s="267"/>
      <c r="DW150" s="267"/>
      <c r="DX150" s="267"/>
      <c r="DY150" s="267"/>
      <c r="DZ150" s="267"/>
      <c r="EA150" s="267"/>
      <c r="EB150" s="267"/>
      <c r="EC150" s="267"/>
    </row>
    <row r="151" spans="1:133" s="267" customFormat="1">
      <c r="A151" s="384"/>
      <c r="B151" s="610"/>
      <c r="C151" s="610"/>
      <c r="D151" s="610"/>
      <c r="E151" s="610"/>
      <c r="F151" s="610"/>
      <c r="G151" s="610"/>
      <c r="H151" s="610"/>
      <c r="I151" s="610"/>
      <c r="J151" s="610"/>
      <c r="K151" s="610"/>
      <c r="L151" s="610"/>
      <c r="M151" s="528"/>
      <c r="N151" s="528"/>
      <c r="O151" s="528"/>
      <c r="P151" s="528"/>
      <c r="Q151" s="528"/>
    </row>
    <row r="152" spans="1:133" s="599" customFormat="1">
      <c r="A152" s="529" t="s">
        <v>695</v>
      </c>
      <c r="B152" s="441">
        <v>1197.0999999999999</v>
      </c>
      <c r="C152" s="441">
        <v>3031.5</v>
      </c>
      <c r="D152" s="441">
        <v>2983.2</v>
      </c>
      <c r="E152" s="441">
        <f>E153+E161</f>
        <v>2080.8000000000002</v>
      </c>
      <c r="F152" s="441">
        <f>F153+F161</f>
        <v>2494.9</v>
      </c>
      <c r="G152" s="441">
        <v>736.2</v>
      </c>
      <c r="H152" s="441">
        <v>-319.3</v>
      </c>
      <c r="I152" s="441">
        <v>1054.3</v>
      </c>
      <c r="J152" s="441">
        <f>J153+J161</f>
        <v>2882</v>
      </c>
      <c r="K152" s="441">
        <v>3042.1</v>
      </c>
      <c r="L152" s="441">
        <v>2276.6</v>
      </c>
      <c r="M152" s="419">
        <v>1465.7</v>
      </c>
      <c r="N152" s="419">
        <v>526.9</v>
      </c>
      <c r="O152" s="419">
        <v>-451.9</v>
      </c>
      <c r="P152" s="419">
        <v>-290.60000000000002</v>
      </c>
      <c r="Q152" s="419">
        <v>-1180.5</v>
      </c>
      <c r="R152" s="267"/>
      <c r="S152" s="267"/>
      <c r="T152" s="267"/>
      <c r="U152" s="267"/>
      <c r="V152" s="267"/>
      <c r="W152" s="267"/>
      <c r="X152" s="267"/>
      <c r="Y152" s="267"/>
      <c r="Z152" s="267"/>
      <c r="AA152" s="267"/>
      <c r="AB152" s="267"/>
      <c r="AC152" s="267"/>
      <c r="AD152" s="267"/>
      <c r="AE152" s="267"/>
      <c r="AF152" s="267"/>
      <c r="AG152" s="267"/>
      <c r="AH152" s="267"/>
      <c r="AI152" s="267"/>
      <c r="AJ152" s="267"/>
      <c r="AK152" s="267"/>
      <c r="AL152" s="267"/>
      <c r="AM152" s="267"/>
      <c r="AN152" s="267"/>
      <c r="AO152" s="267"/>
      <c r="AP152" s="267"/>
      <c r="AQ152" s="267"/>
      <c r="AR152" s="267"/>
      <c r="AS152" s="267"/>
      <c r="AT152" s="267"/>
      <c r="AU152" s="267"/>
      <c r="AV152" s="267"/>
      <c r="AW152" s="267"/>
      <c r="AX152" s="267"/>
      <c r="AY152" s="267"/>
      <c r="AZ152" s="267"/>
      <c r="BA152" s="267"/>
      <c r="BB152" s="267"/>
      <c r="BC152" s="267"/>
      <c r="BD152" s="267"/>
      <c r="BE152" s="267"/>
      <c r="BF152" s="267"/>
      <c r="BG152" s="267"/>
      <c r="BH152" s="267"/>
      <c r="BI152" s="267"/>
      <c r="BJ152" s="267"/>
      <c r="BK152" s="267"/>
      <c r="BL152" s="267"/>
      <c r="BM152" s="267"/>
      <c r="BN152" s="267"/>
      <c r="BO152" s="267"/>
      <c r="BP152" s="267"/>
      <c r="BQ152" s="267"/>
      <c r="BR152" s="267"/>
      <c r="BS152" s="267"/>
      <c r="BT152" s="267"/>
      <c r="BU152" s="267"/>
      <c r="BV152" s="267"/>
      <c r="BW152" s="267"/>
      <c r="BX152" s="267"/>
      <c r="BY152" s="267"/>
      <c r="BZ152" s="267"/>
      <c r="CA152" s="267"/>
      <c r="CB152" s="267"/>
      <c r="CC152" s="267"/>
      <c r="CD152" s="267"/>
      <c r="CE152" s="267"/>
      <c r="CF152" s="267"/>
      <c r="CG152" s="267"/>
      <c r="CH152" s="267"/>
      <c r="CI152" s="267"/>
      <c r="CJ152" s="267"/>
      <c r="CK152" s="267"/>
      <c r="CL152" s="267"/>
      <c r="CM152" s="267"/>
      <c r="CN152" s="267"/>
      <c r="CO152" s="267"/>
      <c r="CP152" s="267"/>
      <c r="CQ152" s="267"/>
      <c r="CR152" s="267"/>
      <c r="CS152" s="267"/>
      <c r="CT152" s="267"/>
      <c r="CU152" s="267"/>
      <c r="CV152" s="267"/>
      <c r="CW152" s="267"/>
      <c r="CX152" s="267"/>
      <c r="CY152" s="267"/>
      <c r="CZ152" s="267"/>
      <c r="DA152" s="267"/>
      <c r="DB152" s="267"/>
      <c r="DC152" s="267"/>
      <c r="DD152" s="267"/>
      <c r="DE152" s="267"/>
      <c r="DF152" s="267"/>
      <c r="DG152" s="267"/>
      <c r="DH152" s="267"/>
      <c r="DI152" s="267"/>
      <c r="DJ152" s="267"/>
      <c r="DK152" s="267"/>
      <c r="DL152" s="267"/>
      <c r="DM152" s="267"/>
      <c r="DN152" s="267"/>
      <c r="DO152" s="267"/>
      <c r="DP152" s="267"/>
      <c r="DQ152" s="267"/>
      <c r="DR152" s="267"/>
      <c r="DS152" s="267"/>
      <c r="DT152" s="267"/>
      <c r="DU152" s="267"/>
      <c r="DV152" s="267"/>
      <c r="DW152" s="267"/>
      <c r="DX152" s="267"/>
      <c r="DY152" s="267"/>
      <c r="DZ152" s="267"/>
      <c r="EA152" s="267"/>
      <c r="EB152" s="267"/>
      <c r="EC152" s="267"/>
    </row>
    <row r="153" spans="1:133" s="12" customFormat="1">
      <c r="A153" s="387" t="s">
        <v>737</v>
      </c>
      <c r="B153" s="440">
        <v>997.1</v>
      </c>
      <c r="C153" s="440">
        <v>2726.5</v>
      </c>
      <c r="D153" s="440">
        <v>2983.2</v>
      </c>
      <c r="E153" s="440">
        <v>2080.8000000000002</v>
      </c>
      <c r="F153" s="440">
        <v>2494.9</v>
      </c>
      <c r="G153" s="440">
        <v>736.2</v>
      </c>
      <c r="H153" s="440">
        <v>-173.3</v>
      </c>
      <c r="I153" s="440">
        <v>1158.0999999999999</v>
      </c>
      <c r="J153" s="440">
        <f>J154+J157+J160</f>
        <v>2882</v>
      </c>
      <c r="K153" s="440">
        <v>2995.4</v>
      </c>
      <c r="L153" s="440">
        <v>2242.6</v>
      </c>
      <c r="M153" s="418">
        <v>1470.7</v>
      </c>
      <c r="N153" s="418">
        <v>551.9</v>
      </c>
      <c r="O153" s="418">
        <v>-326.89999999999998</v>
      </c>
      <c r="P153" s="418">
        <v>-165.6</v>
      </c>
      <c r="Q153" s="418">
        <v>-1055.5</v>
      </c>
    </row>
    <row r="154" spans="1:133" s="12" customFormat="1">
      <c r="A154" s="387" t="s">
        <v>738</v>
      </c>
      <c r="B154" s="440">
        <v>497.1</v>
      </c>
      <c r="C154" s="440">
        <v>1449.1</v>
      </c>
      <c r="D154" s="440">
        <v>1419.9</v>
      </c>
      <c r="E154" s="440">
        <v>1075.5</v>
      </c>
      <c r="F154" s="440">
        <v>1934.1</v>
      </c>
      <c r="G154" s="440">
        <v>530.9</v>
      </c>
      <c r="H154" s="440">
        <v>-516.9</v>
      </c>
      <c r="I154" s="440">
        <v>1513.8</v>
      </c>
      <c r="J154" s="440">
        <f>J155+J156</f>
        <v>1710.5</v>
      </c>
      <c r="K154" s="440">
        <v>1394.8</v>
      </c>
      <c r="L154" s="440">
        <v>492.6</v>
      </c>
      <c r="M154" s="388">
        <v>525.70000000000005</v>
      </c>
      <c r="N154" s="418">
        <v>-507.2</v>
      </c>
      <c r="O154" s="418">
        <v>-826.9</v>
      </c>
      <c r="P154" s="418">
        <v>-689.2</v>
      </c>
      <c r="Q154" s="418">
        <v>-1193.7</v>
      </c>
      <c r="S154" s="768"/>
    </row>
    <row r="155" spans="1:133" s="12" customFormat="1">
      <c r="A155" s="394" t="s">
        <v>739</v>
      </c>
      <c r="B155" s="440">
        <v>3470.2</v>
      </c>
      <c r="C155" s="440">
        <v>5498.9</v>
      </c>
      <c r="D155" s="440">
        <v>6784.3</v>
      </c>
      <c r="E155" s="440"/>
      <c r="F155" s="440"/>
      <c r="G155" s="440">
        <v>11648.1</v>
      </c>
      <c r="H155" s="440">
        <v>11178.8</v>
      </c>
      <c r="I155" s="440">
        <v>11691.5</v>
      </c>
      <c r="J155" s="440">
        <v>13147.7</v>
      </c>
      <c r="K155" s="440">
        <v>14147.9</v>
      </c>
      <c r="L155" s="440">
        <v>14888.7</v>
      </c>
      <c r="M155" s="418">
        <v>13713.3</v>
      </c>
      <c r="N155" s="418">
        <v>14384.3</v>
      </c>
      <c r="O155" s="418">
        <v>13557.4</v>
      </c>
      <c r="P155" s="418">
        <v>12868.2</v>
      </c>
      <c r="Q155" s="418">
        <v>11674.5</v>
      </c>
      <c r="S155" s="768"/>
    </row>
    <row r="156" spans="1:133" s="12" customFormat="1">
      <c r="A156" s="394" t="s">
        <v>740</v>
      </c>
      <c r="B156" s="440">
        <v>-2973.1</v>
      </c>
      <c r="C156" s="440">
        <v>-4049.8</v>
      </c>
      <c r="D156" s="440">
        <v>-5364.4</v>
      </c>
      <c r="E156" s="440"/>
      <c r="F156" s="440"/>
      <c r="G156" s="440">
        <v>-11117.2</v>
      </c>
      <c r="H156" s="440">
        <v>-11695.7</v>
      </c>
      <c r="I156" s="440">
        <v>-10177.700000000001</v>
      </c>
      <c r="J156" s="440">
        <v>-11437.2</v>
      </c>
      <c r="K156" s="440">
        <v>-12753.1</v>
      </c>
      <c r="L156" s="440">
        <v>-14396.7</v>
      </c>
      <c r="M156" s="418">
        <v>-13187.6</v>
      </c>
      <c r="N156" s="418">
        <v>-14891.5</v>
      </c>
      <c r="O156" s="418">
        <v>-14384.3</v>
      </c>
      <c r="P156" s="418">
        <v>-13557.4</v>
      </c>
      <c r="Q156" s="418">
        <v>-12868.2</v>
      </c>
    </row>
    <row r="157" spans="1:133" s="12" customFormat="1">
      <c r="A157" s="387" t="s">
        <v>741</v>
      </c>
      <c r="B157" s="440">
        <v>500</v>
      </c>
      <c r="C157" s="440">
        <v>1277.4000000000001</v>
      </c>
      <c r="D157" s="440">
        <v>1563.3</v>
      </c>
      <c r="E157" s="440">
        <v>1005.3</v>
      </c>
      <c r="F157" s="440">
        <v>560.79999999999995</v>
      </c>
      <c r="G157" s="440">
        <v>205.3</v>
      </c>
      <c r="H157" s="440">
        <v>343.7</v>
      </c>
      <c r="I157" s="440">
        <v>-355.7</v>
      </c>
      <c r="J157" s="440">
        <f>J158+J159</f>
        <v>1266.2</v>
      </c>
      <c r="K157" s="440">
        <v>1600.6</v>
      </c>
      <c r="L157" s="440">
        <v>1750</v>
      </c>
      <c r="M157" s="418">
        <v>945</v>
      </c>
      <c r="N157" s="418">
        <v>1059.0999999999999</v>
      </c>
      <c r="O157" s="418">
        <v>500</v>
      </c>
      <c r="P157" s="418">
        <v>523.6</v>
      </c>
      <c r="Q157" s="418">
        <v>138.19999999999999</v>
      </c>
    </row>
    <row r="158" spans="1:133" s="12" customFormat="1">
      <c r="A158" s="394" t="s">
        <v>742</v>
      </c>
      <c r="B158" s="440">
        <v>606.70000000000005</v>
      </c>
      <c r="C158" s="440">
        <v>1415.7</v>
      </c>
      <c r="D158" s="440">
        <v>1920</v>
      </c>
      <c r="E158" s="440"/>
      <c r="F158" s="440"/>
      <c r="G158" s="440">
        <v>887.7</v>
      </c>
      <c r="H158" s="440">
        <v>1000</v>
      </c>
      <c r="I158" s="440">
        <v>635.70000000000005</v>
      </c>
      <c r="J158" s="440">
        <v>2567.5</v>
      </c>
      <c r="K158" s="440">
        <v>2646.7</v>
      </c>
      <c r="L158" s="440">
        <v>2709.3</v>
      </c>
      <c r="M158" s="418">
        <v>2078.1</v>
      </c>
      <c r="N158" s="418">
        <v>2744.8</v>
      </c>
      <c r="O158" s="418">
        <v>2237.4</v>
      </c>
      <c r="P158" s="418">
        <v>2042.1</v>
      </c>
      <c r="Q158" s="418">
        <v>1751.4</v>
      </c>
    </row>
    <row r="159" spans="1:133" s="12" customFormat="1">
      <c r="A159" s="394" t="s">
        <v>743</v>
      </c>
      <c r="B159" s="440">
        <v>-106.7</v>
      </c>
      <c r="C159" s="440">
        <v>-138.30000000000001</v>
      </c>
      <c r="D159" s="440">
        <v>-356.7</v>
      </c>
      <c r="E159" s="440"/>
      <c r="F159" s="440"/>
      <c r="G159" s="440">
        <v>-682.3</v>
      </c>
      <c r="H159" s="440">
        <v>-656.4</v>
      </c>
      <c r="I159" s="440">
        <v>-991.4</v>
      </c>
      <c r="J159" s="440">
        <v>-1301.3</v>
      </c>
      <c r="K159" s="440">
        <v>-1046.0999999999999</v>
      </c>
      <c r="L159" s="440">
        <v>-959.3</v>
      </c>
      <c r="M159" s="418">
        <v>-1133.0999999999999</v>
      </c>
      <c r="N159" s="418">
        <v>-1685.7</v>
      </c>
      <c r="O159" s="418">
        <v>-1737.5</v>
      </c>
      <c r="P159" s="418">
        <v>-1518.5</v>
      </c>
      <c r="Q159" s="418">
        <v>-1613.2</v>
      </c>
    </row>
    <row r="160" spans="1:133" s="12" customFormat="1">
      <c r="A160" s="387" t="s">
        <v>744</v>
      </c>
      <c r="B160" s="440"/>
      <c r="C160" s="440"/>
      <c r="D160" s="440"/>
      <c r="E160" s="440"/>
      <c r="F160" s="440"/>
      <c r="G160" s="440"/>
      <c r="H160" s="440">
        <v>-146</v>
      </c>
      <c r="I160" s="440">
        <v>-103.8</v>
      </c>
      <c r="J160" s="440">
        <v>-94.7</v>
      </c>
      <c r="K160" s="440">
        <v>46.7</v>
      </c>
      <c r="L160" s="440">
        <v>34</v>
      </c>
      <c r="M160" s="418">
        <v>-5</v>
      </c>
      <c r="N160" s="418">
        <v>-25</v>
      </c>
      <c r="O160" s="418">
        <v>-125</v>
      </c>
      <c r="P160" s="418">
        <v>-125</v>
      </c>
      <c r="Q160" s="418">
        <v>-125</v>
      </c>
    </row>
    <row r="161" spans="1:133" s="12" customFormat="1">
      <c r="A161" s="387" t="s">
        <v>745</v>
      </c>
      <c r="B161" s="442">
        <v>200</v>
      </c>
      <c r="C161" s="442">
        <v>305</v>
      </c>
      <c r="D161" s="442"/>
      <c r="E161" s="442"/>
      <c r="F161" s="440"/>
      <c r="G161" s="47"/>
      <c r="H161" s="440"/>
      <c r="I161" s="440">
        <v>103.4</v>
      </c>
      <c r="J161" s="440"/>
      <c r="K161" s="440"/>
      <c r="L161" s="440">
        <v>0</v>
      </c>
      <c r="M161" s="418"/>
      <c r="N161" s="418"/>
      <c r="O161" s="418"/>
      <c r="P161" s="418"/>
      <c r="Q161" s="418"/>
    </row>
    <row r="162" spans="1:133" s="12" customFormat="1">
      <c r="A162" s="387"/>
      <c r="B162" s="440"/>
      <c r="C162" s="440"/>
      <c r="D162" s="440"/>
      <c r="E162" s="440"/>
      <c r="F162" s="440"/>
      <c r="G162" s="440"/>
      <c r="H162" s="440"/>
      <c r="I162" s="440"/>
      <c r="J162" s="440"/>
      <c r="K162" s="440"/>
      <c r="L162" s="440"/>
      <c r="M162" s="418"/>
      <c r="N162" s="418"/>
      <c r="O162" s="418"/>
      <c r="P162" s="418"/>
      <c r="Q162" s="418"/>
    </row>
    <row r="163" spans="1:133" s="599" customFormat="1">
      <c r="A163" s="529" t="s">
        <v>696</v>
      </c>
      <c r="B163" s="441">
        <v>161.9</v>
      </c>
      <c r="C163" s="441">
        <v>343.5</v>
      </c>
      <c r="D163" s="441">
        <v>421.8</v>
      </c>
      <c r="E163" s="441">
        <f>E165+E166</f>
        <v>521</v>
      </c>
      <c r="F163" s="441">
        <f>F165+F166</f>
        <v>1448.9</v>
      </c>
      <c r="G163" s="441">
        <v>878</v>
      </c>
      <c r="H163" s="441">
        <v>3596.2</v>
      </c>
      <c r="I163" s="441">
        <v>2333.9</v>
      </c>
      <c r="J163" s="441">
        <f>J165+J166</f>
        <v>3619.4000000000005</v>
      </c>
      <c r="K163" s="441">
        <v>4913.3999999999996</v>
      </c>
      <c r="L163" s="441">
        <v>3219.5</v>
      </c>
      <c r="M163" s="419">
        <v>3519.2</v>
      </c>
      <c r="N163" s="419">
        <v>3441.8</v>
      </c>
      <c r="O163" s="419">
        <v>3914.3</v>
      </c>
      <c r="P163" s="419">
        <v>2064.6999999999998</v>
      </c>
      <c r="Q163" s="419">
        <v>1073.5</v>
      </c>
      <c r="R163" s="267"/>
      <c r="S163" s="267"/>
      <c r="T163" s="267"/>
      <c r="U163" s="267"/>
      <c r="V163" s="267"/>
      <c r="W163" s="267"/>
      <c r="X163" s="267"/>
      <c r="Y163" s="267"/>
      <c r="Z163" s="267"/>
      <c r="AA163" s="267"/>
      <c r="AB163" s="267"/>
      <c r="AC163" s="267"/>
      <c r="AD163" s="267"/>
      <c r="AE163" s="267"/>
      <c r="AF163" s="267"/>
      <c r="AG163" s="267"/>
      <c r="AH163" s="267"/>
      <c r="AI163" s="267"/>
      <c r="AJ163" s="267"/>
      <c r="AK163" s="267"/>
      <c r="AL163" s="267"/>
      <c r="AM163" s="267"/>
      <c r="AN163" s="267"/>
      <c r="AO163" s="267"/>
      <c r="AP163" s="267"/>
      <c r="AQ163" s="267"/>
      <c r="AR163" s="267"/>
      <c r="AS163" s="267"/>
      <c r="AT163" s="267"/>
      <c r="AU163" s="267"/>
      <c r="AV163" s="267"/>
      <c r="AW163" s="267"/>
      <c r="AX163" s="267"/>
      <c r="AY163" s="267"/>
      <c r="AZ163" s="267"/>
      <c r="BA163" s="267"/>
      <c r="BB163" s="267"/>
      <c r="BC163" s="267"/>
      <c r="BD163" s="267"/>
      <c r="BE163" s="267"/>
      <c r="BF163" s="267"/>
      <c r="BG163" s="267"/>
      <c r="BH163" s="267"/>
      <c r="BI163" s="267"/>
      <c r="BJ163" s="267"/>
      <c r="BK163" s="267"/>
      <c r="BL163" s="267"/>
      <c r="BM163" s="267"/>
      <c r="BN163" s="267"/>
      <c r="BO163" s="267"/>
      <c r="BP163" s="267"/>
      <c r="BQ163" s="267"/>
      <c r="BR163" s="267"/>
      <c r="BS163" s="267"/>
      <c r="BT163" s="267"/>
      <c r="BU163" s="267"/>
      <c r="BV163" s="267"/>
      <c r="BW163" s="267"/>
      <c r="BX163" s="267"/>
      <c r="BY163" s="267"/>
      <c r="BZ163" s="267"/>
      <c r="CA163" s="267"/>
      <c r="CB163" s="267"/>
      <c r="CC163" s="267"/>
      <c r="CD163" s="267"/>
      <c r="CE163" s="267"/>
      <c r="CF163" s="267"/>
      <c r="CG163" s="267"/>
      <c r="CH163" s="267"/>
      <c r="CI163" s="267"/>
      <c r="CJ163" s="267"/>
      <c r="CK163" s="267"/>
      <c r="CL163" s="267"/>
      <c r="CM163" s="267"/>
      <c r="CN163" s="267"/>
      <c r="CO163" s="267"/>
      <c r="CP163" s="267"/>
      <c r="CQ163" s="267"/>
      <c r="CR163" s="267"/>
      <c r="CS163" s="267"/>
      <c r="CT163" s="267"/>
      <c r="CU163" s="267"/>
      <c r="CV163" s="267"/>
      <c r="CW163" s="267"/>
      <c r="CX163" s="267"/>
      <c r="CY163" s="267"/>
      <c r="CZ163" s="267"/>
      <c r="DA163" s="267"/>
      <c r="DB163" s="267"/>
      <c r="DC163" s="267"/>
      <c r="DD163" s="267"/>
      <c r="DE163" s="267"/>
      <c r="DF163" s="267"/>
      <c r="DG163" s="267"/>
      <c r="DH163" s="267"/>
      <c r="DI163" s="267"/>
      <c r="DJ163" s="267"/>
      <c r="DK163" s="267"/>
      <c r="DL163" s="267"/>
      <c r="DM163" s="267"/>
      <c r="DN163" s="267"/>
      <c r="DO163" s="267"/>
      <c r="DP163" s="267"/>
      <c r="DQ163" s="267"/>
      <c r="DR163" s="267"/>
      <c r="DS163" s="267"/>
      <c r="DT163" s="267"/>
      <c r="DU163" s="267"/>
      <c r="DV163" s="267"/>
      <c r="DW163" s="267"/>
      <c r="DX163" s="267"/>
      <c r="DY163" s="267"/>
      <c r="DZ163" s="267"/>
      <c r="EA163" s="267"/>
      <c r="EB163" s="267"/>
      <c r="EC163" s="267"/>
    </row>
    <row r="164" spans="1:133" s="267" customFormat="1">
      <c r="A164" s="387" t="s">
        <v>746</v>
      </c>
      <c r="B164" s="440"/>
      <c r="C164" s="440"/>
      <c r="D164" s="440"/>
      <c r="E164" s="440"/>
      <c r="F164" s="440"/>
      <c r="G164" s="440"/>
      <c r="H164" s="440"/>
      <c r="I164" s="440"/>
      <c r="J164" s="440"/>
      <c r="K164" s="440">
        <v>1244.0999999999999</v>
      </c>
      <c r="L164" s="440"/>
      <c r="M164" s="418"/>
      <c r="N164" s="418"/>
      <c r="O164" s="418"/>
      <c r="P164" s="418"/>
      <c r="Q164" s="418"/>
    </row>
    <row r="165" spans="1:133" s="267" customFormat="1">
      <c r="A165" s="387" t="s">
        <v>737</v>
      </c>
      <c r="B165" s="440"/>
      <c r="C165" s="440"/>
      <c r="D165" s="440"/>
      <c r="E165" s="440"/>
      <c r="F165" s="442"/>
      <c r="G165" s="442"/>
      <c r="H165" s="442">
        <v>1672.2</v>
      </c>
      <c r="I165" s="442"/>
      <c r="J165" s="442"/>
      <c r="K165" s="442"/>
      <c r="L165" s="442"/>
      <c r="M165" s="420"/>
      <c r="N165" s="420"/>
      <c r="O165" s="420"/>
      <c r="P165" s="420"/>
      <c r="Q165" s="420"/>
    </row>
    <row r="166" spans="1:133" s="267" customFormat="1">
      <c r="A166" s="387" t="s">
        <v>747</v>
      </c>
      <c r="B166" s="440">
        <v>161.9</v>
      </c>
      <c r="C166" s="440">
        <v>343.5</v>
      </c>
      <c r="D166" s="440">
        <v>421.8</v>
      </c>
      <c r="E166" s="440">
        <v>521</v>
      </c>
      <c r="F166" s="440">
        <v>1448.9</v>
      </c>
      <c r="G166" s="440">
        <v>878</v>
      </c>
      <c r="H166" s="440">
        <v>1924</v>
      </c>
      <c r="I166" s="440">
        <v>2333.9</v>
      </c>
      <c r="J166" s="440">
        <f>J167+J170+J173</f>
        <v>3619.4000000000005</v>
      </c>
      <c r="K166" s="440">
        <v>3669.3</v>
      </c>
      <c r="L166" s="440">
        <v>3219.5</v>
      </c>
      <c r="M166" s="418">
        <v>3519.2</v>
      </c>
      <c r="N166" s="418">
        <v>3441.8</v>
      </c>
      <c r="O166" s="418">
        <v>3914.3</v>
      </c>
      <c r="P166" s="418">
        <v>2064.6999999999998</v>
      </c>
      <c r="Q166" s="418">
        <v>1073.5</v>
      </c>
    </row>
    <row r="167" spans="1:133" s="12" customFormat="1">
      <c r="A167" s="387" t="s">
        <v>748</v>
      </c>
      <c r="B167" s="440">
        <v>214.8</v>
      </c>
      <c r="C167" s="440">
        <v>395.1</v>
      </c>
      <c r="D167" s="440">
        <v>477.5</v>
      </c>
      <c r="E167" s="440">
        <v>567.70000000000005</v>
      </c>
      <c r="F167" s="440">
        <v>803.6</v>
      </c>
      <c r="G167" s="440">
        <v>576.1</v>
      </c>
      <c r="H167" s="440">
        <v>527.6</v>
      </c>
      <c r="I167" s="440">
        <v>968</v>
      </c>
      <c r="J167" s="440">
        <f>J168+J169</f>
        <v>1154.9000000000001</v>
      </c>
      <c r="K167" s="440">
        <v>1108.3</v>
      </c>
      <c r="L167" s="440">
        <v>834.5</v>
      </c>
      <c r="M167" s="418">
        <v>515.79999999999995</v>
      </c>
      <c r="N167" s="418">
        <v>539.4</v>
      </c>
      <c r="O167" s="418">
        <v>588.29999999999995</v>
      </c>
      <c r="P167" s="418" t="s">
        <v>749</v>
      </c>
      <c r="Q167" s="418">
        <v>569.79999999999995</v>
      </c>
    </row>
    <row r="168" spans="1:133" s="12" customFormat="1">
      <c r="A168" s="394" t="s">
        <v>750</v>
      </c>
      <c r="B168" s="440">
        <v>326.2</v>
      </c>
      <c r="C168" s="440">
        <v>516.5</v>
      </c>
      <c r="D168" s="440">
        <v>610.1</v>
      </c>
      <c r="E168" s="440"/>
      <c r="F168" s="440"/>
      <c r="G168" s="440">
        <v>802.4</v>
      </c>
      <c r="H168" s="440">
        <v>791.7</v>
      </c>
      <c r="I168" s="440">
        <v>1311.7</v>
      </c>
      <c r="J168" s="440">
        <v>1567.8</v>
      </c>
      <c r="K168" s="440">
        <v>1493.5</v>
      </c>
      <c r="L168" s="440">
        <v>1447.5</v>
      </c>
      <c r="M168" s="418">
        <v>1156</v>
      </c>
      <c r="N168" s="418">
        <v>1213.9000000000001</v>
      </c>
      <c r="O168" s="418">
        <v>1274.5</v>
      </c>
      <c r="P168" s="418">
        <v>1338.3</v>
      </c>
      <c r="Q168" s="418">
        <v>1405.1</v>
      </c>
    </row>
    <row r="169" spans="1:133" s="12" customFormat="1">
      <c r="A169" s="394" t="s">
        <v>743</v>
      </c>
      <c r="B169" s="440">
        <v>-111.4</v>
      </c>
      <c r="C169" s="440">
        <v>-121.4</v>
      </c>
      <c r="D169" s="440">
        <v>-132.6</v>
      </c>
      <c r="E169" s="440">
        <v>0</v>
      </c>
      <c r="F169" s="440">
        <v>0</v>
      </c>
      <c r="G169" s="440">
        <v>-226.3</v>
      </c>
      <c r="H169" s="440">
        <v>-264.10000000000002</v>
      </c>
      <c r="I169" s="440">
        <v>-343.7</v>
      </c>
      <c r="J169" s="440">
        <v>-412.9</v>
      </c>
      <c r="K169" s="440">
        <v>-385.2</v>
      </c>
      <c r="L169" s="440">
        <v>-612.9</v>
      </c>
      <c r="M169" s="418">
        <v>-640.29999999999995</v>
      </c>
      <c r="N169" s="418">
        <v>-674.4</v>
      </c>
      <c r="O169" s="418">
        <v>-686.2</v>
      </c>
      <c r="P169" s="418">
        <v>-758.7</v>
      </c>
      <c r="Q169" s="418">
        <v>-835.3</v>
      </c>
      <c r="R169" s="702"/>
      <c r="S169" s="702"/>
      <c r="T169" s="702"/>
      <c r="U169" s="702"/>
      <c r="V169" s="702"/>
      <c r="W169" s="702"/>
      <c r="X169" s="702"/>
      <c r="Y169" s="702"/>
      <c r="Z169" s="702"/>
      <c r="AA169" s="702"/>
      <c r="AB169" s="702"/>
    </row>
    <row r="170" spans="1:133" s="12" customFormat="1">
      <c r="A170" s="387" t="s">
        <v>751</v>
      </c>
      <c r="B170" s="442">
        <v>16.100000000000001</v>
      </c>
      <c r="C170" s="442">
        <v>14.2</v>
      </c>
      <c r="D170" s="442">
        <v>14.2</v>
      </c>
      <c r="E170" s="440"/>
      <c r="F170" s="440">
        <v>686.8</v>
      </c>
      <c r="G170" s="440">
        <v>346.9</v>
      </c>
      <c r="H170" s="440">
        <v>601.9</v>
      </c>
      <c r="I170" s="440">
        <v>36.799999999999997</v>
      </c>
      <c r="J170" s="440">
        <f>J171+J172</f>
        <v>-876.3</v>
      </c>
      <c r="K170" s="440">
        <v>-862.7</v>
      </c>
      <c r="L170" s="440">
        <v>-29</v>
      </c>
      <c r="M170" s="418">
        <v>-15.3</v>
      </c>
      <c r="N170" s="418">
        <v>-15.3</v>
      </c>
      <c r="O170" s="418">
        <v>-15.3</v>
      </c>
      <c r="P170" s="418">
        <v>-15.3</v>
      </c>
      <c r="Q170" s="418">
        <v>-15.3</v>
      </c>
      <c r="R170" s="702"/>
      <c r="S170" s="702"/>
      <c r="T170" s="702"/>
      <c r="U170" s="702"/>
      <c r="V170" s="702"/>
      <c r="W170" s="702"/>
      <c r="X170" s="702"/>
      <c r="Y170" s="702"/>
      <c r="Z170" s="702"/>
      <c r="AA170" s="702"/>
      <c r="AB170" s="702"/>
    </row>
    <row r="171" spans="1:133" s="12" customFormat="1">
      <c r="A171" s="394" t="s">
        <v>750</v>
      </c>
      <c r="B171" s="442"/>
      <c r="C171" s="442"/>
      <c r="D171" s="442"/>
      <c r="E171" s="442"/>
      <c r="F171" s="440"/>
      <c r="G171" s="440">
        <v>346.9</v>
      </c>
      <c r="H171" s="440">
        <v>619.9</v>
      </c>
      <c r="I171" s="440">
        <v>54.8</v>
      </c>
      <c r="J171" s="440">
        <v>18.100000000000001</v>
      </c>
      <c r="K171" s="440">
        <v>59.7</v>
      </c>
      <c r="L171" s="440">
        <v>8.6</v>
      </c>
      <c r="M171" s="418">
        <v>20</v>
      </c>
      <c r="N171" s="418">
        <v>20</v>
      </c>
      <c r="O171" s="418">
        <v>20</v>
      </c>
      <c r="P171" s="418">
        <v>20</v>
      </c>
      <c r="Q171" s="418">
        <v>20</v>
      </c>
      <c r="R171" s="702"/>
      <c r="S171" s="702"/>
      <c r="T171" s="702"/>
      <c r="U171" s="702"/>
      <c r="V171" s="702"/>
      <c r="W171" s="702"/>
      <c r="X171" s="702"/>
      <c r="Y171" s="702"/>
      <c r="Z171" s="702"/>
      <c r="AA171" s="702"/>
      <c r="AB171" s="702"/>
    </row>
    <row r="172" spans="1:133" s="12" customFormat="1">
      <c r="A172" s="394" t="s">
        <v>743</v>
      </c>
      <c r="B172" s="440">
        <v>-16.100000000000001</v>
      </c>
      <c r="C172" s="440">
        <v>-14.2</v>
      </c>
      <c r="D172" s="440">
        <v>-14.2</v>
      </c>
      <c r="E172" s="442">
        <v>0</v>
      </c>
      <c r="F172" s="442">
        <v>0</v>
      </c>
      <c r="G172" s="442">
        <v>0</v>
      </c>
      <c r="H172" s="442">
        <v>-18</v>
      </c>
      <c r="I172" s="442">
        <v>-17.899999999999999</v>
      </c>
      <c r="J172" s="442">
        <v>-894.4</v>
      </c>
      <c r="K172" s="442">
        <v>-922.4</v>
      </c>
      <c r="L172" s="442">
        <v>-37.5</v>
      </c>
      <c r="M172" s="420">
        <v>-35.299999999999997</v>
      </c>
      <c r="N172" s="420">
        <v>-35.299999999999997</v>
      </c>
      <c r="O172" s="420">
        <v>-35.299999999999997</v>
      </c>
      <c r="P172" s="420">
        <v>-35.299999999999997</v>
      </c>
      <c r="Q172" s="420">
        <v>-35.299999999999997</v>
      </c>
      <c r="R172" s="702"/>
      <c r="S172" s="702"/>
      <c r="T172" s="702"/>
      <c r="U172" s="702"/>
      <c r="V172" s="702"/>
      <c r="W172" s="702"/>
      <c r="X172" s="702"/>
      <c r="Y172" s="702"/>
      <c r="Z172" s="702"/>
      <c r="AA172" s="702"/>
      <c r="AB172" s="702"/>
    </row>
    <row r="173" spans="1:133" s="12" customFormat="1">
      <c r="A173" s="387" t="s">
        <v>752</v>
      </c>
      <c r="B173" s="440">
        <v>36.799999999999997</v>
      </c>
      <c r="C173" s="440">
        <v>37.4</v>
      </c>
      <c r="D173" s="440">
        <v>41.5</v>
      </c>
      <c r="E173" s="440">
        <v>-46.7</v>
      </c>
      <c r="F173" s="440">
        <v>-41.5</v>
      </c>
      <c r="G173" s="440">
        <v>-45</v>
      </c>
      <c r="H173" s="440">
        <v>794.5</v>
      </c>
      <c r="I173" s="440">
        <v>1329.1</v>
      </c>
      <c r="J173" s="440">
        <f>J174+J175</f>
        <v>3340.8</v>
      </c>
      <c r="K173" s="440">
        <v>3423.7</v>
      </c>
      <c r="L173" s="440">
        <v>2414</v>
      </c>
      <c r="M173" s="418">
        <v>3018.7</v>
      </c>
      <c r="N173" s="418">
        <v>2917.7</v>
      </c>
      <c r="O173" s="418">
        <v>3341.4</v>
      </c>
      <c r="P173" s="418">
        <v>1500.5</v>
      </c>
      <c r="Q173" s="418">
        <v>519.1</v>
      </c>
      <c r="R173" s="702"/>
      <c r="S173" s="702"/>
      <c r="T173" s="702"/>
      <c r="U173" s="702"/>
      <c r="V173" s="702"/>
      <c r="W173" s="702"/>
      <c r="X173" s="702"/>
      <c r="Y173" s="702"/>
      <c r="Z173" s="702"/>
      <c r="AA173" s="702"/>
      <c r="AB173" s="702"/>
    </row>
    <row r="174" spans="1:133" s="12" customFormat="1">
      <c r="A174" s="394" t="s">
        <v>750</v>
      </c>
      <c r="B174" s="440"/>
      <c r="C174" s="440"/>
      <c r="D174" s="440"/>
      <c r="E174" s="442"/>
      <c r="F174" s="442"/>
      <c r="G174" s="442"/>
      <c r="H174" s="442">
        <v>822.3</v>
      </c>
      <c r="I174" s="442">
        <v>1359.9</v>
      </c>
      <c r="J174" s="442">
        <v>4396.1000000000004</v>
      </c>
      <c r="K174" s="442">
        <v>3438.6</v>
      </c>
      <c r="L174" s="442">
        <v>2620.3000000000002</v>
      </c>
      <c r="M174" s="420">
        <v>3314.6</v>
      </c>
      <c r="N174" s="420">
        <v>3370.7</v>
      </c>
      <c r="O174" s="420">
        <v>3934.1</v>
      </c>
      <c r="P174" s="420">
        <v>2171.1999999999998</v>
      </c>
      <c r="Q174" s="420">
        <v>1194.9000000000001</v>
      </c>
      <c r="R174" s="702"/>
      <c r="S174" s="702"/>
      <c r="T174" s="702"/>
      <c r="U174" s="702"/>
      <c r="V174" s="702"/>
      <c r="W174" s="702"/>
      <c r="X174" s="702"/>
      <c r="Y174" s="702"/>
      <c r="Z174" s="702"/>
      <c r="AA174" s="702"/>
      <c r="AB174" s="702"/>
    </row>
    <row r="175" spans="1:133" s="12" customFormat="1">
      <c r="A175" s="394" t="s">
        <v>743</v>
      </c>
      <c r="B175" s="440">
        <v>-36.799999999999997</v>
      </c>
      <c r="C175" s="440">
        <v>-37.4</v>
      </c>
      <c r="D175" s="440">
        <v>-41.5</v>
      </c>
      <c r="E175" s="440">
        <v>0</v>
      </c>
      <c r="F175" s="440">
        <v>0</v>
      </c>
      <c r="G175" s="440">
        <v>-45</v>
      </c>
      <c r="H175" s="440">
        <v>-27.8</v>
      </c>
      <c r="I175" s="440">
        <v>-30.9</v>
      </c>
      <c r="J175" s="440">
        <v>-1055.3</v>
      </c>
      <c r="K175" s="440">
        <v>-14.9</v>
      </c>
      <c r="L175" s="440">
        <v>-206.3</v>
      </c>
      <c r="M175" s="418">
        <v>-295.89999999999998</v>
      </c>
      <c r="N175" s="418">
        <v>-453</v>
      </c>
      <c r="O175" s="418">
        <v>-592.70000000000005</v>
      </c>
      <c r="P175" s="418">
        <v>-670.7</v>
      </c>
      <c r="Q175" s="418">
        <v>-675.8</v>
      </c>
      <c r="R175" s="702"/>
      <c r="S175" s="702"/>
      <c r="T175" s="702"/>
      <c r="U175" s="702"/>
      <c r="V175" s="702"/>
      <c r="W175" s="702"/>
      <c r="X175" s="702"/>
      <c r="Y175" s="702"/>
      <c r="Z175" s="702"/>
      <c r="AA175" s="702"/>
      <c r="AB175" s="702"/>
    </row>
    <row r="176" spans="1:133" s="12" customFormat="1">
      <c r="A176" s="387"/>
      <c r="B176" s="440"/>
      <c r="C176" s="440"/>
      <c r="D176" s="440"/>
      <c r="E176" s="440"/>
      <c r="F176" s="440"/>
      <c r="G176" s="440"/>
      <c r="H176" s="440"/>
      <c r="I176" s="440"/>
      <c r="J176" s="440"/>
      <c r="K176" s="440"/>
      <c r="L176" s="440"/>
      <c r="M176" s="418"/>
      <c r="N176" s="418"/>
      <c r="O176" s="418"/>
      <c r="P176" s="418"/>
      <c r="Q176" s="418"/>
      <c r="R176" s="702"/>
      <c r="S176" s="702"/>
      <c r="T176" s="702"/>
      <c r="U176" s="702"/>
      <c r="V176" s="702"/>
      <c r="W176" s="702"/>
      <c r="X176" s="702"/>
      <c r="Y176" s="702"/>
      <c r="Z176" s="702"/>
      <c r="AA176" s="702"/>
      <c r="AB176" s="702"/>
    </row>
    <row r="177" spans="1:133" s="648" customFormat="1">
      <c r="A177" s="389" t="s">
        <v>753</v>
      </c>
      <c r="B177" s="150">
        <f t="shared" ref="B177:H177" si="9">B144+B148-B152-B163</f>
        <v>-523.95220999999992</v>
      </c>
      <c r="C177" s="150">
        <f t="shared" si="9"/>
        <v>-3278.0487400000002</v>
      </c>
      <c r="D177" s="150">
        <f t="shared" si="9"/>
        <v>-3579.0405000000001</v>
      </c>
      <c r="E177" s="150">
        <f t="shared" si="9"/>
        <v>-3012.4</v>
      </c>
      <c r="F177" s="150">
        <f t="shared" si="9"/>
        <v>-3086.8</v>
      </c>
      <c r="G177" s="150">
        <f t="shared" si="9"/>
        <v>-1794.6</v>
      </c>
      <c r="H177" s="150">
        <f t="shared" si="9"/>
        <v>-2048.3000000000002</v>
      </c>
      <c r="I177" s="150">
        <f>I142-I150</f>
        <v>-4172</v>
      </c>
      <c r="J177" s="150">
        <v>-7304.4</v>
      </c>
      <c r="K177" s="150">
        <f t="shared" ref="K177" si="10">K142-K150</f>
        <v>-6270.3</v>
      </c>
      <c r="L177" s="150">
        <f>L142-L150</f>
        <v>-5851.7000000000007</v>
      </c>
      <c r="M177" s="390">
        <f>M142-M150</f>
        <v>-4984.8999999999996</v>
      </c>
      <c r="N177" s="390">
        <f t="shared" ref="N177:O177" si="11">N142-N150</f>
        <v>-3968.7</v>
      </c>
      <c r="O177" s="390">
        <f t="shared" si="11"/>
        <v>-3462.4</v>
      </c>
      <c r="P177" s="390">
        <f>P142-P150</f>
        <v>-1774.1</v>
      </c>
      <c r="Q177" s="390">
        <f>Q142-Q150</f>
        <v>107</v>
      </c>
      <c r="R177" s="12"/>
      <c r="S177" s="12"/>
      <c r="T177" s="12"/>
      <c r="U177" s="12"/>
      <c r="V177" s="12"/>
      <c r="W177" s="12"/>
      <c r="X177" s="12"/>
      <c r="Y177" s="12"/>
      <c r="Z177" s="12"/>
      <c r="AA177" s="12"/>
      <c r="AB177" s="12"/>
      <c r="AC177" s="12"/>
      <c r="AD177" s="12"/>
      <c r="AE177" s="12"/>
      <c r="AF177" s="12"/>
      <c r="AG177" s="12"/>
      <c r="AH177" s="12"/>
      <c r="AI177" s="12"/>
      <c r="AJ177" s="12"/>
      <c r="AK177" s="12"/>
      <c r="AL177" s="12"/>
      <c r="AM177" s="12"/>
      <c r="AN177" s="12"/>
      <c r="AO177" s="12"/>
      <c r="AP177" s="12"/>
      <c r="AQ177" s="12"/>
      <c r="AR177" s="12"/>
      <c r="AS177" s="12"/>
      <c r="AT177" s="12"/>
      <c r="AU177" s="12"/>
      <c r="AV177" s="12"/>
      <c r="AW177" s="12"/>
      <c r="AX177" s="12"/>
      <c r="AY177" s="12"/>
      <c r="AZ177" s="12"/>
      <c r="BA177" s="12"/>
      <c r="BB177" s="12"/>
      <c r="BC177" s="12"/>
      <c r="BD177" s="12"/>
      <c r="BE177" s="12"/>
      <c r="BF177" s="12"/>
      <c r="BG177" s="12"/>
      <c r="BH177" s="12"/>
      <c r="BI177" s="12"/>
      <c r="BJ177" s="12"/>
      <c r="BK177" s="12"/>
      <c r="BL177" s="12"/>
      <c r="BM177" s="12"/>
      <c r="BN177" s="12"/>
      <c r="BO177" s="12"/>
      <c r="BP177" s="12"/>
      <c r="BQ177" s="12"/>
      <c r="BR177" s="12"/>
      <c r="BS177" s="12"/>
      <c r="BT177" s="12"/>
      <c r="BU177" s="12"/>
      <c r="BV177" s="12"/>
      <c r="BW177" s="12"/>
      <c r="BX177" s="12"/>
      <c r="BY177" s="12"/>
      <c r="BZ177" s="12"/>
      <c r="CA177" s="12"/>
      <c r="CB177" s="12"/>
      <c r="CC177" s="12"/>
      <c r="CD177" s="12"/>
      <c r="CE177" s="12"/>
      <c r="CF177" s="12"/>
      <c r="CG177" s="12"/>
      <c r="CH177" s="12"/>
      <c r="CI177" s="12"/>
      <c r="CJ177" s="12"/>
      <c r="CK177" s="12"/>
      <c r="CL177" s="12"/>
      <c r="CM177" s="12"/>
      <c r="CN177" s="12"/>
      <c r="CO177" s="12"/>
      <c r="CP177" s="12"/>
      <c r="CQ177" s="12"/>
      <c r="CR177" s="12"/>
      <c r="CS177" s="12"/>
      <c r="CT177" s="12"/>
      <c r="CU177" s="12"/>
      <c r="CV177" s="12"/>
      <c r="CW177" s="12"/>
      <c r="CX177" s="12"/>
      <c r="CY177" s="12"/>
      <c r="CZ177" s="12"/>
      <c r="DA177" s="12"/>
      <c r="DB177" s="12"/>
      <c r="DC177" s="12"/>
      <c r="DD177" s="12"/>
      <c r="DE177" s="12"/>
      <c r="DF177" s="12"/>
      <c r="DG177" s="12"/>
      <c r="DH177" s="12"/>
      <c r="DI177" s="12"/>
      <c r="DJ177" s="12"/>
      <c r="DK177" s="12"/>
      <c r="DL177" s="12"/>
      <c r="DM177" s="12"/>
      <c r="DN177" s="12"/>
      <c r="DO177" s="12"/>
      <c r="DP177" s="12"/>
      <c r="DQ177" s="12"/>
      <c r="DR177" s="12"/>
      <c r="DS177" s="12"/>
      <c r="DT177" s="12"/>
      <c r="DU177" s="12"/>
      <c r="DV177" s="12"/>
      <c r="DW177" s="12"/>
      <c r="DX177" s="12"/>
      <c r="DY177" s="12"/>
      <c r="DZ177" s="12"/>
      <c r="EA177" s="12"/>
      <c r="EB177" s="12"/>
      <c r="EC177" s="12"/>
    </row>
    <row r="178" spans="1:133" s="12" customFormat="1">
      <c r="A178" s="387"/>
      <c r="B178" s="127"/>
      <c r="C178" s="127"/>
      <c r="D178" s="127"/>
      <c r="E178" s="127"/>
      <c r="F178" s="440"/>
      <c r="G178" s="127"/>
      <c r="H178" s="127"/>
      <c r="I178" s="127"/>
      <c r="J178" s="127"/>
      <c r="K178" s="127"/>
      <c r="L178" s="127"/>
      <c r="M178" s="47"/>
      <c r="N178" s="127"/>
      <c r="O178" s="127"/>
      <c r="P178" s="127"/>
      <c r="Q178" s="127"/>
    </row>
    <row r="179" spans="1:133" s="12" customFormat="1" ht="15">
      <c r="A179" s="602" t="s">
        <v>267</v>
      </c>
      <c r="B179" s="127"/>
      <c r="C179" s="127"/>
      <c r="D179" s="127"/>
      <c r="E179" s="127"/>
      <c r="F179" s="440"/>
      <c r="G179" s="127"/>
      <c r="H179" s="440"/>
      <c r="I179" s="127"/>
      <c r="J179" s="127"/>
      <c r="K179" s="127"/>
      <c r="L179" s="127"/>
      <c r="M179" s="701"/>
      <c r="N179" s="127"/>
      <c r="O179" s="127"/>
      <c r="P179" s="127"/>
      <c r="Q179" s="127"/>
    </row>
    <row r="180" spans="1:133" s="12" customFormat="1">
      <c r="A180" s="603" t="s">
        <v>754</v>
      </c>
      <c r="B180" s="127"/>
      <c r="C180" s="127"/>
      <c r="D180" s="127"/>
      <c r="E180" s="127"/>
      <c r="F180" s="440"/>
      <c r="G180" s="127"/>
      <c r="H180" s="127"/>
      <c r="I180" s="127"/>
      <c r="J180" s="127"/>
      <c r="K180" s="127"/>
      <c r="L180" s="127"/>
      <c r="M180" s="701"/>
      <c r="N180" s="127"/>
      <c r="O180" s="127"/>
      <c r="P180" s="127"/>
      <c r="Q180" s="127"/>
    </row>
    <row r="181" spans="1:133" s="12" customFormat="1">
      <c r="A181" s="603"/>
      <c r="B181" s="127"/>
      <c r="C181" s="127"/>
      <c r="D181" s="127"/>
      <c r="E181" s="127"/>
      <c r="F181" s="440"/>
      <c r="G181" s="127"/>
      <c r="H181" s="127"/>
      <c r="I181" s="127"/>
      <c r="J181" s="127"/>
      <c r="K181" s="127"/>
      <c r="L181" s="127"/>
      <c r="M181" s="701"/>
      <c r="N181" s="127"/>
      <c r="O181" s="127"/>
      <c r="P181" s="127"/>
      <c r="Q181" s="127"/>
    </row>
    <row r="182" spans="1:133" ht="20.25">
      <c r="A182" s="347" t="s">
        <v>607</v>
      </c>
      <c r="B182" s="52"/>
      <c r="C182" s="52"/>
      <c r="D182" s="52"/>
      <c r="E182" s="52"/>
      <c r="F182" s="520"/>
      <c r="G182" s="127"/>
      <c r="H182" s="127"/>
      <c r="I182" s="127"/>
      <c r="J182" s="127"/>
      <c r="L182" s="127"/>
      <c r="M182" s="127"/>
      <c r="N182" s="127"/>
      <c r="O182" s="127"/>
      <c r="P182" s="127"/>
      <c r="Q182" s="127"/>
    </row>
    <row r="183" spans="1:133" s="11" customFormat="1" ht="15" customHeight="1">
      <c r="A183" s="575" t="s">
        <v>730</v>
      </c>
      <c r="B183" s="431">
        <v>2012</v>
      </c>
      <c r="C183" s="431">
        <v>2013</v>
      </c>
      <c r="D183" s="431">
        <v>2014</v>
      </c>
      <c r="E183" s="431">
        <v>2015</v>
      </c>
      <c r="F183" s="431">
        <v>2016</v>
      </c>
      <c r="G183" s="431">
        <v>2017</v>
      </c>
      <c r="H183" s="431">
        <v>2018</v>
      </c>
      <c r="I183" s="385">
        <v>2019</v>
      </c>
      <c r="J183" s="385">
        <v>2020</v>
      </c>
      <c r="K183" s="431">
        <v>2021</v>
      </c>
      <c r="L183" s="385">
        <v>2022</v>
      </c>
      <c r="M183" s="385">
        <v>2023</v>
      </c>
      <c r="N183" s="385">
        <v>2024</v>
      </c>
      <c r="O183" s="385">
        <v>2025</v>
      </c>
      <c r="P183" s="385">
        <v>2026</v>
      </c>
      <c r="Q183" s="385">
        <v>2027</v>
      </c>
    </row>
    <row r="184" spans="1:133" s="11" customFormat="1" ht="15" customHeight="1">
      <c r="A184" s="575" t="s">
        <v>731</v>
      </c>
      <c r="B184" s="432" t="s">
        <v>231</v>
      </c>
      <c r="C184" s="432" t="s">
        <v>231</v>
      </c>
      <c r="D184" s="432" t="s">
        <v>231</v>
      </c>
      <c r="E184" s="432" t="s">
        <v>231</v>
      </c>
      <c r="F184" s="432" t="s">
        <v>231</v>
      </c>
      <c r="G184" s="432" t="s">
        <v>231</v>
      </c>
      <c r="H184" s="432" t="s">
        <v>231</v>
      </c>
      <c r="I184" s="386" t="s">
        <v>231</v>
      </c>
      <c r="J184" s="386" t="s">
        <v>231</v>
      </c>
      <c r="K184" s="432" t="s">
        <v>231</v>
      </c>
      <c r="L184" s="386" t="s">
        <v>233</v>
      </c>
      <c r="M184" s="386" t="s">
        <v>233</v>
      </c>
      <c r="N184" s="386" t="s">
        <v>233</v>
      </c>
      <c r="O184" s="386" t="s">
        <v>233</v>
      </c>
      <c r="P184" s="386" t="s">
        <v>233</v>
      </c>
      <c r="Q184" s="386" t="s">
        <v>233</v>
      </c>
    </row>
    <row r="185" spans="1:133">
      <c r="A185" s="387" t="s">
        <v>732</v>
      </c>
      <c r="B185" s="127" t="s">
        <v>288</v>
      </c>
      <c r="C185" s="127" t="s">
        <v>288</v>
      </c>
      <c r="D185" s="127" t="s">
        <v>288</v>
      </c>
      <c r="E185" s="127" t="s">
        <v>170</v>
      </c>
      <c r="F185" s="127" t="s">
        <v>170</v>
      </c>
      <c r="G185" s="127" t="s">
        <v>145</v>
      </c>
      <c r="H185" s="127" t="s">
        <v>145</v>
      </c>
      <c r="I185" s="388" t="s">
        <v>149</v>
      </c>
      <c r="J185" s="388" t="s">
        <v>142</v>
      </c>
      <c r="K185" s="127" t="s">
        <v>133</v>
      </c>
      <c r="L185" s="388" t="s">
        <v>139</v>
      </c>
      <c r="M185" s="388" t="s">
        <v>139</v>
      </c>
      <c r="N185" s="388" t="s">
        <v>139</v>
      </c>
      <c r="O185" s="388" t="s">
        <v>139</v>
      </c>
      <c r="P185" s="388" t="s">
        <v>139</v>
      </c>
      <c r="Q185" s="388" t="s">
        <v>139</v>
      </c>
    </row>
    <row r="186" spans="1:133">
      <c r="A186" s="387"/>
      <c r="B186" s="127"/>
      <c r="C186" s="127"/>
      <c r="D186" s="127"/>
      <c r="E186" s="127"/>
      <c r="F186" s="127"/>
      <c r="G186" s="127"/>
      <c r="H186" s="127"/>
      <c r="I186" s="388"/>
      <c r="J186" s="388"/>
      <c r="L186" s="388"/>
      <c r="M186" s="388"/>
      <c r="N186" s="388"/>
      <c r="O186" s="388"/>
      <c r="P186" s="388"/>
      <c r="Q186" s="388"/>
    </row>
    <row r="187" spans="1:133" s="4" customFormat="1">
      <c r="A187" s="389" t="s">
        <v>733</v>
      </c>
      <c r="B187" s="214">
        <f>B189+B193</f>
        <v>835.04778999999996</v>
      </c>
      <c r="C187" s="214">
        <f>C189+C193</f>
        <v>96.951260000000005</v>
      </c>
      <c r="D187" s="214">
        <f>D189+D193</f>
        <v>-174.04050000000001</v>
      </c>
      <c r="E187" s="214">
        <v>-410.6</v>
      </c>
      <c r="F187" s="214">
        <v>857</v>
      </c>
      <c r="G187" s="214">
        <v>-180.4</v>
      </c>
      <c r="H187" s="214">
        <v>1228.5999999999999</v>
      </c>
      <c r="I187" s="511">
        <v>-783.9</v>
      </c>
      <c r="J187" s="511">
        <v>-802.9</v>
      </c>
      <c r="K187" s="214">
        <v>1685.2</v>
      </c>
      <c r="L187" s="511">
        <v>0</v>
      </c>
      <c r="M187" s="511">
        <v>0</v>
      </c>
      <c r="N187" s="511">
        <v>0</v>
      </c>
      <c r="O187" s="511">
        <v>0</v>
      </c>
      <c r="P187" s="511">
        <v>0</v>
      </c>
      <c r="Q187" s="511">
        <v>0</v>
      </c>
      <c r="R187" s="5"/>
      <c r="S187" s="5"/>
      <c r="T187" s="5"/>
      <c r="U187" s="5"/>
      <c r="V187" s="5"/>
      <c r="W187" s="5"/>
      <c r="X187" s="5"/>
      <c r="Y187" s="5"/>
      <c r="Z187" s="5"/>
      <c r="AA187" s="5"/>
      <c r="AB187" s="5"/>
      <c r="AC187" s="5"/>
      <c r="AD187" s="5"/>
      <c r="AE187" s="5"/>
      <c r="AF187" s="5"/>
      <c r="AG187" s="5"/>
      <c r="AH187" s="5"/>
      <c r="AI187" s="5"/>
      <c r="AJ187" s="5"/>
      <c r="AK187" s="5"/>
      <c r="AL187" s="5"/>
      <c r="AM187" s="5"/>
      <c r="AN187" s="5"/>
      <c r="AO187" s="5"/>
      <c r="AP187" s="5"/>
      <c r="AQ187" s="5"/>
      <c r="AR187" s="5"/>
      <c r="AS187" s="5"/>
      <c r="AT187" s="5"/>
      <c r="AU187" s="5"/>
      <c r="AV187" s="5"/>
      <c r="AW187" s="5"/>
      <c r="AX187" s="5"/>
      <c r="AY187" s="5"/>
      <c r="AZ187" s="5"/>
      <c r="BA187" s="5"/>
      <c r="BB187" s="5"/>
      <c r="BC187" s="5"/>
      <c r="BD187" s="5"/>
      <c r="BE187" s="5"/>
      <c r="BF187" s="5"/>
      <c r="BG187" s="5"/>
      <c r="BH187" s="5"/>
      <c r="BI187" s="5"/>
      <c r="BJ187" s="5"/>
      <c r="BK187" s="5"/>
      <c r="BL187" s="5"/>
      <c r="BM187" s="5"/>
      <c r="BN187" s="5"/>
      <c r="BO187" s="5"/>
      <c r="BP187" s="5"/>
      <c r="BQ187" s="5"/>
      <c r="BR187" s="5"/>
      <c r="BS187" s="5"/>
      <c r="BT187" s="5"/>
      <c r="BU187" s="5"/>
      <c r="BV187" s="5"/>
      <c r="BW187" s="5"/>
      <c r="BX187" s="5"/>
      <c r="BY187" s="5"/>
      <c r="BZ187" s="5"/>
      <c r="CA187" s="5"/>
      <c r="CB187" s="5"/>
      <c r="CC187" s="5"/>
      <c r="CD187" s="5"/>
      <c r="CE187" s="5"/>
      <c r="CF187" s="5"/>
      <c r="CG187" s="5"/>
      <c r="CH187" s="5"/>
      <c r="CI187" s="5"/>
      <c r="CJ187" s="5"/>
      <c r="CK187" s="5"/>
      <c r="CL187" s="5"/>
      <c r="CM187" s="5"/>
      <c r="CN187" s="5"/>
      <c r="CO187" s="5"/>
      <c r="CP187" s="5"/>
      <c r="CQ187" s="5"/>
      <c r="CR187" s="5"/>
      <c r="CS187" s="5"/>
      <c r="CT187" s="5"/>
      <c r="CU187" s="5"/>
      <c r="CV187" s="5"/>
      <c r="CW187" s="5"/>
      <c r="CX187" s="5"/>
      <c r="CY187" s="5"/>
      <c r="CZ187" s="5"/>
      <c r="DA187" s="5"/>
      <c r="DB187" s="5"/>
      <c r="DC187" s="5"/>
      <c r="DD187" s="5"/>
      <c r="DE187" s="5"/>
      <c r="DF187" s="5"/>
      <c r="DG187" s="5"/>
      <c r="DH187" s="5"/>
      <c r="DI187" s="5"/>
      <c r="DJ187" s="5"/>
      <c r="DK187" s="5"/>
      <c r="DL187" s="5"/>
      <c r="DM187" s="5"/>
      <c r="DN187" s="5"/>
      <c r="DO187" s="5"/>
      <c r="DP187" s="5"/>
      <c r="DQ187" s="5"/>
      <c r="DR187" s="5"/>
      <c r="DS187" s="5"/>
      <c r="DT187" s="5"/>
      <c r="DU187" s="5"/>
      <c r="DV187" s="5"/>
      <c r="DW187" s="5"/>
      <c r="DX187" s="5"/>
      <c r="DY187" s="5"/>
      <c r="DZ187" s="5"/>
      <c r="EA187" s="5"/>
      <c r="EB187" s="5"/>
      <c r="EC187" s="5"/>
    </row>
    <row r="188" spans="1:133" s="5" customFormat="1">
      <c r="A188" s="384"/>
      <c r="B188" s="610"/>
      <c r="C188" s="610"/>
      <c r="D188" s="610"/>
      <c r="E188" s="610"/>
      <c r="F188" s="610"/>
      <c r="G188" s="610"/>
      <c r="H188" s="610"/>
      <c r="I188" s="528"/>
      <c r="J188" s="528"/>
      <c r="K188" s="610"/>
      <c r="L188" s="528"/>
      <c r="M188" s="528"/>
      <c r="N188" s="528"/>
      <c r="O188" s="528"/>
      <c r="P188" s="528"/>
      <c r="Q188" s="528"/>
    </row>
    <row r="189" spans="1:133" s="4" customFormat="1">
      <c r="A189" s="529" t="s">
        <v>695</v>
      </c>
      <c r="B189" s="441">
        <v>835.04778999999996</v>
      </c>
      <c r="C189" s="441">
        <v>96.951260000000005</v>
      </c>
      <c r="D189" s="441">
        <v>-174.04050000000001</v>
      </c>
      <c r="E189" s="441">
        <v>-410.6</v>
      </c>
      <c r="F189" s="441">
        <v>857</v>
      </c>
      <c r="G189" s="441">
        <v>-180.4</v>
      </c>
      <c r="H189" s="441">
        <v>1228.5999999999999</v>
      </c>
      <c r="I189" s="419">
        <v>-783.9</v>
      </c>
      <c r="J189" s="419">
        <v>-802.9</v>
      </c>
      <c r="K189" s="441">
        <v>1685.2</v>
      </c>
      <c r="L189" s="419">
        <v>0</v>
      </c>
      <c r="M189" s="419">
        <v>0</v>
      </c>
      <c r="N189" s="419">
        <v>0</v>
      </c>
      <c r="O189" s="419">
        <v>0</v>
      </c>
      <c r="P189" s="419">
        <v>0</v>
      </c>
      <c r="Q189" s="419">
        <v>0</v>
      </c>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c r="AU189" s="5"/>
      <c r="AV189" s="5"/>
      <c r="AW189" s="5"/>
      <c r="AX189" s="5"/>
      <c r="AY189" s="5"/>
      <c r="AZ189" s="5"/>
      <c r="BA189" s="5"/>
      <c r="BB189" s="5"/>
      <c r="BC189" s="5"/>
      <c r="BD189" s="5"/>
      <c r="BE189" s="5"/>
      <c r="BF189" s="5"/>
      <c r="BG189" s="5"/>
      <c r="BH189" s="5"/>
      <c r="BI189" s="5"/>
      <c r="BJ189" s="5"/>
      <c r="BK189" s="5"/>
      <c r="BL189" s="5"/>
      <c r="BM189" s="5"/>
      <c r="BN189" s="5"/>
      <c r="BO189" s="5"/>
      <c r="BP189" s="5"/>
      <c r="BQ189" s="5"/>
      <c r="BR189" s="5"/>
      <c r="BS189" s="5"/>
      <c r="BT189" s="5"/>
      <c r="BU189" s="5"/>
      <c r="BV189" s="5"/>
      <c r="BW189" s="5"/>
      <c r="BX189" s="5"/>
      <c r="BY189" s="5"/>
      <c r="BZ189" s="5"/>
      <c r="CA189" s="5"/>
      <c r="CB189" s="5"/>
      <c r="CC189" s="5"/>
      <c r="CD189" s="5"/>
      <c r="CE189" s="5"/>
      <c r="CF189" s="5"/>
      <c r="CG189" s="5"/>
      <c r="CH189" s="5"/>
      <c r="CI189" s="5"/>
      <c r="CJ189" s="5"/>
      <c r="CK189" s="5"/>
      <c r="CL189" s="5"/>
      <c r="CM189" s="5"/>
      <c r="CN189" s="5"/>
      <c r="CO189" s="5"/>
      <c r="CP189" s="5"/>
      <c r="CQ189" s="5"/>
      <c r="CR189" s="5"/>
      <c r="CS189" s="5"/>
      <c r="CT189" s="5"/>
      <c r="CU189" s="5"/>
      <c r="CV189" s="5"/>
      <c r="CW189" s="5"/>
      <c r="CX189" s="5"/>
      <c r="CY189" s="5"/>
      <c r="CZ189" s="5"/>
      <c r="DA189" s="5"/>
      <c r="DB189" s="5"/>
      <c r="DC189" s="5"/>
      <c r="DD189" s="5"/>
      <c r="DE189" s="5"/>
      <c r="DF189" s="5"/>
      <c r="DG189" s="5"/>
      <c r="DH189" s="5"/>
      <c r="DI189" s="5"/>
      <c r="DJ189" s="5"/>
      <c r="DK189" s="5"/>
      <c r="DL189" s="5"/>
      <c r="DM189" s="5"/>
      <c r="DN189" s="5"/>
      <c r="DO189" s="5"/>
      <c r="DP189" s="5"/>
      <c r="DQ189" s="5"/>
      <c r="DR189" s="5"/>
      <c r="DS189" s="5"/>
      <c r="DT189" s="5"/>
      <c r="DU189" s="5"/>
      <c r="DV189" s="5"/>
      <c r="DW189" s="5"/>
      <c r="DX189" s="5"/>
      <c r="DY189" s="5"/>
      <c r="DZ189" s="5"/>
      <c r="EA189" s="5"/>
      <c r="EB189" s="5"/>
      <c r="EC189" s="5"/>
    </row>
    <row r="190" spans="1:133" s="5" customFormat="1">
      <c r="A190" s="387" t="s">
        <v>734</v>
      </c>
      <c r="B190" s="440"/>
      <c r="C190" s="440"/>
      <c r="D190" s="440"/>
      <c r="E190" s="440">
        <v>-354.5</v>
      </c>
      <c r="F190" s="442">
        <v>857</v>
      </c>
      <c r="G190" s="442">
        <v>-180.4</v>
      </c>
      <c r="H190" s="442">
        <v>1228.5999999999999</v>
      </c>
      <c r="I190" s="420">
        <v>-783.9</v>
      </c>
      <c r="J190" s="420">
        <v>-802.9</v>
      </c>
      <c r="K190" s="442">
        <v>910.4</v>
      </c>
      <c r="L190" s="420"/>
      <c r="M190" s="420"/>
      <c r="N190" s="420"/>
      <c r="O190" s="420"/>
      <c r="P190" s="420"/>
      <c r="Q190" s="420"/>
    </row>
    <row r="191" spans="1:133">
      <c r="A191" s="387" t="s">
        <v>735</v>
      </c>
      <c r="B191" s="440">
        <v>835.04778999999996</v>
      </c>
      <c r="C191" s="440">
        <v>96.95</v>
      </c>
      <c r="D191" s="440">
        <v>-174.04</v>
      </c>
      <c r="E191" s="440">
        <v>-56.1</v>
      </c>
      <c r="F191" s="442"/>
      <c r="G191" s="442"/>
      <c r="H191" s="442"/>
      <c r="I191" s="420"/>
      <c r="J191" s="420"/>
      <c r="K191" s="442">
        <v>774.8</v>
      </c>
      <c r="L191" s="420"/>
      <c r="M191" s="420"/>
      <c r="N191" s="420"/>
      <c r="O191" s="420"/>
      <c r="P191" s="420"/>
      <c r="Q191" s="420"/>
    </row>
    <row r="192" spans="1:133">
      <c r="A192" s="387"/>
      <c r="B192" s="440"/>
      <c r="C192" s="440"/>
      <c r="D192" s="440"/>
      <c r="E192" s="440"/>
      <c r="F192" s="440"/>
      <c r="G192" s="440"/>
      <c r="H192" s="440"/>
      <c r="I192" s="418"/>
      <c r="J192" s="418"/>
      <c r="K192" s="440"/>
      <c r="L192" s="418"/>
      <c r="M192" s="418"/>
      <c r="N192" s="418"/>
      <c r="O192" s="418"/>
      <c r="P192" s="418"/>
      <c r="Q192" s="418"/>
    </row>
    <row r="193" spans="1:133" s="4" customFormat="1">
      <c r="A193" s="529" t="s">
        <v>696</v>
      </c>
      <c r="B193" s="611">
        <v>0</v>
      </c>
      <c r="C193" s="611">
        <v>0</v>
      </c>
      <c r="D193" s="611">
        <v>0</v>
      </c>
      <c r="E193" s="611">
        <v>0</v>
      </c>
      <c r="F193" s="611">
        <v>0</v>
      </c>
      <c r="G193" s="611">
        <v>0</v>
      </c>
      <c r="H193" s="611">
        <v>0</v>
      </c>
      <c r="I193" s="530"/>
      <c r="J193" s="530"/>
      <c r="K193" s="611">
        <v>0</v>
      </c>
      <c r="L193" s="530"/>
      <c r="M193" s="530"/>
      <c r="N193" s="530"/>
      <c r="O193" s="530"/>
      <c r="P193" s="530"/>
      <c r="Q193" s="530"/>
      <c r="R193" s="5"/>
      <c r="S193" s="5"/>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c r="AU193" s="5"/>
      <c r="AV193" s="5"/>
      <c r="AW193" s="5"/>
      <c r="AX193" s="5"/>
      <c r="AY193" s="5"/>
      <c r="AZ193" s="5"/>
      <c r="BA193" s="5"/>
      <c r="BB193" s="5"/>
      <c r="BC193" s="5"/>
      <c r="BD193" s="5"/>
      <c r="BE193" s="5"/>
      <c r="BF193" s="5"/>
      <c r="BG193" s="5"/>
      <c r="BH193" s="5"/>
      <c r="BI193" s="5"/>
      <c r="BJ193" s="5"/>
      <c r="BK193" s="5"/>
      <c r="BL193" s="5"/>
      <c r="BM193" s="5"/>
      <c r="BN193" s="5"/>
      <c r="BO193" s="5"/>
      <c r="BP193" s="5"/>
      <c r="BQ193" s="5"/>
      <c r="BR193" s="5"/>
      <c r="BS193" s="5"/>
      <c r="BT193" s="5"/>
      <c r="BU193" s="5"/>
      <c r="BV193" s="5"/>
      <c r="BW193" s="5"/>
      <c r="BX193" s="5"/>
      <c r="BY193" s="5"/>
      <c r="BZ193" s="5"/>
      <c r="CA193" s="5"/>
      <c r="CB193" s="5"/>
      <c r="CC193" s="5"/>
      <c r="CD193" s="5"/>
      <c r="CE193" s="5"/>
      <c r="CF193" s="5"/>
      <c r="CG193" s="5"/>
      <c r="CH193" s="5"/>
      <c r="CI193" s="5"/>
      <c r="CJ193" s="5"/>
      <c r="CK193" s="5"/>
      <c r="CL193" s="5"/>
      <c r="CM193" s="5"/>
      <c r="CN193" s="5"/>
      <c r="CO193" s="5"/>
      <c r="CP193" s="5"/>
      <c r="CQ193" s="5"/>
      <c r="CR193" s="5"/>
      <c r="CS193" s="5"/>
      <c r="CT193" s="5"/>
      <c r="CU193" s="5"/>
      <c r="CV193" s="5"/>
      <c r="CW193" s="5"/>
      <c r="CX193" s="5"/>
      <c r="CY193" s="5"/>
      <c r="CZ193" s="5"/>
      <c r="DA193" s="5"/>
      <c r="DB193" s="5"/>
      <c r="DC193" s="5"/>
      <c r="DD193" s="5"/>
      <c r="DE193" s="5"/>
      <c r="DF193" s="5"/>
      <c r="DG193" s="5"/>
      <c r="DH193" s="5"/>
      <c r="DI193" s="5"/>
      <c r="DJ193" s="5"/>
      <c r="DK193" s="5"/>
      <c r="DL193" s="5"/>
      <c r="DM193" s="5"/>
      <c r="DN193" s="5"/>
      <c r="DO193" s="5"/>
      <c r="DP193" s="5"/>
      <c r="DQ193" s="5"/>
      <c r="DR193" s="5"/>
      <c r="DS193" s="5"/>
      <c r="DT193" s="5"/>
      <c r="DU193" s="5"/>
      <c r="DV193" s="5"/>
      <c r="DW193" s="5"/>
      <c r="DX193" s="5"/>
      <c r="DY193" s="5"/>
      <c r="DZ193" s="5"/>
      <c r="EA193" s="5"/>
      <c r="EB193" s="5"/>
      <c r="EC193" s="5"/>
    </row>
    <row r="194" spans="1:133">
      <c r="A194" s="387"/>
      <c r="B194" s="442"/>
      <c r="C194" s="442"/>
      <c r="D194" s="442"/>
      <c r="E194" s="442"/>
      <c r="F194" s="442"/>
      <c r="G194" s="442"/>
      <c r="H194" s="442"/>
      <c r="I194" s="420"/>
      <c r="J194" s="420"/>
      <c r="K194" s="442"/>
      <c r="L194" s="420"/>
      <c r="M194" s="420"/>
      <c r="N194" s="420"/>
      <c r="O194" s="420"/>
      <c r="P194" s="420"/>
      <c r="Q194" s="420"/>
    </row>
    <row r="195" spans="1:133" s="4" customFormat="1">
      <c r="A195" s="389" t="s">
        <v>736</v>
      </c>
      <c r="B195" s="214">
        <f>B197+B208</f>
        <v>1359</v>
      </c>
      <c r="C195" s="214">
        <f>C197+C208</f>
        <v>3375</v>
      </c>
      <c r="D195" s="214">
        <f>D197+D208</f>
        <v>3405</v>
      </c>
      <c r="E195" s="214">
        <f>E197+E208</f>
        <v>2601.8000000000002</v>
      </c>
      <c r="F195" s="214">
        <f>F197+F208</f>
        <v>3943.8</v>
      </c>
      <c r="G195" s="214">
        <v>1614.2</v>
      </c>
      <c r="H195" s="214">
        <v>3277.8</v>
      </c>
      <c r="I195" s="511">
        <v>3388.1</v>
      </c>
      <c r="J195" s="511">
        <f>J197+J208</f>
        <v>6501.4000000000005</v>
      </c>
      <c r="K195" s="214">
        <v>7955.5</v>
      </c>
      <c r="L195" s="511">
        <v>5964.7</v>
      </c>
      <c r="M195" s="511">
        <v>4785.1000000000004</v>
      </c>
      <c r="N195" s="511">
        <v>3798.7</v>
      </c>
      <c r="O195" s="511">
        <v>2707.6</v>
      </c>
      <c r="P195" s="511">
        <v>1442.4</v>
      </c>
      <c r="Q195" s="511">
        <v>48.2</v>
      </c>
      <c r="R195" s="5"/>
      <c r="S195" s="5"/>
      <c r="T195" s="5"/>
      <c r="U195" s="5"/>
      <c r="V195" s="5"/>
      <c r="W195" s="5"/>
      <c r="X195" s="5"/>
      <c r="Y195" s="5"/>
      <c r="Z195" s="5"/>
      <c r="AA195" s="5"/>
      <c r="AB195" s="5"/>
      <c r="AC195" s="5"/>
      <c r="AD195" s="5"/>
      <c r="AE195" s="5"/>
      <c r="AF195" s="5"/>
      <c r="AG195" s="5"/>
      <c r="AH195" s="5"/>
      <c r="AI195" s="5"/>
      <c r="AJ195" s="5"/>
      <c r="AK195" s="5"/>
      <c r="AL195" s="5"/>
      <c r="AM195" s="5"/>
      <c r="AN195" s="5"/>
      <c r="AO195" s="5"/>
      <c r="AP195" s="5"/>
      <c r="AQ195" s="5"/>
      <c r="AR195" s="5"/>
      <c r="AS195" s="5"/>
      <c r="AT195" s="5"/>
      <c r="AU195" s="5"/>
      <c r="AV195" s="5"/>
      <c r="AW195" s="5"/>
      <c r="AX195" s="5"/>
      <c r="AY195" s="5"/>
      <c r="AZ195" s="5"/>
      <c r="BA195" s="5"/>
      <c r="BB195" s="5"/>
      <c r="BC195" s="5"/>
      <c r="BD195" s="5"/>
      <c r="BE195" s="5"/>
      <c r="BF195" s="5"/>
      <c r="BG195" s="5"/>
      <c r="BH195" s="5"/>
      <c r="BI195" s="5"/>
      <c r="BJ195" s="5"/>
      <c r="BK195" s="5"/>
      <c r="BL195" s="5"/>
      <c r="BM195" s="5"/>
      <c r="BN195" s="5"/>
      <c r="BO195" s="5"/>
      <c r="BP195" s="5"/>
      <c r="BQ195" s="5"/>
      <c r="BR195" s="5"/>
      <c r="BS195" s="5"/>
      <c r="BT195" s="5"/>
      <c r="BU195" s="5"/>
      <c r="BV195" s="5"/>
      <c r="BW195" s="5"/>
      <c r="BX195" s="5"/>
      <c r="BY195" s="5"/>
      <c r="BZ195" s="5"/>
      <c r="CA195" s="5"/>
      <c r="CB195" s="5"/>
      <c r="CC195" s="5"/>
      <c r="CD195" s="5"/>
      <c r="CE195" s="5"/>
      <c r="CF195" s="5"/>
      <c r="CG195" s="5"/>
      <c r="CH195" s="5"/>
      <c r="CI195" s="5"/>
      <c r="CJ195" s="5"/>
      <c r="CK195" s="5"/>
      <c r="CL195" s="5"/>
      <c r="CM195" s="5"/>
      <c r="CN195" s="5"/>
      <c r="CO195" s="5"/>
      <c r="CP195" s="5"/>
      <c r="CQ195" s="5"/>
      <c r="CR195" s="5"/>
      <c r="CS195" s="5"/>
      <c r="CT195" s="5"/>
      <c r="CU195" s="5"/>
      <c r="CV195" s="5"/>
      <c r="CW195" s="5"/>
      <c r="CX195" s="5"/>
      <c r="CY195" s="5"/>
      <c r="CZ195" s="5"/>
      <c r="DA195" s="5"/>
      <c r="DB195" s="5"/>
      <c r="DC195" s="5"/>
      <c r="DD195" s="5"/>
      <c r="DE195" s="5"/>
      <c r="DF195" s="5"/>
      <c r="DG195" s="5"/>
      <c r="DH195" s="5"/>
      <c r="DI195" s="5"/>
      <c r="DJ195" s="5"/>
      <c r="DK195" s="5"/>
      <c r="DL195" s="5"/>
      <c r="DM195" s="5"/>
      <c r="DN195" s="5"/>
      <c r="DO195" s="5"/>
      <c r="DP195" s="5"/>
      <c r="DQ195" s="5"/>
      <c r="DR195" s="5"/>
      <c r="DS195" s="5"/>
      <c r="DT195" s="5"/>
      <c r="DU195" s="5"/>
      <c r="DV195" s="5"/>
      <c r="DW195" s="5"/>
      <c r="DX195" s="5"/>
      <c r="DY195" s="5"/>
      <c r="DZ195" s="5"/>
      <c r="EA195" s="5"/>
      <c r="EB195" s="5"/>
      <c r="EC195" s="5"/>
    </row>
    <row r="196" spans="1:133" s="5" customFormat="1">
      <c r="A196" s="384"/>
      <c r="B196" s="610"/>
      <c r="C196" s="610"/>
      <c r="D196" s="610"/>
      <c r="E196" s="610"/>
      <c r="F196" s="610"/>
      <c r="G196" s="610"/>
      <c r="H196" s="610"/>
      <c r="I196" s="528"/>
      <c r="J196" s="528"/>
      <c r="K196" s="610"/>
      <c r="L196" s="528"/>
      <c r="M196" s="528"/>
      <c r="N196" s="528"/>
      <c r="O196" s="528"/>
      <c r="P196" s="528"/>
      <c r="Q196" s="528"/>
    </row>
    <row r="197" spans="1:133" s="4" customFormat="1">
      <c r="A197" s="529" t="s">
        <v>695</v>
      </c>
      <c r="B197" s="441">
        <v>1197.0999999999999</v>
      </c>
      <c r="C197" s="441">
        <v>3031.5</v>
      </c>
      <c r="D197" s="441">
        <v>2983.2</v>
      </c>
      <c r="E197" s="441">
        <f>E198+E206</f>
        <v>2080.8000000000002</v>
      </c>
      <c r="F197" s="441">
        <f>F198+F206</f>
        <v>2494.9</v>
      </c>
      <c r="G197" s="441">
        <v>736.2</v>
      </c>
      <c r="H197" s="441">
        <v>-319.3</v>
      </c>
      <c r="I197" s="419">
        <v>1054.3</v>
      </c>
      <c r="J197" s="419">
        <f>J198+J206</f>
        <v>2882</v>
      </c>
      <c r="K197" s="441">
        <v>3042.1</v>
      </c>
      <c r="L197" s="419">
        <v>2240</v>
      </c>
      <c r="M197" s="419">
        <v>2348.9</v>
      </c>
      <c r="N197" s="419">
        <v>1340.5</v>
      </c>
      <c r="O197" s="419">
        <v>0</v>
      </c>
      <c r="P197" s="419">
        <v>-457.2</v>
      </c>
      <c r="Q197" s="419">
        <v>698.4</v>
      </c>
      <c r="R197" s="5"/>
      <c r="S197" s="5"/>
      <c r="T197" s="5"/>
      <c r="U197" s="5"/>
      <c r="V197" s="5"/>
      <c r="W197" s="5"/>
      <c r="X197" s="5"/>
      <c r="Y197" s="5"/>
      <c r="Z197" s="5"/>
      <c r="AA197" s="5"/>
      <c r="AB197" s="5"/>
      <c r="AC197" s="5"/>
      <c r="AD197" s="5"/>
      <c r="AE197" s="5"/>
      <c r="AF197" s="5"/>
      <c r="AG197" s="5"/>
      <c r="AH197" s="5"/>
      <c r="AI197" s="5"/>
      <c r="AJ197" s="5"/>
      <c r="AK197" s="5"/>
      <c r="AL197" s="5"/>
      <c r="AM197" s="5"/>
      <c r="AN197" s="5"/>
      <c r="AO197" s="5"/>
      <c r="AP197" s="5"/>
      <c r="AQ197" s="5"/>
      <c r="AR197" s="5"/>
      <c r="AS197" s="5"/>
      <c r="AT197" s="5"/>
      <c r="AU197" s="5"/>
      <c r="AV197" s="5"/>
      <c r="AW197" s="5"/>
      <c r="AX197" s="5"/>
      <c r="AY197" s="5"/>
      <c r="AZ197" s="5"/>
      <c r="BA197" s="5"/>
      <c r="BB197" s="5"/>
      <c r="BC197" s="5"/>
      <c r="BD197" s="5"/>
      <c r="BE197" s="5"/>
      <c r="BF197" s="5"/>
      <c r="BG197" s="5"/>
      <c r="BH197" s="5"/>
      <c r="BI197" s="5"/>
      <c r="BJ197" s="5"/>
      <c r="BK197" s="5"/>
      <c r="BL197" s="5"/>
      <c r="BM197" s="5"/>
      <c r="BN197" s="5"/>
      <c r="BO197" s="5"/>
      <c r="BP197" s="5"/>
      <c r="BQ197" s="5"/>
      <c r="BR197" s="5"/>
      <c r="BS197" s="5"/>
      <c r="BT197" s="5"/>
      <c r="BU197" s="5"/>
      <c r="BV197" s="5"/>
      <c r="BW197" s="5"/>
      <c r="BX197" s="5"/>
      <c r="BY197" s="5"/>
      <c r="BZ197" s="5"/>
      <c r="CA197" s="5"/>
      <c r="CB197" s="5"/>
      <c r="CC197" s="5"/>
      <c r="CD197" s="5"/>
      <c r="CE197" s="5"/>
      <c r="CF197" s="5"/>
      <c r="CG197" s="5"/>
      <c r="CH197" s="5"/>
      <c r="CI197" s="5"/>
      <c r="CJ197" s="5"/>
      <c r="CK197" s="5"/>
      <c r="CL197" s="5"/>
      <c r="CM197" s="5"/>
      <c r="CN197" s="5"/>
      <c r="CO197" s="5"/>
      <c r="CP197" s="5"/>
      <c r="CQ197" s="5"/>
      <c r="CR197" s="5"/>
      <c r="CS197" s="5"/>
      <c r="CT197" s="5"/>
      <c r="CU197" s="5"/>
      <c r="CV197" s="5"/>
      <c r="CW197" s="5"/>
      <c r="CX197" s="5"/>
      <c r="CY197" s="5"/>
      <c r="CZ197" s="5"/>
      <c r="DA197" s="5"/>
      <c r="DB197" s="5"/>
      <c r="DC197" s="5"/>
      <c r="DD197" s="5"/>
      <c r="DE197" s="5"/>
      <c r="DF197" s="5"/>
      <c r="DG197" s="5"/>
      <c r="DH197" s="5"/>
      <c r="DI197" s="5"/>
      <c r="DJ197" s="5"/>
      <c r="DK197" s="5"/>
      <c r="DL197" s="5"/>
      <c r="DM197" s="5"/>
      <c r="DN197" s="5"/>
      <c r="DO197" s="5"/>
      <c r="DP197" s="5"/>
      <c r="DQ197" s="5"/>
      <c r="DR197" s="5"/>
      <c r="DS197" s="5"/>
      <c r="DT197" s="5"/>
      <c r="DU197" s="5"/>
      <c r="DV197" s="5"/>
      <c r="DW197" s="5"/>
      <c r="DX197" s="5"/>
      <c r="DY197" s="5"/>
      <c r="DZ197" s="5"/>
      <c r="EA197" s="5"/>
      <c r="EB197" s="5"/>
      <c r="EC197" s="5"/>
    </row>
    <row r="198" spans="1:133">
      <c r="A198" s="387" t="s">
        <v>737</v>
      </c>
      <c r="B198" s="440">
        <v>997.1</v>
      </c>
      <c r="C198" s="440">
        <v>2726.5</v>
      </c>
      <c r="D198" s="440">
        <v>2983.2</v>
      </c>
      <c r="E198" s="440">
        <v>2080.8000000000002</v>
      </c>
      <c r="F198" s="440">
        <v>2494.9</v>
      </c>
      <c r="G198" s="440">
        <v>736.2</v>
      </c>
      <c r="H198" s="440">
        <v>-173.3</v>
      </c>
      <c r="I198" s="418">
        <v>1158.0999999999999</v>
      </c>
      <c r="J198" s="418">
        <f>J199+J202+J205</f>
        <v>2882</v>
      </c>
      <c r="K198" s="440">
        <v>2995.4</v>
      </c>
      <c r="L198" s="418">
        <v>2010.1</v>
      </c>
      <c r="M198" s="418">
        <v>2319</v>
      </c>
      <c r="N198" s="418">
        <v>1435.5</v>
      </c>
      <c r="O198" s="418">
        <v>95</v>
      </c>
      <c r="P198" s="418">
        <v>-362.2</v>
      </c>
      <c r="Q198" s="418">
        <v>-303.39999999999998</v>
      </c>
    </row>
    <row r="199" spans="1:133">
      <c r="A199" s="387" t="s">
        <v>738</v>
      </c>
      <c r="B199" s="440">
        <v>497.1</v>
      </c>
      <c r="C199" s="440">
        <v>1449.1</v>
      </c>
      <c r="D199" s="440">
        <v>1419.9</v>
      </c>
      <c r="E199" s="440">
        <v>1075.5</v>
      </c>
      <c r="F199" s="440">
        <v>1934.1</v>
      </c>
      <c r="G199" s="440">
        <v>530.9</v>
      </c>
      <c r="H199" s="440">
        <v>-516.9</v>
      </c>
      <c r="I199" s="418">
        <v>1513.8</v>
      </c>
      <c r="J199" s="418">
        <f>J200+J201</f>
        <v>1710.5</v>
      </c>
      <c r="K199" s="440">
        <v>1394.8</v>
      </c>
      <c r="L199" s="418">
        <v>260.10000000000002</v>
      </c>
      <c r="M199" s="418">
        <v>819</v>
      </c>
      <c r="N199" s="418">
        <v>790.2</v>
      </c>
      <c r="O199" s="418">
        <v>-604.9</v>
      </c>
      <c r="P199" s="418">
        <v>-1651.2</v>
      </c>
      <c r="Q199" s="418">
        <v>-903.4</v>
      </c>
    </row>
    <row r="200" spans="1:133">
      <c r="A200" s="394" t="s">
        <v>739</v>
      </c>
      <c r="B200" s="440">
        <v>3470.2</v>
      </c>
      <c r="C200" s="440">
        <v>5498.9</v>
      </c>
      <c r="D200" s="440">
        <v>6784.3</v>
      </c>
      <c r="E200" s="440"/>
      <c r="F200" s="440"/>
      <c r="G200" s="440">
        <v>11648.1</v>
      </c>
      <c r="H200" s="440">
        <v>11178.8</v>
      </c>
      <c r="I200" s="418">
        <v>11691.5</v>
      </c>
      <c r="J200" s="418">
        <v>13147.7</v>
      </c>
      <c r="K200" s="440">
        <v>14147.9</v>
      </c>
      <c r="L200" s="418">
        <v>12661.9</v>
      </c>
      <c r="M200" s="418">
        <v>13480.9</v>
      </c>
      <c r="N200" s="418">
        <v>14271.1</v>
      </c>
      <c r="O200" s="418">
        <v>13666.1</v>
      </c>
      <c r="P200" s="418">
        <v>12014.9</v>
      </c>
      <c r="Q200" s="418">
        <v>11111.5</v>
      </c>
    </row>
    <row r="201" spans="1:133">
      <c r="A201" s="394" t="s">
        <v>740</v>
      </c>
      <c r="B201" s="440">
        <v>-2973.1</v>
      </c>
      <c r="C201" s="440">
        <v>-4049.8</v>
      </c>
      <c r="D201" s="440">
        <v>-5364.4</v>
      </c>
      <c r="E201" s="440"/>
      <c r="F201" s="440"/>
      <c r="G201" s="440">
        <v>-11117.2</v>
      </c>
      <c r="H201" s="440">
        <v>-11695.7</v>
      </c>
      <c r="I201" s="418">
        <v>-10177.700000000001</v>
      </c>
      <c r="J201" s="418">
        <v>-11437.2</v>
      </c>
      <c r="K201" s="440">
        <v>-12753.1</v>
      </c>
      <c r="L201" s="418">
        <v>-12401.8</v>
      </c>
      <c r="M201" s="418">
        <v>-12661.9</v>
      </c>
      <c r="N201" s="418">
        <v>-13480.9</v>
      </c>
      <c r="O201" s="418">
        <v>-14271.1</v>
      </c>
      <c r="P201" s="418">
        <v>-13666.1</v>
      </c>
      <c r="Q201" s="418">
        <v>-12014.9</v>
      </c>
    </row>
    <row r="202" spans="1:133">
      <c r="A202" s="387" t="s">
        <v>741</v>
      </c>
      <c r="B202" s="440">
        <v>500</v>
      </c>
      <c r="C202" s="440">
        <v>1277.4000000000001</v>
      </c>
      <c r="D202" s="440">
        <v>1563.3</v>
      </c>
      <c r="E202" s="440">
        <v>1005.3</v>
      </c>
      <c r="F202" s="440">
        <v>560.79999999999995</v>
      </c>
      <c r="G202" s="440">
        <v>205.3</v>
      </c>
      <c r="H202" s="440">
        <v>343.7</v>
      </c>
      <c r="I202" s="418">
        <v>-355.7</v>
      </c>
      <c r="J202" s="418">
        <f>J203+J204</f>
        <v>1266.2</v>
      </c>
      <c r="K202" s="440">
        <v>1600.6</v>
      </c>
      <c r="L202" s="418">
        <v>1750</v>
      </c>
      <c r="M202" s="418">
        <v>1500</v>
      </c>
      <c r="N202" s="418">
        <v>645.4</v>
      </c>
      <c r="O202" s="418">
        <v>700</v>
      </c>
      <c r="P202" s="418">
        <v>1289</v>
      </c>
      <c r="Q202" s="418">
        <v>600</v>
      </c>
    </row>
    <row r="203" spans="1:133">
      <c r="A203" s="394" t="s">
        <v>742</v>
      </c>
      <c r="B203" s="440">
        <v>606.70000000000005</v>
      </c>
      <c r="C203" s="440">
        <v>1415.7</v>
      </c>
      <c r="D203" s="440">
        <v>1920</v>
      </c>
      <c r="E203" s="440"/>
      <c r="F203" s="440"/>
      <c r="G203" s="440">
        <v>887.7</v>
      </c>
      <c r="H203" s="440">
        <v>1000</v>
      </c>
      <c r="I203" s="418">
        <v>635.70000000000005</v>
      </c>
      <c r="J203" s="418">
        <v>2567.5</v>
      </c>
      <c r="K203" s="440">
        <v>2646.7</v>
      </c>
      <c r="L203" s="418">
        <v>2709.3</v>
      </c>
      <c r="M203" s="418">
        <v>2633.1</v>
      </c>
      <c r="N203" s="418">
        <v>7728.2</v>
      </c>
      <c r="O203" s="418">
        <v>2437.4</v>
      </c>
      <c r="P203" s="418">
        <v>2337.5</v>
      </c>
      <c r="Q203" s="418">
        <v>1930.2</v>
      </c>
    </row>
    <row r="204" spans="1:133">
      <c r="A204" s="394" t="s">
        <v>743</v>
      </c>
      <c r="B204" s="440">
        <v>-106.7</v>
      </c>
      <c r="C204" s="440">
        <v>-138.30000000000001</v>
      </c>
      <c r="D204" s="440">
        <v>-356.7</v>
      </c>
      <c r="E204" s="440"/>
      <c r="F204" s="440"/>
      <c r="G204" s="440">
        <v>-682.3</v>
      </c>
      <c r="H204" s="440">
        <v>-656.4</v>
      </c>
      <c r="I204" s="418">
        <v>-991.4</v>
      </c>
      <c r="J204" s="418">
        <v>-1301.3</v>
      </c>
      <c r="K204" s="440">
        <v>-1046.0999999999999</v>
      </c>
      <c r="L204" s="418">
        <v>-959.3</v>
      </c>
      <c r="M204" s="418">
        <v>-1133.0999999999999</v>
      </c>
      <c r="N204" s="418">
        <v>-1082.8</v>
      </c>
      <c r="O204" s="418">
        <v>-1737.5</v>
      </c>
      <c r="P204" s="418" t="s">
        <v>755</v>
      </c>
      <c r="Q204" s="418">
        <v>-1330.2</v>
      </c>
    </row>
    <row r="205" spans="1:133">
      <c r="A205" s="387" t="s">
        <v>744</v>
      </c>
      <c r="B205" s="440"/>
      <c r="C205" s="440"/>
      <c r="D205" s="440"/>
      <c r="E205" s="440"/>
      <c r="F205" s="440"/>
      <c r="G205" s="440"/>
      <c r="H205" s="440">
        <v>-146</v>
      </c>
      <c r="I205" s="418">
        <v>-103.8</v>
      </c>
      <c r="J205" s="418">
        <v>-94.7</v>
      </c>
      <c r="K205" s="440">
        <v>46.7</v>
      </c>
      <c r="L205" s="418">
        <v>229.9</v>
      </c>
      <c r="M205" s="418">
        <v>29.9</v>
      </c>
      <c r="N205" s="418">
        <v>-95</v>
      </c>
      <c r="O205" s="418">
        <v>-95</v>
      </c>
      <c r="P205" s="418">
        <v>-95</v>
      </c>
      <c r="Q205" s="418">
        <v>-95</v>
      </c>
    </row>
    <row r="206" spans="1:133">
      <c r="A206" s="387" t="s">
        <v>745</v>
      </c>
      <c r="B206" s="442">
        <v>200</v>
      </c>
      <c r="C206" s="442">
        <v>305</v>
      </c>
      <c r="D206" s="442"/>
      <c r="E206" s="442"/>
      <c r="F206" s="440"/>
      <c r="G206" s="440"/>
      <c r="H206" s="440"/>
      <c r="I206" s="418">
        <v>103.4</v>
      </c>
      <c r="J206" s="418"/>
      <c r="K206" s="440"/>
      <c r="L206" s="418"/>
      <c r="M206" s="418"/>
      <c r="N206" s="418"/>
      <c r="O206" s="418"/>
      <c r="P206" s="418"/>
      <c r="Q206" s="418"/>
    </row>
    <row r="207" spans="1:133">
      <c r="A207" s="387"/>
      <c r="B207" s="440"/>
      <c r="C207" s="440"/>
      <c r="D207" s="440"/>
      <c r="E207" s="440"/>
      <c r="F207" s="440"/>
      <c r="G207" s="440"/>
      <c r="H207" s="440"/>
      <c r="I207" s="418"/>
      <c r="J207" s="418"/>
      <c r="K207" s="440"/>
      <c r="L207" s="418"/>
      <c r="M207" s="418"/>
      <c r="N207" s="418"/>
      <c r="O207" s="418"/>
      <c r="P207" s="418"/>
      <c r="Q207" s="418"/>
    </row>
    <row r="208" spans="1:133" s="4" customFormat="1">
      <c r="A208" s="529" t="s">
        <v>696</v>
      </c>
      <c r="B208" s="441">
        <v>161.9</v>
      </c>
      <c r="C208" s="441">
        <v>343.5</v>
      </c>
      <c r="D208" s="441">
        <v>421.8</v>
      </c>
      <c r="E208" s="441">
        <f>E210+E211</f>
        <v>521</v>
      </c>
      <c r="F208" s="441">
        <f>F210+F211</f>
        <v>1448.9</v>
      </c>
      <c r="G208" s="441">
        <v>878</v>
      </c>
      <c r="H208" s="441">
        <v>3596.2</v>
      </c>
      <c r="I208" s="419">
        <v>2333.9</v>
      </c>
      <c r="J208" s="419">
        <f>J210+J211</f>
        <v>3619.4000000000005</v>
      </c>
      <c r="K208" s="441">
        <v>4913.3999999999996</v>
      </c>
      <c r="L208" s="419">
        <v>3744.7</v>
      </c>
      <c r="M208" s="419">
        <v>2436.1</v>
      </c>
      <c r="N208" s="419">
        <v>2458.1999999999998</v>
      </c>
      <c r="O208" s="419">
        <v>2707.7</v>
      </c>
      <c r="P208" s="419">
        <v>1899.6</v>
      </c>
      <c r="Q208" s="419">
        <v>350.2</v>
      </c>
      <c r="R208" s="5"/>
      <c r="S208" s="5"/>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c r="AU208" s="5"/>
      <c r="AV208" s="5"/>
      <c r="AW208" s="5"/>
      <c r="AX208" s="5"/>
      <c r="AY208" s="5"/>
      <c r="AZ208" s="5"/>
      <c r="BA208" s="5"/>
      <c r="BB208" s="5"/>
      <c r="BC208" s="5"/>
      <c r="BD208" s="5"/>
      <c r="BE208" s="5"/>
      <c r="BF208" s="5"/>
      <c r="BG208" s="5"/>
      <c r="BH208" s="5"/>
      <c r="BI208" s="5"/>
      <c r="BJ208" s="5"/>
      <c r="BK208" s="5"/>
      <c r="BL208" s="5"/>
      <c r="BM208" s="5"/>
      <c r="BN208" s="5"/>
      <c r="BO208" s="5"/>
      <c r="BP208" s="5"/>
      <c r="BQ208" s="5"/>
      <c r="BR208" s="5"/>
      <c r="BS208" s="5"/>
      <c r="BT208" s="5"/>
      <c r="BU208" s="5"/>
      <c r="BV208" s="5"/>
      <c r="BW208" s="5"/>
      <c r="BX208" s="5"/>
      <c r="BY208" s="5"/>
      <c r="BZ208" s="5"/>
      <c r="CA208" s="5"/>
      <c r="CB208" s="5"/>
      <c r="CC208" s="5"/>
      <c r="CD208" s="5"/>
      <c r="CE208" s="5"/>
      <c r="CF208" s="5"/>
      <c r="CG208" s="5"/>
      <c r="CH208" s="5"/>
      <c r="CI208" s="5"/>
      <c r="CJ208" s="5"/>
      <c r="CK208" s="5"/>
      <c r="CL208" s="5"/>
      <c r="CM208" s="5"/>
      <c r="CN208" s="5"/>
      <c r="CO208" s="5"/>
      <c r="CP208" s="5"/>
      <c r="CQ208" s="5"/>
      <c r="CR208" s="5"/>
      <c r="CS208" s="5"/>
      <c r="CT208" s="5"/>
      <c r="CU208" s="5"/>
      <c r="CV208" s="5"/>
      <c r="CW208" s="5"/>
      <c r="CX208" s="5"/>
      <c r="CY208" s="5"/>
      <c r="CZ208" s="5"/>
      <c r="DA208" s="5"/>
      <c r="DB208" s="5"/>
      <c r="DC208" s="5"/>
      <c r="DD208" s="5"/>
      <c r="DE208" s="5"/>
      <c r="DF208" s="5"/>
      <c r="DG208" s="5"/>
      <c r="DH208" s="5"/>
      <c r="DI208" s="5"/>
      <c r="DJ208" s="5"/>
      <c r="DK208" s="5"/>
      <c r="DL208" s="5"/>
      <c r="DM208" s="5"/>
      <c r="DN208" s="5"/>
      <c r="DO208" s="5"/>
      <c r="DP208" s="5"/>
      <c r="DQ208" s="5"/>
      <c r="DR208" s="5"/>
      <c r="DS208" s="5"/>
      <c r="DT208" s="5"/>
      <c r="DU208" s="5"/>
      <c r="DV208" s="5"/>
      <c r="DW208" s="5"/>
      <c r="DX208" s="5"/>
      <c r="DY208" s="5"/>
      <c r="DZ208" s="5"/>
      <c r="EA208" s="5"/>
      <c r="EB208" s="5"/>
      <c r="EC208" s="5"/>
    </row>
    <row r="209" spans="1:133" s="5" customFormat="1">
      <c r="A209" s="387" t="s">
        <v>746</v>
      </c>
      <c r="B209" s="440"/>
      <c r="C209" s="440"/>
      <c r="D209" s="440"/>
      <c r="E209" s="440"/>
      <c r="F209" s="440"/>
      <c r="G209" s="440"/>
      <c r="H209" s="440"/>
      <c r="I209" s="418"/>
      <c r="J209" s="418"/>
      <c r="K209" s="440">
        <v>1244.0999999999999</v>
      </c>
      <c r="L209" s="418"/>
      <c r="M209" s="418"/>
      <c r="N209" s="418"/>
      <c r="O209" s="418"/>
      <c r="P209" s="418"/>
      <c r="Q209" s="418"/>
    </row>
    <row r="210" spans="1:133" s="5" customFormat="1">
      <c r="A210" s="387" t="s">
        <v>737</v>
      </c>
      <c r="B210" s="440"/>
      <c r="C210" s="440"/>
      <c r="D210" s="440"/>
      <c r="E210" s="440"/>
      <c r="F210" s="442"/>
      <c r="G210" s="442"/>
      <c r="H210" s="442">
        <v>1672.2</v>
      </c>
      <c r="I210" s="420"/>
      <c r="J210" s="420"/>
      <c r="K210" s="442"/>
      <c r="L210" s="420"/>
      <c r="M210" s="420"/>
      <c r="N210" s="420"/>
      <c r="O210" s="420"/>
      <c r="P210" s="420"/>
      <c r="Q210" s="420"/>
    </row>
    <row r="211" spans="1:133" s="5" customFormat="1">
      <c r="A211" s="387" t="s">
        <v>747</v>
      </c>
      <c r="B211" s="440">
        <v>161.9</v>
      </c>
      <c r="C211" s="440">
        <v>343.5</v>
      </c>
      <c r="D211" s="440">
        <v>421.8</v>
      </c>
      <c r="E211" s="440">
        <v>521</v>
      </c>
      <c r="F211" s="440">
        <v>1448.9</v>
      </c>
      <c r="G211" s="440">
        <v>878</v>
      </c>
      <c r="H211" s="440">
        <v>1924</v>
      </c>
      <c r="I211" s="418">
        <v>2333.9</v>
      </c>
      <c r="J211" s="418">
        <f>J212+J215+J218</f>
        <v>3619.4000000000005</v>
      </c>
      <c r="K211" s="440">
        <v>3669.3</v>
      </c>
      <c r="L211" s="418">
        <v>3744.7</v>
      </c>
      <c r="M211" s="418">
        <v>2436.1</v>
      </c>
      <c r="N211" s="418">
        <v>2458.1999999999998</v>
      </c>
      <c r="O211" s="418">
        <v>2707.7</v>
      </c>
      <c r="P211" s="418">
        <v>1899.6</v>
      </c>
      <c r="Q211" s="418">
        <v>350.2</v>
      </c>
    </row>
    <row r="212" spans="1:133">
      <c r="A212" s="387" t="s">
        <v>748</v>
      </c>
      <c r="B212" s="440">
        <v>214.8</v>
      </c>
      <c r="C212" s="440">
        <v>395.1</v>
      </c>
      <c r="D212" s="440">
        <v>477.5</v>
      </c>
      <c r="E212" s="440">
        <v>567.70000000000005</v>
      </c>
      <c r="F212" s="440">
        <v>803.6</v>
      </c>
      <c r="G212" s="440">
        <v>576.1</v>
      </c>
      <c r="H212" s="440">
        <v>527.6</v>
      </c>
      <c r="I212" s="418">
        <v>968</v>
      </c>
      <c r="J212" s="418">
        <f>J213+J214</f>
        <v>1154.9000000000001</v>
      </c>
      <c r="K212" s="440">
        <v>1108.3</v>
      </c>
      <c r="L212" s="418">
        <v>708.1</v>
      </c>
      <c r="M212" s="418">
        <v>861.8</v>
      </c>
      <c r="N212" s="418">
        <v>930.7</v>
      </c>
      <c r="O212" s="418">
        <v>1059.5999999999999</v>
      </c>
      <c r="P212" s="418">
        <v>811</v>
      </c>
      <c r="Q212" s="418">
        <v>290.10000000000002</v>
      </c>
    </row>
    <row r="213" spans="1:133">
      <c r="A213" s="394" t="s">
        <v>750</v>
      </c>
      <c r="B213" s="440">
        <v>326.2</v>
      </c>
      <c r="C213" s="440">
        <v>516.5</v>
      </c>
      <c r="D213" s="440">
        <v>610.1</v>
      </c>
      <c r="E213" s="440"/>
      <c r="F213" s="440"/>
      <c r="G213" s="440">
        <v>802.4</v>
      </c>
      <c r="H213" s="440">
        <v>791.7</v>
      </c>
      <c r="I213" s="418">
        <v>1311.7</v>
      </c>
      <c r="J213" s="418">
        <v>1567.8</v>
      </c>
      <c r="K213" s="440">
        <v>1493.5</v>
      </c>
      <c r="L213" s="418">
        <v>1318.4</v>
      </c>
      <c r="M213" s="418">
        <v>1601.6</v>
      </c>
      <c r="N213" s="418" t="s">
        <v>756</v>
      </c>
      <c r="O213" s="418">
        <v>1915.5</v>
      </c>
      <c r="P213" s="418" t="s">
        <v>757</v>
      </c>
      <c r="Q213" s="418">
        <v>1152</v>
      </c>
    </row>
    <row r="214" spans="1:133">
      <c r="A214" s="394" t="s">
        <v>743</v>
      </c>
      <c r="B214" s="440">
        <v>-111.4</v>
      </c>
      <c r="C214" s="440">
        <v>-121.4</v>
      </c>
      <c r="D214" s="440">
        <v>-132.6</v>
      </c>
      <c r="E214" s="440">
        <v>0</v>
      </c>
      <c r="F214" s="440">
        <v>0</v>
      </c>
      <c r="G214" s="440">
        <v>-226.3</v>
      </c>
      <c r="H214" s="440">
        <v>-264.10000000000002</v>
      </c>
      <c r="I214" s="418">
        <v>-343.7</v>
      </c>
      <c r="J214" s="418">
        <v>-412.9</v>
      </c>
      <c r="K214" s="440">
        <v>-385.2</v>
      </c>
      <c r="L214" s="418">
        <v>-610.29999999999995</v>
      </c>
      <c r="M214" s="418">
        <v>-739.8</v>
      </c>
      <c r="N214" s="418">
        <v>-792.4</v>
      </c>
      <c r="O214" s="418">
        <v>-855.9</v>
      </c>
      <c r="P214" s="418">
        <v>-862.5</v>
      </c>
      <c r="Q214" s="418">
        <v>-861.9</v>
      </c>
      <c r="R214" s="620"/>
      <c r="S214" s="620"/>
      <c r="T214" s="620"/>
      <c r="U214" s="620"/>
      <c r="V214" s="620"/>
      <c r="W214" s="620"/>
      <c r="X214" s="620"/>
      <c r="Y214" s="620"/>
      <c r="Z214" s="620"/>
      <c r="AA214" s="620"/>
      <c r="AB214" s="620"/>
    </row>
    <row r="215" spans="1:133">
      <c r="A215" s="387" t="s">
        <v>751</v>
      </c>
      <c r="B215" s="442">
        <v>16.100000000000001</v>
      </c>
      <c r="C215" s="442">
        <v>14.2</v>
      </c>
      <c r="D215" s="442">
        <v>14.2</v>
      </c>
      <c r="E215" s="440"/>
      <c r="F215" s="440">
        <v>686.8</v>
      </c>
      <c r="G215" s="440">
        <v>346.9</v>
      </c>
      <c r="H215" s="440">
        <v>601.9</v>
      </c>
      <c r="I215" s="418">
        <v>36.799999999999997</v>
      </c>
      <c r="J215" s="418">
        <f>J216+J217</f>
        <v>-876.3</v>
      </c>
      <c r="K215" s="440">
        <v>-862.7</v>
      </c>
      <c r="L215" s="418">
        <v>-19.7</v>
      </c>
      <c r="M215" s="418">
        <v>-41.9</v>
      </c>
      <c r="N215" s="418">
        <v>-41.9</v>
      </c>
      <c r="O215" s="418">
        <v>-41.9</v>
      </c>
      <c r="P215" s="418">
        <v>-41.9</v>
      </c>
      <c r="Q215" s="418">
        <v>-39.9</v>
      </c>
      <c r="R215" s="620"/>
      <c r="S215" s="620"/>
      <c r="T215" s="620"/>
      <c r="U215" s="620"/>
      <c r="V215" s="620"/>
      <c r="W215" s="620"/>
      <c r="X215" s="620"/>
      <c r="Y215" s="620"/>
      <c r="Z215" s="620"/>
      <c r="AA215" s="620"/>
      <c r="AB215" s="620"/>
    </row>
    <row r="216" spans="1:133">
      <c r="A216" s="394" t="s">
        <v>750</v>
      </c>
      <c r="B216" s="442"/>
      <c r="C216" s="442"/>
      <c r="D216" s="442"/>
      <c r="E216" s="442"/>
      <c r="F216" s="440"/>
      <c r="G216" s="440">
        <v>346.9</v>
      </c>
      <c r="H216" s="440">
        <v>619.9</v>
      </c>
      <c r="I216" s="418">
        <v>54.8</v>
      </c>
      <c r="J216" s="418">
        <v>18.100000000000001</v>
      </c>
      <c r="K216" s="440">
        <v>59.7</v>
      </c>
      <c r="L216" s="418">
        <v>22.2</v>
      </c>
      <c r="M216" s="418">
        <v>0</v>
      </c>
      <c r="N216" s="418">
        <v>0.9</v>
      </c>
      <c r="O216" s="418">
        <v>0</v>
      </c>
      <c r="P216" s="418">
        <v>0</v>
      </c>
      <c r="Q216" s="418">
        <v>0</v>
      </c>
      <c r="R216" s="620"/>
      <c r="S216" s="620"/>
      <c r="T216" s="620"/>
      <c r="U216" s="620"/>
      <c r="V216" s="620"/>
      <c r="W216" s="620"/>
      <c r="X216" s="620"/>
      <c r="Y216" s="620"/>
      <c r="Z216" s="620"/>
      <c r="AA216" s="620"/>
      <c r="AB216" s="620"/>
    </row>
    <row r="217" spans="1:133">
      <c r="A217" s="394" t="s">
        <v>743</v>
      </c>
      <c r="B217" s="440">
        <v>-16.100000000000001</v>
      </c>
      <c r="C217" s="440">
        <v>-14.2</v>
      </c>
      <c r="D217" s="440">
        <v>-14.2</v>
      </c>
      <c r="E217" s="442">
        <v>0</v>
      </c>
      <c r="F217" s="442">
        <v>0</v>
      </c>
      <c r="G217" s="442">
        <v>0</v>
      </c>
      <c r="H217" s="442">
        <v>-18</v>
      </c>
      <c r="I217" s="420">
        <v>-17.899999999999999</v>
      </c>
      <c r="J217" s="420">
        <v>-894.4</v>
      </c>
      <c r="K217" s="442">
        <v>-922.4</v>
      </c>
      <c r="L217" s="420">
        <v>-41.9</v>
      </c>
      <c r="M217" s="420">
        <v>-41.9</v>
      </c>
      <c r="N217" s="420">
        <v>-41.9</v>
      </c>
      <c r="O217" s="420">
        <v>-41.9</v>
      </c>
      <c r="P217" s="420">
        <v>-41.9</v>
      </c>
      <c r="Q217" s="420">
        <v>-39.9</v>
      </c>
      <c r="R217" s="620"/>
      <c r="S217" s="620"/>
      <c r="T217" s="620"/>
      <c r="U217" s="620"/>
      <c r="V217" s="620"/>
      <c r="W217" s="620"/>
      <c r="X217" s="620"/>
      <c r="Y217" s="620"/>
      <c r="Z217" s="620"/>
      <c r="AA217" s="620"/>
      <c r="AB217" s="620"/>
    </row>
    <row r="218" spans="1:133">
      <c r="A218" s="387" t="s">
        <v>752</v>
      </c>
      <c r="B218" s="440">
        <v>36.799999999999997</v>
      </c>
      <c r="C218" s="440">
        <v>37.4</v>
      </c>
      <c r="D218" s="440">
        <v>41.5</v>
      </c>
      <c r="E218" s="440">
        <v>-46.7</v>
      </c>
      <c r="F218" s="440">
        <v>-41.5</v>
      </c>
      <c r="G218" s="440">
        <v>-45</v>
      </c>
      <c r="H218" s="440">
        <v>794.5</v>
      </c>
      <c r="I218" s="418">
        <v>1329.1</v>
      </c>
      <c r="J218" s="418">
        <f>J219+J220</f>
        <v>3340.8</v>
      </c>
      <c r="K218" s="440">
        <v>3423.7</v>
      </c>
      <c r="L218" s="418">
        <v>3056.2</v>
      </c>
      <c r="M218" s="418">
        <v>1616.2</v>
      </c>
      <c r="N218" s="418">
        <v>1569.4</v>
      </c>
      <c r="O218" s="418">
        <v>1690</v>
      </c>
      <c r="P218" s="418">
        <v>1130.5999999999999</v>
      </c>
      <c r="Q218" s="418">
        <v>100</v>
      </c>
      <c r="R218" s="620"/>
      <c r="S218" s="620"/>
      <c r="T218" s="620"/>
      <c r="U218" s="620"/>
      <c r="V218" s="620"/>
      <c r="W218" s="620"/>
      <c r="X218" s="620"/>
      <c r="Y218" s="620"/>
      <c r="Z218" s="620"/>
      <c r="AA218" s="620"/>
      <c r="AB218" s="620"/>
    </row>
    <row r="219" spans="1:133">
      <c r="A219" s="394" t="s">
        <v>750</v>
      </c>
      <c r="B219" s="440"/>
      <c r="C219" s="440"/>
      <c r="D219" s="440"/>
      <c r="E219" s="442"/>
      <c r="F219" s="442"/>
      <c r="G219" s="442"/>
      <c r="H219" s="442">
        <v>822.3</v>
      </c>
      <c r="I219" s="420">
        <v>1359.9</v>
      </c>
      <c r="J219" s="420">
        <v>4396.1000000000004</v>
      </c>
      <c r="K219" s="442">
        <v>3438.6</v>
      </c>
      <c r="L219" s="420">
        <v>3288.8</v>
      </c>
      <c r="M219" s="420">
        <v>1754.5</v>
      </c>
      <c r="N219" s="420">
        <v>1888.9</v>
      </c>
      <c r="O219" s="420">
        <v>2114.1</v>
      </c>
      <c r="P219" s="420">
        <v>1627.2</v>
      </c>
      <c r="Q219" s="420">
        <v>596.6</v>
      </c>
      <c r="R219" s="620"/>
      <c r="S219" s="620"/>
      <c r="T219" s="620"/>
      <c r="U219" s="620"/>
      <c r="V219" s="620"/>
      <c r="W219" s="620"/>
      <c r="X219" s="620"/>
      <c r="Y219" s="620"/>
      <c r="Z219" s="620"/>
      <c r="AA219" s="620"/>
      <c r="AB219" s="620"/>
    </row>
    <row r="220" spans="1:133">
      <c r="A220" s="394" t="s">
        <v>743</v>
      </c>
      <c r="B220" s="440">
        <v>-36.799999999999997</v>
      </c>
      <c r="C220" s="440">
        <v>-37.4</v>
      </c>
      <c r="D220" s="440">
        <v>-41.5</v>
      </c>
      <c r="E220" s="440">
        <v>0</v>
      </c>
      <c r="F220" s="440">
        <v>0</v>
      </c>
      <c r="G220" s="440">
        <v>-45</v>
      </c>
      <c r="H220" s="440">
        <v>-27.8</v>
      </c>
      <c r="I220" s="418">
        <v>-30.9</v>
      </c>
      <c r="J220" s="418">
        <v>-1055.3</v>
      </c>
      <c r="K220" s="440">
        <v>-14.9</v>
      </c>
      <c r="L220" s="418">
        <v>-232.8</v>
      </c>
      <c r="M220" s="418">
        <v>-138.30000000000001</v>
      </c>
      <c r="N220" s="418">
        <v>-319.5</v>
      </c>
      <c r="O220" s="418">
        <v>-424.1</v>
      </c>
      <c r="P220" s="418">
        <v>-496.6</v>
      </c>
      <c r="Q220" s="418">
        <v>-496.6</v>
      </c>
      <c r="R220" s="620"/>
      <c r="S220" s="620"/>
      <c r="T220" s="620"/>
      <c r="U220" s="620"/>
      <c r="V220" s="620"/>
      <c r="W220" s="620"/>
      <c r="X220" s="620"/>
      <c r="Y220" s="620"/>
      <c r="Z220" s="620"/>
      <c r="AA220" s="620"/>
      <c r="AB220" s="620"/>
    </row>
    <row r="221" spans="1:133">
      <c r="A221" s="387"/>
      <c r="B221" s="440"/>
      <c r="C221" s="440"/>
      <c r="D221" s="440"/>
      <c r="E221" s="440"/>
      <c r="F221" s="440"/>
      <c r="G221" s="440"/>
      <c r="H221" s="440"/>
      <c r="I221" s="418"/>
      <c r="J221" s="418"/>
      <c r="K221" s="440"/>
      <c r="L221" s="418"/>
      <c r="M221" s="418"/>
      <c r="N221" s="418"/>
      <c r="O221" s="418"/>
      <c r="P221" s="418"/>
      <c r="Q221" s="418"/>
      <c r="R221" s="620"/>
      <c r="S221" s="620"/>
      <c r="T221" s="620"/>
      <c r="U221" s="620"/>
      <c r="V221" s="620"/>
      <c r="W221" s="620"/>
      <c r="X221" s="620"/>
      <c r="Y221" s="620"/>
      <c r="Z221" s="620"/>
      <c r="AA221" s="620"/>
      <c r="AB221" s="620"/>
    </row>
    <row r="222" spans="1:133" s="501" customFormat="1">
      <c r="A222" s="389" t="s">
        <v>753</v>
      </c>
      <c r="B222" s="150">
        <f t="shared" ref="B222:H222" si="12">B189+B193-B197-B208</f>
        <v>-523.95220999999992</v>
      </c>
      <c r="C222" s="150">
        <f t="shared" si="12"/>
        <v>-3278.0487400000002</v>
      </c>
      <c r="D222" s="150">
        <f t="shared" si="12"/>
        <v>-3579.0405000000001</v>
      </c>
      <c r="E222" s="150">
        <f t="shared" si="12"/>
        <v>-3012.4</v>
      </c>
      <c r="F222" s="150">
        <f t="shared" si="12"/>
        <v>-3086.8</v>
      </c>
      <c r="G222" s="150">
        <f t="shared" si="12"/>
        <v>-1794.6</v>
      </c>
      <c r="H222" s="150">
        <f t="shared" si="12"/>
        <v>-2048.3000000000002</v>
      </c>
      <c r="I222" s="390">
        <f>I187-I195</f>
        <v>-4172</v>
      </c>
      <c r="J222" s="390">
        <v>-7304.4</v>
      </c>
      <c r="K222" s="150">
        <f t="shared" ref="K222:Q222" si="13">K187-K195</f>
        <v>-6270.3</v>
      </c>
      <c r="L222" s="390">
        <f t="shared" si="13"/>
        <v>-5964.7</v>
      </c>
      <c r="M222" s="390">
        <f t="shared" si="13"/>
        <v>-4785.1000000000004</v>
      </c>
      <c r="N222" s="390">
        <f t="shared" si="13"/>
        <v>-3798.7</v>
      </c>
      <c r="O222" s="390">
        <f t="shared" si="13"/>
        <v>-2707.6</v>
      </c>
      <c r="P222" s="390">
        <f t="shared" si="13"/>
        <v>-1442.4</v>
      </c>
      <c r="Q222" s="390">
        <f t="shared" si="13"/>
        <v>-48.2</v>
      </c>
      <c r="R222" s="16"/>
      <c r="S222" s="16"/>
      <c r="T222" s="16"/>
      <c r="U222" s="16"/>
      <c r="V222" s="16"/>
      <c r="W222" s="16"/>
      <c r="X222" s="16"/>
      <c r="Y222" s="16"/>
      <c r="Z222" s="16"/>
      <c r="AA222" s="16"/>
      <c r="AB222" s="16"/>
      <c r="AC222" s="16"/>
      <c r="AD222" s="16"/>
      <c r="AE222" s="16"/>
      <c r="AF222" s="16"/>
      <c r="AG222" s="16"/>
      <c r="AH222" s="16"/>
      <c r="AI222" s="16"/>
      <c r="AJ222" s="16"/>
      <c r="AK222" s="16"/>
      <c r="AL222" s="16"/>
      <c r="AM222" s="16"/>
      <c r="AN222" s="16"/>
      <c r="AO222" s="16"/>
      <c r="AP222" s="16"/>
      <c r="AQ222" s="16"/>
      <c r="AR222" s="16"/>
      <c r="AS222" s="16"/>
      <c r="AT222" s="16"/>
      <c r="AU222" s="16"/>
      <c r="AV222" s="16"/>
      <c r="AW222" s="16"/>
      <c r="AX222" s="16"/>
      <c r="AY222" s="16"/>
      <c r="AZ222" s="16"/>
      <c r="BA222" s="16"/>
      <c r="BB222" s="16"/>
      <c r="BC222" s="16"/>
      <c r="BD222" s="16"/>
      <c r="BE222" s="16"/>
      <c r="BF222" s="16"/>
      <c r="BG222" s="16"/>
      <c r="BH222" s="16"/>
      <c r="BI222" s="16"/>
      <c r="BJ222" s="16"/>
      <c r="BK222" s="16"/>
      <c r="BL222" s="16"/>
      <c r="BM222" s="16"/>
      <c r="BN222" s="16"/>
      <c r="BO222" s="16"/>
      <c r="BP222" s="16"/>
      <c r="BQ222" s="16"/>
      <c r="BR222" s="16"/>
      <c r="BS222" s="16"/>
      <c r="BT222" s="16"/>
      <c r="BU222" s="16"/>
      <c r="BV222" s="16"/>
      <c r="BW222" s="16"/>
      <c r="BX222" s="16"/>
      <c r="BY222" s="16"/>
      <c r="BZ222" s="16"/>
      <c r="CA222" s="16"/>
      <c r="CB222" s="16"/>
      <c r="CC222" s="16"/>
      <c r="CD222" s="16"/>
      <c r="CE222" s="16"/>
      <c r="CF222" s="16"/>
      <c r="CG222" s="16"/>
      <c r="CH222" s="16"/>
      <c r="CI222" s="16"/>
      <c r="CJ222" s="16"/>
      <c r="CK222" s="16"/>
      <c r="CL222" s="16"/>
      <c r="CM222" s="16"/>
      <c r="CN222" s="16"/>
      <c r="CO222" s="16"/>
      <c r="CP222" s="16"/>
      <c r="CQ222" s="16"/>
      <c r="CR222" s="16"/>
      <c r="CS222" s="16"/>
      <c r="CT222" s="16"/>
      <c r="CU222" s="16"/>
      <c r="CV222" s="16"/>
      <c r="CW222" s="16"/>
      <c r="CX222" s="16"/>
      <c r="CY222" s="16"/>
      <c r="CZ222" s="16"/>
      <c r="DA222" s="16"/>
      <c r="DB222" s="16"/>
      <c r="DC222" s="16"/>
      <c r="DD222" s="16"/>
      <c r="DE222" s="16"/>
      <c r="DF222" s="16"/>
      <c r="DG222" s="16"/>
      <c r="DH222" s="16"/>
      <c r="DI222" s="16"/>
      <c r="DJ222" s="16"/>
      <c r="DK222" s="16"/>
      <c r="DL222" s="16"/>
      <c r="DM222" s="16"/>
      <c r="DN222" s="16"/>
      <c r="DO222" s="16"/>
      <c r="DP222" s="16"/>
      <c r="DQ222" s="16"/>
      <c r="DR222" s="16"/>
      <c r="DS222" s="16"/>
      <c r="DT222" s="16"/>
      <c r="DU222" s="16"/>
      <c r="DV222" s="16"/>
      <c r="DW222" s="16"/>
      <c r="DX222" s="16"/>
      <c r="DY222" s="16"/>
      <c r="DZ222" s="16"/>
      <c r="EA222" s="16"/>
      <c r="EB222" s="16"/>
      <c r="EC222" s="16"/>
    </row>
    <row r="223" spans="1:133">
      <c r="A223" s="56"/>
      <c r="B223" s="52"/>
      <c r="C223" s="52"/>
      <c r="D223" s="52"/>
      <c r="E223" s="52"/>
      <c r="F223" s="520"/>
      <c r="G223" s="127"/>
      <c r="H223" s="127"/>
      <c r="I223" s="127"/>
      <c r="J223" s="127"/>
      <c r="L223" s="127"/>
      <c r="M223" s="127"/>
      <c r="N223" s="127"/>
      <c r="O223" s="127"/>
      <c r="P223" s="127"/>
      <c r="Q223" s="127"/>
    </row>
    <row r="224" spans="1:133" ht="15">
      <c r="A224" s="268" t="s">
        <v>267</v>
      </c>
      <c r="B224" s="52"/>
      <c r="C224" s="52"/>
      <c r="D224" s="52"/>
      <c r="E224" s="52"/>
      <c r="F224" s="520"/>
      <c r="G224" s="127"/>
      <c r="H224" s="440"/>
      <c r="I224" s="127"/>
      <c r="J224" s="127"/>
      <c r="L224" s="127"/>
      <c r="M224" s="127"/>
      <c r="N224" s="127"/>
      <c r="O224" s="127"/>
      <c r="P224" s="127"/>
      <c r="Q224" s="127"/>
    </row>
    <row r="225" spans="1:133">
      <c r="A225" s="558" t="s">
        <v>754</v>
      </c>
      <c r="B225" s="52"/>
      <c r="C225" s="52"/>
      <c r="D225" s="52"/>
      <c r="E225" s="52"/>
      <c r="F225" s="520"/>
      <c r="G225" s="127"/>
      <c r="H225" s="127"/>
      <c r="I225" s="127"/>
      <c r="J225" s="127"/>
      <c r="L225" s="127"/>
      <c r="M225" s="127"/>
      <c r="N225" s="127"/>
      <c r="O225" s="127"/>
      <c r="P225" s="127"/>
      <c r="Q225" s="127"/>
    </row>
    <row r="226" spans="1:133">
      <c r="A226" s="558"/>
      <c r="B226" s="52"/>
      <c r="C226" s="52"/>
      <c r="D226" s="52"/>
      <c r="E226" s="52"/>
      <c r="F226" s="520"/>
      <c r="G226" s="127"/>
      <c r="H226" s="127"/>
      <c r="I226" s="127"/>
      <c r="J226" s="127"/>
      <c r="L226" s="127"/>
      <c r="M226" s="127"/>
      <c r="N226" s="127"/>
      <c r="O226" s="127"/>
      <c r="P226" s="127"/>
      <c r="Q226" s="127"/>
    </row>
    <row r="227" spans="1:133" ht="20.25">
      <c r="A227" s="347" t="s">
        <v>609</v>
      </c>
      <c r="B227" s="52"/>
      <c r="C227" s="52"/>
      <c r="D227" s="52"/>
      <c r="E227" s="52"/>
      <c r="F227" s="520"/>
      <c r="G227" s="127"/>
      <c r="H227" s="127"/>
      <c r="I227" s="127"/>
      <c r="J227" s="127"/>
      <c r="L227" s="127"/>
      <c r="M227" s="127"/>
      <c r="N227" s="127"/>
      <c r="O227" s="127"/>
      <c r="P227" s="127"/>
      <c r="Q227" s="127"/>
    </row>
    <row r="228" spans="1:133" s="644" customFormat="1" ht="15" customHeight="1">
      <c r="A228" s="575" t="s">
        <v>730</v>
      </c>
      <c r="B228" s="431">
        <v>2012</v>
      </c>
      <c r="C228" s="431">
        <v>2013</v>
      </c>
      <c r="D228" s="431">
        <v>2014</v>
      </c>
      <c r="E228" s="431">
        <v>2015</v>
      </c>
      <c r="F228" s="431">
        <v>2016</v>
      </c>
      <c r="G228" s="431">
        <v>2017</v>
      </c>
      <c r="H228" s="431">
        <v>2018</v>
      </c>
      <c r="I228" s="385">
        <v>2019</v>
      </c>
      <c r="J228" s="385">
        <v>2020</v>
      </c>
      <c r="K228" s="385">
        <v>2021</v>
      </c>
      <c r="L228" s="385">
        <v>2022</v>
      </c>
      <c r="M228" s="385">
        <v>2023</v>
      </c>
      <c r="N228" s="385">
        <v>2024</v>
      </c>
      <c r="O228" s="385">
        <v>2025</v>
      </c>
    </row>
    <row r="229" spans="1:133" s="644" customFormat="1" ht="15" customHeight="1">
      <c r="A229" s="575" t="s">
        <v>731</v>
      </c>
      <c r="B229" s="432" t="s">
        <v>231</v>
      </c>
      <c r="C229" s="432" t="s">
        <v>231</v>
      </c>
      <c r="D229" s="432" t="s">
        <v>231</v>
      </c>
      <c r="E229" s="432" t="s">
        <v>231</v>
      </c>
      <c r="F229" s="432" t="s">
        <v>231</v>
      </c>
      <c r="G229" s="432" t="s">
        <v>231</v>
      </c>
      <c r="H229" s="432" t="s">
        <v>231</v>
      </c>
      <c r="I229" s="386" t="s">
        <v>233</v>
      </c>
      <c r="J229" s="386" t="s">
        <v>233</v>
      </c>
      <c r="K229" s="386" t="s">
        <v>233</v>
      </c>
      <c r="L229" s="386" t="s">
        <v>233</v>
      </c>
      <c r="M229" s="386" t="s">
        <v>233</v>
      </c>
      <c r="N229" s="386" t="s">
        <v>233</v>
      </c>
      <c r="O229" s="386" t="s">
        <v>233</v>
      </c>
    </row>
    <row r="230" spans="1:133" s="12" customFormat="1">
      <c r="A230" s="387" t="s">
        <v>732</v>
      </c>
      <c r="B230" s="127" t="s">
        <v>288</v>
      </c>
      <c r="C230" s="127" t="s">
        <v>288</v>
      </c>
      <c r="D230" s="127" t="s">
        <v>288</v>
      </c>
      <c r="E230" s="127" t="s">
        <v>170</v>
      </c>
      <c r="F230" s="127" t="s">
        <v>170</v>
      </c>
      <c r="G230" s="127" t="s">
        <v>145</v>
      </c>
      <c r="H230" s="127" t="s">
        <v>145</v>
      </c>
      <c r="I230" s="388" t="s">
        <v>149</v>
      </c>
      <c r="J230" s="388" t="s">
        <v>145</v>
      </c>
      <c r="K230" s="388" t="s">
        <v>145</v>
      </c>
      <c r="L230" s="388" t="s">
        <v>145</v>
      </c>
      <c r="M230" s="388" t="s">
        <v>145</v>
      </c>
      <c r="N230" s="388" t="s">
        <v>145</v>
      </c>
      <c r="O230" s="388" t="s">
        <v>145</v>
      </c>
    </row>
    <row r="231" spans="1:133" s="12" customFormat="1">
      <c r="A231" s="387"/>
      <c r="B231" s="127"/>
      <c r="C231" s="127"/>
      <c r="D231" s="127"/>
      <c r="E231" s="127"/>
      <c r="F231" s="127"/>
      <c r="G231" s="127"/>
      <c r="H231" s="127"/>
      <c r="I231" s="388"/>
      <c r="J231" s="388"/>
      <c r="K231" s="388"/>
      <c r="L231" s="388"/>
      <c r="M231" s="388"/>
      <c r="N231" s="388"/>
      <c r="O231" s="388"/>
    </row>
    <row r="232" spans="1:133" s="599" customFormat="1">
      <c r="A232" s="389" t="s">
        <v>733</v>
      </c>
      <c r="B232" s="214">
        <f>B234+B238</f>
        <v>835.04778999999996</v>
      </c>
      <c r="C232" s="214">
        <f>C234+C238</f>
        <v>96.951260000000005</v>
      </c>
      <c r="D232" s="214">
        <f>D234+D238</f>
        <v>-174.04050000000001</v>
      </c>
      <c r="E232" s="214">
        <v>-410.6</v>
      </c>
      <c r="F232" s="214">
        <v>857</v>
      </c>
      <c r="G232" s="214">
        <v>-180.4</v>
      </c>
      <c r="H232" s="214">
        <v>1228.5999999999999</v>
      </c>
      <c r="I232" s="511">
        <v>-783.9</v>
      </c>
      <c r="J232" s="511">
        <v>-445.6</v>
      </c>
      <c r="K232" s="511"/>
      <c r="L232" s="511"/>
      <c r="M232" s="511"/>
      <c r="N232" s="511"/>
      <c r="O232" s="511"/>
      <c r="P232" s="267"/>
      <c r="Q232" s="267"/>
      <c r="R232" s="267"/>
      <c r="S232" s="267"/>
      <c r="T232" s="267"/>
      <c r="U232" s="267"/>
      <c r="V232" s="267"/>
      <c r="W232" s="267"/>
      <c r="X232" s="267"/>
      <c r="Y232" s="267"/>
      <c r="Z232" s="267"/>
      <c r="AA232" s="267"/>
      <c r="AB232" s="267"/>
      <c r="AC232" s="267"/>
      <c r="AD232" s="267"/>
      <c r="AE232" s="267"/>
      <c r="AF232" s="267"/>
      <c r="AG232" s="267"/>
      <c r="AH232" s="267"/>
      <c r="AI232" s="267"/>
      <c r="AJ232" s="267"/>
      <c r="AK232" s="267"/>
      <c r="AL232" s="267"/>
      <c r="AM232" s="267"/>
      <c r="AN232" s="267"/>
      <c r="AO232" s="267"/>
      <c r="AP232" s="267"/>
      <c r="AQ232" s="267"/>
      <c r="AR232" s="267"/>
      <c r="AS232" s="267"/>
      <c r="AT232" s="267"/>
      <c r="AU232" s="267"/>
      <c r="AV232" s="267"/>
      <c r="AW232" s="267"/>
      <c r="AX232" s="267"/>
      <c r="AY232" s="267"/>
      <c r="AZ232" s="267"/>
      <c r="BA232" s="267"/>
      <c r="BB232" s="267"/>
      <c r="BC232" s="267"/>
      <c r="BD232" s="267"/>
      <c r="BE232" s="267"/>
      <c r="BF232" s="267"/>
      <c r="BG232" s="267"/>
      <c r="BH232" s="267"/>
      <c r="BI232" s="267"/>
      <c r="BJ232" s="267"/>
      <c r="BK232" s="267"/>
      <c r="BL232" s="267"/>
      <c r="BM232" s="267"/>
      <c r="BN232" s="267"/>
      <c r="BO232" s="267"/>
      <c r="BP232" s="267"/>
      <c r="BQ232" s="267"/>
      <c r="BR232" s="267"/>
      <c r="BS232" s="267"/>
      <c r="BT232" s="267"/>
      <c r="BU232" s="267"/>
      <c r="BV232" s="267"/>
      <c r="BW232" s="267"/>
      <c r="BX232" s="267"/>
      <c r="BY232" s="267"/>
      <c r="BZ232" s="267"/>
      <c r="CA232" s="267"/>
      <c r="CB232" s="267"/>
      <c r="CC232" s="267"/>
      <c r="CD232" s="267"/>
      <c r="CE232" s="267"/>
      <c r="CF232" s="267"/>
      <c r="CG232" s="267"/>
      <c r="CH232" s="267"/>
      <c r="CI232" s="267"/>
      <c r="CJ232" s="267"/>
      <c r="CK232" s="267"/>
      <c r="CL232" s="267"/>
      <c r="CM232" s="267"/>
      <c r="CN232" s="267"/>
      <c r="CO232" s="267"/>
      <c r="CP232" s="267"/>
      <c r="CQ232" s="267"/>
      <c r="CR232" s="267"/>
      <c r="CS232" s="267"/>
      <c r="CT232" s="267"/>
      <c r="CU232" s="267"/>
      <c r="CV232" s="267"/>
      <c r="CW232" s="267"/>
      <c r="CX232" s="267"/>
      <c r="CY232" s="267"/>
      <c r="CZ232" s="267"/>
      <c r="DA232" s="267"/>
      <c r="DB232" s="267"/>
      <c r="DC232" s="267"/>
      <c r="DD232" s="267"/>
      <c r="DE232" s="267"/>
      <c r="DF232" s="267"/>
      <c r="DG232" s="267"/>
      <c r="DH232" s="267"/>
      <c r="DI232" s="267"/>
      <c r="DJ232" s="267"/>
      <c r="DK232" s="267"/>
      <c r="DL232" s="267"/>
      <c r="DM232" s="267"/>
      <c r="DN232" s="267"/>
      <c r="DO232" s="267"/>
      <c r="DP232" s="267"/>
      <c r="DQ232" s="267"/>
      <c r="DR232" s="267"/>
      <c r="DS232" s="267"/>
      <c r="DT232" s="267"/>
      <c r="DU232" s="267"/>
      <c r="DV232" s="267"/>
      <c r="DW232" s="267"/>
      <c r="DX232" s="267"/>
      <c r="DY232" s="267"/>
      <c r="DZ232" s="267"/>
      <c r="EA232" s="267"/>
      <c r="EB232" s="267"/>
      <c r="EC232" s="267"/>
    </row>
    <row r="233" spans="1:133" s="267" customFormat="1">
      <c r="A233" s="384"/>
      <c r="B233" s="610"/>
      <c r="C233" s="610"/>
      <c r="D233" s="610"/>
      <c r="E233" s="610"/>
      <c r="F233" s="610"/>
      <c r="G233" s="610"/>
      <c r="H233" s="610"/>
      <c r="I233" s="528"/>
      <c r="J233" s="528"/>
      <c r="K233" s="528"/>
      <c r="L233" s="528"/>
      <c r="M233" s="528"/>
      <c r="N233" s="528"/>
      <c r="O233" s="528"/>
    </row>
    <row r="234" spans="1:133" s="599" customFormat="1">
      <c r="A234" s="529" t="s">
        <v>695</v>
      </c>
      <c r="B234" s="441">
        <v>835.04778999999996</v>
      </c>
      <c r="C234" s="441">
        <v>96.951260000000005</v>
      </c>
      <c r="D234" s="441">
        <v>-174.04050000000001</v>
      </c>
      <c r="E234" s="441">
        <v>-410.6</v>
      </c>
      <c r="F234" s="441">
        <v>857</v>
      </c>
      <c r="G234" s="441">
        <v>-180.4</v>
      </c>
      <c r="H234" s="441">
        <v>1228.5999999999999</v>
      </c>
      <c r="I234" s="419">
        <v>-783.9</v>
      </c>
      <c r="J234" s="419">
        <v>-445.6</v>
      </c>
      <c r="K234" s="419"/>
      <c r="L234" s="419"/>
      <c r="M234" s="419"/>
      <c r="N234" s="419"/>
      <c r="O234" s="419"/>
      <c r="P234" s="267"/>
      <c r="Q234" s="267"/>
      <c r="R234" s="267"/>
      <c r="S234" s="267"/>
      <c r="T234" s="267"/>
      <c r="U234" s="267"/>
      <c r="V234" s="267"/>
      <c r="W234" s="267"/>
      <c r="X234" s="267"/>
      <c r="Y234" s="267"/>
      <c r="Z234" s="267"/>
      <c r="AA234" s="267"/>
      <c r="AB234" s="267"/>
      <c r="AC234" s="267"/>
      <c r="AD234" s="267"/>
      <c r="AE234" s="267"/>
      <c r="AF234" s="267"/>
      <c r="AG234" s="267"/>
      <c r="AH234" s="267"/>
      <c r="AI234" s="267"/>
      <c r="AJ234" s="267"/>
      <c r="AK234" s="267"/>
      <c r="AL234" s="267"/>
      <c r="AM234" s="267"/>
      <c r="AN234" s="267"/>
      <c r="AO234" s="267"/>
      <c r="AP234" s="267"/>
      <c r="AQ234" s="267"/>
      <c r="AR234" s="267"/>
      <c r="AS234" s="267"/>
      <c r="AT234" s="267"/>
      <c r="AU234" s="267"/>
      <c r="AV234" s="267"/>
      <c r="AW234" s="267"/>
      <c r="AX234" s="267"/>
      <c r="AY234" s="267"/>
      <c r="AZ234" s="267"/>
      <c r="BA234" s="267"/>
      <c r="BB234" s="267"/>
      <c r="BC234" s="267"/>
      <c r="BD234" s="267"/>
      <c r="BE234" s="267"/>
      <c r="BF234" s="267"/>
      <c r="BG234" s="267"/>
      <c r="BH234" s="267"/>
      <c r="BI234" s="267"/>
      <c r="BJ234" s="267"/>
      <c r="BK234" s="267"/>
      <c r="BL234" s="267"/>
      <c r="BM234" s="267"/>
      <c r="BN234" s="267"/>
      <c r="BO234" s="267"/>
      <c r="BP234" s="267"/>
      <c r="BQ234" s="267"/>
      <c r="BR234" s="267"/>
      <c r="BS234" s="267"/>
      <c r="BT234" s="267"/>
      <c r="BU234" s="267"/>
      <c r="BV234" s="267"/>
      <c r="BW234" s="267"/>
      <c r="BX234" s="267"/>
      <c r="BY234" s="267"/>
      <c r="BZ234" s="267"/>
      <c r="CA234" s="267"/>
      <c r="CB234" s="267"/>
      <c r="CC234" s="267"/>
      <c r="CD234" s="267"/>
      <c r="CE234" s="267"/>
      <c r="CF234" s="267"/>
      <c r="CG234" s="267"/>
      <c r="CH234" s="267"/>
      <c r="CI234" s="267"/>
      <c r="CJ234" s="267"/>
      <c r="CK234" s="267"/>
      <c r="CL234" s="267"/>
      <c r="CM234" s="267"/>
      <c r="CN234" s="267"/>
      <c r="CO234" s="267"/>
      <c r="CP234" s="267"/>
      <c r="CQ234" s="267"/>
      <c r="CR234" s="267"/>
      <c r="CS234" s="267"/>
      <c r="CT234" s="267"/>
      <c r="CU234" s="267"/>
      <c r="CV234" s="267"/>
      <c r="CW234" s="267"/>
      <c r="CX234" s="267"/>
      <c r="CY234" s="267"/>
      <c r="CZ234" s="267"/>
      <c r="DA234" s="267"/>
      <c r="DB234" s="267"/>
      <c r="DC234" s="267"/>
      <c r="DD234" s="267"/>
      <c r="DE234" s="267"/>
      <c r="DF234" s="267"/>
      <c r="DG234" s="267"/>
      <c r="DH234" s="267"/>
      <c r="DI234" s="267"/>
      <c r="DJ234" s="267"/>
      <c r="DK234" s="267"/>
      <c r="DL234" s="267"/>
      <c r="DM234" s="267"/>
      <c r="DN234" s="267"/>
      <c r="DO234" s="267"/>
      <c r="DP234" s="267"/>
      <c r="DQ234" s="267"/>
      <c r="DR234" s="267"/>
      <c r="DS234" s="267"/>
      <c r="DT234" s="267"/>
      <c r="DU234" s="267"/>
      <c r="DV234" s="267"/>
      <c r="DW234" s="267"/>
      <c r="DX234" s="267"/>
      <c r="DY234" s="267"/>
      <c r="DZ234" s="267"/>
      <c r="EA234" s="267"/>
      <c r="EB234" s="267"/>
      <c r="EC234" s="267"/>
    </row>
    <row r="235" spans="1:133" s="267" customFormat="1">
      <c r="A235" s="387" t="s">
        <v>734</v>
      </c>
      <c r="B235" s="440"/>
      <c r="C235" s="440"/>
      <c r="D235" s="440"/>
      <c r="E235" s="440">
        <v>-354.5</v>
      </c>
      <c r="F235" s="442">
        <v>857</v>
      </c>
      <c r="G235" s="442">
        <v>-180.4</v>
      </c>
      <c r="H235" s="442">
        <v>1228.5999999999999</v>
      </c>
      <c r="I235" s="420">
        <v>-783.9</v>
      </c>
      <c r="J235" s="420">
        <v>-445.6</v>
      </c>
      <c r="K235" s="420"/>
      <c r="L235" s="420"/>
      <c r="M235" s="420"/>
      <c r="N235" s="420"/>
      <c r="O235" s="420"/>
    </row>
    <row r="236" spans="1:133" s="12" customFormat="1">
      <c r="A236" s="387" t="s">
        <v>735</v>
      </c>
      <c r="B236" s="440">
        <v>835.04778999999996</v>
      </c>
      <c r="C236" s="440">
        <v>96.95</v>
      </c>
      <c r="D236" s="440">
        <v>-174.04</v>
      </c>
      <c r="E236" s="440">
        <v>-56.1</v>
      </c>
      <c r="F236" s="442"/>
      <c r="G236" s="442"/>
      <c r="H236" s="442"/>
      <c r="I236" s="420"/>
      <c r="J236" s="420"/>
      <c r="K236" s="420"/>
      <c r="L236" s="420"/>
      <c r="M236" s="420"/>
      <c r="N236" s="420"/>
      <c r="O236" s="420"/>
    </row>
    <row r="237" spans="1:133" s="12" customFormat="1">
      <c r="A237" s="387"/>
      <c r="B237" s="440"/>
      <c r="C237" s="440"/>
      <c r="D237" s="440"/>
      <c r="E237" s="440"/>
      <c r="F237" s="440"/>
      <c r="G237" s="440"/>
      <c r="H237" s="440"/>
      <c r="I237" s="418"/>
      <c r="J237" s="418"/>
      <c r="K237" s="418"/>
      <c r="L237" s="418"/>
      <c r="M237" s="418"/>
      <c r="N237" s="418"/>
      <c r="O237" s="418"/>
    </row>
    <row r="238" spans="1:133" s="599" customFormat="1">
      <c r="A238" s="529" t="s">
        <v>696</v>
      </c>
      <c r="B238" s="611">
        <v>0</v>
      </c>
      <c r="C238" s="611">
        <v>0</v>
      </c>
      <c r="D238" s="611">
        <v>0</v>
      </c>
      <c r="E238" s="611">
        <v>0</v>
      </c>
      <c r="F238" s="611">
        <v>0</v>
      </c>
      <c r="G238" s="611">
        <v>0</v>
      </c>
      <c r="H238" s="611">
        <v>0</v>
      </c>
      <c r="I238" s="530"/>
      <c r="J238" s="530"/>
      <c r="K238" s="530"/>
      <c r="L238" s="530"/>
      <c r="M238" s="530"/>
      <c r="N238" s="530"/>
      <c r="O238" s="530"/>
      <c r="P238" s="12"/>
      <c r="Q238" s="267"/>
      <c r="R238" s="267"/>
      <c r="S238" s="267"/>
      <c r="T238" s="267"/>
      <c r="U238" s="267"/>
      <c r="V238" s="267"/>
      <c r="W238" s="267"/>
      <c r="X238" s="267"/>
      <c r="Y238" s="267"/>
      <c r="Z238" s="267"/>
      <c r="AA238" s="267"/>
      <c r="AB238" s="267"/>
      <c r="AC238" s="267"/>
      <c r="AD238" s="267"/>
      <c r="AE238" s="267"/>
      <c r="AF238" s="267"/>
      <c r="AG238" s="267"/>
      <c r="AH238" s="267"/>
      <c r="AI238" s="267"/>
      <c r="AJ238" s="267"/>
      <c r="AK238" s="267"/>
      <c r="AL238" s="267"/>
      <c r="AM238" s="267"/>
      <c r="AN238" s="267"/>
      <c r="AO238" s="267"/>
      <c r="AP238" s="267"/>
      <c r="AQ238" s="267"/>
      <c r="AR238" s="267"/>
      <c r="AS238" s="267"/>
      <c r="AT238" s="267"/>
      <c r="AU238" s="267"/>
      <c r="AV238" s="267"/>
      <c r="AW238" s="267"/>
      <c r="AX238" s="267"/>
      <c r="AY238" s="267"/>
      <c r="AZ238" s="267"/>
      <c r="BA238" s="267"/>
      <c r="BB238" s="267"/>
      <c r="BC238" s="267"/>
      <c r="BD238" s="267"/>
      <c r="BE238" s="267"/>
      <c r="BF238" s="267"/>
      <c r="BG238" s="267"/>
      <c r="BH238" s="267"/>
      <c r="BI238" s="267"/>
      <c r="BJ238" s="267"/>
      <c r="BK238" s="267"/>
      <c r="BL238" s="267"/>
      <c r="BM238" s="267"/>
      <c r="BN238" s="267"/>
      <c r="BO238" s="267"/>
      <c r="BP238" s="267"/>
      <c r="BQ238" s="267"/>
      <c r="BR238" s="267"/>
      <c r="BS238" s="267"/>
      <c r="BT238" s="267"/>
      <c r="BU238" s="267"/>
      <c r="BV238" s="267"/>
      <c r="BW238" s="267"/>
      <c r="BX238" s="267"/>
      <c r="BY238" s="267"/>
      <c r="BZ238" s="267"/>
      <c r="CA238" s="267"/>
      <c r="CB238" s="267"/>
      <c r="CC238" s="267"/>
      <c r="CD238" s="267"/>
      <c r="CE238" s="267"/>
      <c r="CF238" s="267"/>
      <c r="CG238" s="267"/>
      <c r="CH238" s="267"/>
      <c r="CI238" s="267"/>
      <c r="CJ238" s="267"/>
      <c r="CK238" s="267"/>
      <c r="CL238" s="267"/>
      <c r="CM238" s="267"/>
      <c r="CN238" s="267"/>
      <c r="CO238" s="267"/>
      <c r="CP238" s="267"/>
      <c r="CQ238" s="267"/>
      <c r="CR238" s="267"/>
      <c r="CS238" s="267"/>
      <c r="CT238" s="267"/>
      <c r="CU238" s="267"/>
      <c r="CV238" s="267"/>
      <c r="CW238" s="267"/>
      <c r="CX238" s="267"/>
      <c r="CY238" s="267"/>
      <c r="CZ238" s="267"/>
      <c r="DA238" s="267"/>
      <c r="DB238" s="267"/>
      <c r="DC238" s="267"/>
      <c r="DD238" s="267"/>
      <c r="DE238" s="267"/>
      <c r="DF238" s="267"/>
      <c r="DG238" s="267"/>
      <c r="DH238" s="267"/>
      <c r="DI238" s="267"/>
      <c r="DJ238" s="267"/>
      <c r="DK238" s="267"/>
      <c r="DL238" s="267"/>
      <c r="DM238" s="267"/>
      <c r="DN238" s="267"/>
      <c r="DO238" s="267"/>
      <c r="DP238" s="267"/>
      <c r="DQ238" s="267"/>
      <c r="DR238" s="267"/>
      <c r="DS238" s="267"/>
      <c r="DT238" s="267"/>
      <c r="DU238" s="267"/>
      <c r="DV238" s="267"/>
      <c r="DW238" s="267"/>
      <c r="DX238" s="267"/>
      <c r="DY238" s="267"/>
      <c r="DZ238" s="267"/>
      <c r="EA238" s="267"/>
      <c r="EB238" s="267"/>
      <c r="EC238" s="267"/>
    </row>
    <row r="239" spans="1:133" s="12" customFormat="1">
      <c r="A239" s="387"/>
      <c r="B239" s="442"/>
      <c r="C239" s="442"/>
      <c r="D239" s="442"/>
      <c r="E239" s="442"/>
      <c r="F239" s="442"/>
      <c r="G239" s="442"/>
      <c r="H239" s="442"/>
      <c r="I239" s="420"/>
      <c r="J239" s="420"/>
      <c r="K239" s="420"/>
      <c r="L239" s="420"/>
      <c r="M239" s="420"/>
      <c r="N239" s="420"/>
      <c r="O239" s="420"/>
      <c r="P239" s="267"/>
    </row>
    <row r="240" spans="1:133" s="599" customFormat="1">
      <c r="A240" s="389" t="s">
        <v>736</v>
      </c>
      <c r="B240" s="214">
        <f>B242+B253</f>
        <v>1359</v>
      </c>
      <c r="C240" s="214">
        <f>C242+C253</f>
        <v>3375</v>
      </c>
      <c r="D240" s="214">
        <f>D242+D253</f>
        <v>3405</v>
      </c>
      <c r="E240" s="214">
        <f>E242+E253</f>
        <v>2601.8000000000002</v>
      </c>
      <c r="F240" s="214">
        <f>F242+F253</f>
        <v>3943.8</v>
      </c>
      <c r="G240" s="214">
        <v>1614.2</v>
      </c>
      <c r="H240" s="214">
        <v>3277.8</v>
      </c>
      <c r="I240" s="511">
        <v>3388.1</v>
      </c>
      <c r="J240" s="511">
        <v>6084.1</v>
      </c>
      <c r="K240" s="511">
        <v>6612.8</v>
      </c>
      <c r="L240" s="511">
        <v>5295</v>
      </c>
      <c r="M240" s="511">
        <v>3325</v>
      </c>
      <c r="N240" s="511">
        <v>2292</v>
      </c>
      <c r="O240" s="511">
        <v>1759.9</v>
      </c>
      <c r="P240" s="267"/>
      <c r="Q240" s="267"/>
      <c r="R240" s="267"/>
      <c r="S240" s="267"/>
      <c r="T240" s="267"/>
      <c r="U240" s="267"/>
      <c r="V240" s="267"/>
      <c r="W240" s="267"/>
      <c r="X240" s="267"/>
      <c r="Y240" s="267"/>
      <c r="Z240" s="267"/>
      <c r="AA240" s="267"/>
      <c r="AB240" s="267"/>
      <c r="AC240" s="267"/>
      <c r="AD240" s="267"/>
      <c r="AE240" s="267"/>
      <c r="AF240" s="267"/>
      <c r="AG240" s="267"/>
      <c r="AH240" s="267"/>
      <c r="AI240" s="267"/>
      <c r="AJ240" s="267"/>
      <c r="AK240" s="267"/>
      <c r="AL240" s="267"/>
      <c r="AM240" s="267"/>
      <c r="AN240" s="267"/>
      <c r="AO240" s="267"/>
      <c r="AP240" s="267"/>
      <c r="AQ240" s="267"/>
      <c r="AR240" s="267"/>
      <c r="AS240" s="267"/>
      <c r="AT240" s="267"/>
      <c r="AU240" s="267"/>
      <c r="AV240" s="267"/>
      <c r="AW240" s="267"/>
      <c r="AX240" s="267"/>
      <c r="AY240" s="267"/>
      <c r="AZ240" s="267"/>
      <c r="BA240" s="267"/>
      <c r="BB240" s="267"/>
      <c r="BC240" s="267"/>
      <c r="BD240" s="267"/>
      <c r="BE240" s="267"/>
      <c r="BF240" s="267"/>
      <c r="BG240" s="267"/>
      <c r="BH240" s="267"/>
      <c r="BI240" s="267"/>
      <c r="BJ240" s="267"/>
      <c r="BK240" s="267"/>
      <c r="BL240" s="267"/>
      <c r="BM240" s="267"/>
      <c r="BN240" s="267"/>
      <c r="BO240" s="267"/>
      <c r="BP240" s="267"/>
      <c r="BQ240" s="267"/>
      <c r="BR240" s="267"/>
      <c r="BS240" s="267"/>
      <c r="BT240" s="267"/>
      <c r="BU240" s="267"/>
      <c r="BV240" s="267"/>
      <c r="BW240" s="267"/>
      <c r="BX240" s="267"/>
      <c r="BY240" s="267"/>
      <c r="BZ240" s="267"/>
      <c r="CA240" s="267"/>
      <c r="CB240" s="267"/>
      <c r="CC240" s="267"/>
      <c r="CD240" s="267"/>
      <c r="CE240" s="267"/>
      <c r="CF240" s="267"/>
      <c r="CG240" s="267"/>
      <c r="CH240" s="267"/>
      <c r="CI240" s="267"/>
      <c r="CJ240" s="267"/>
      <c r="CK240" s="267"/>
      <c r="CL240" s="267"/>
      <c r="CM240" s="267"/>
      <c r="CN240" s="267"/>
      <c r="CO240" s="267"/>
      <c r="CP240" s="267"/>
      <c r="CQ240" s="267"/>
      <c r="CR240" s="267"/>
      <c r="CS240" s="267"/>
      <c r="CT240" s="267"/>
      <c r="CU240" s="267"/>
      <c r="CV240" s="267"/>
      <c r="CW240" s="267"/>
      <c r="CX240" s="267"/>
      <c r="CY240" s="267"/>
      <c r="CZ240" s="267"/>
      <c r="DA240" s="267"/>
      <c r="DB240" s="267"/>
      <c r="DC240" s="267"/>
      <c r="DD240" s="267"/>
      <c r="DE240" s="267"/>
      <c r="DF240" s="267"/>
      <c r="DG240" s="267"/>
      <c r="DH240" s="267"/>
      <c r="DI240" s="267"/>
      <c r="DJ240" s="267"/>
      <c r="DK240" s="267"/>
      <c r="DL240" s="267"/>
      <c r="DM240" s="267"/>
      <c r="DN240" s="267"/>
      <c r="DO240" s="267"/>
      <c r="DP240" s="267"/>
      <c r="DQ240" s="267"/>
      <c r="DR240" s="267"/>
      <c r="DS240" s="267"/>
      <c r="DT240" s="267"/>
      <c r="DU240" s="267"/>
      <c r="DV240" s="267"/>
      <c r="DW240" s="267"/>
      <c r="DX240" s="267"/>
      <c r="DY240" s="267"/>
      <c r="DZ240" s="267"/>
      <c r="EA240" s="267"/>
      <c r="EB240" s="267"/>
      <c r="EC240" s="267"/>
    </row>
    <row r="241" spans="1:133" s="267" customFormat="1">
      <c r="A241" s="384"/>
      <c r="B241" s="610"/>
      <c r="C241" s="610"/>
      <c r="D241" s="610"/>
      <c r="E241" s="610"/>
      <c r="F241" s="610"/>
      <c r="G241" s="610"/>
      <c r="H241" s="610"/>
      <c r="I241" s="528"/>
      <c r="J241" s="528"/>
      <c r="K241" s="528"/>
      <c r="L241" s="528"/>
      <c r="M241" s="528"/>
      <c r="N241" s="528"/>
      <c r="O241" s="528"/>
    </row>
    <row r="242" spans="1:133" s="599" customFormat="1">
      <c r="A242" s="529" t="s">
        <v>695</v>
      </c>
      <c r="B242" s="441">
        <v>1197.0999999999999</v>
      </c>
      <c r="C242" s="441">
        <v>3031.5</v>
      </c>
      <c r="D242" s="441">
        <v>2983.2</v>
      </c>
      <c r="E242" s="441">
        <f>E243+E251</f>
        <v>2080.8000000000002</v>
      </c>
      <c r="F242" s="441">
        <f t="shared" ref="F242" si="14">F243+F251</f>
        <v>2494.9</v>
      </c>
      <c r="G242" s="441">
        <v>736.2</v>
      </c>
      <c r="H242" s="441">
        <v>-319.3</v>
      </c>
      <c r="I242" s="419">
        <v>1054.3</v>
      </c>
      <c r="J242" s="419">
        <v>1822.5</v>
      </c>
      <c r="K242" s="419">
        <v>2000</v>
      </c>
      <c r="L242" s="419">
        <v>3244.5</v>
      </c>
      <c r="M242" s="419">
        <v>2003.5</v>
      </c>
      <c r="N242" s="419">
        <v>1241.3</v>
      </c>
      <c r="O242" s="419">
        <v>711.9</v>
      </c>
      <c r="P242" s="12"/>
      <c r="Q242" s="267"/>
      <c r="R242" s="267"/>
      <c r="S242" s="267"/>
      <c r="T242" s="267"/>
      <c r="U242" s="267"/>
      <c r="V242" s="267"/>
      <c r="W242" s="267"/>
      <c r="X242" s="267"/>
      <c r="Y242" s="267"/>
      <c r="Z242" s="267"/>
      <c r="AA242" s="267"/>
      <c r="AB242" s="267"/>
      <c r="AC242" s="267"/>
      <c r="AD242" s="267"/>
      <c r="AE242" s="267"/>
      <c r="AF242" s="267"/>
      <c r="AG242" s="267"/>
      <c r="AH242" s="267"/>
      <c r="AI242" s="267"/>
      <c r="AJ242" s="267"/>
      <c r="AK242" s="267"/>
      <c r="AL242" s="267"/>
      <c r="AM242" s="267"/>
      <c r="AN242" s="267"/>
      <c r="AO242" s="267"/>
      <c r="AP242" s="267"/>
      <c r="AQ242" s="267"/>
      <c r="AR242" s="267"/>
      <c r="AS242" s="267"/>
      <c r="AT242" s="267"/>
      <c r="AU242" s="267"/>
      <c r="AV242" s="267"/>
      <c r="AW242" s="267"/>
      <c r="AX242" s="267"/>
      <c r="AY242" s="267"/>
      <c r="AZ242" s="267"/>
      <c r="BA242" s="267"/>
      <c r="BB242" s="267"/>
      <c r="BC242" s="267"/>
      <c r="BD242" s="267"/>
      <c r="BE242" s="267"/>
      <c r="BF242" s="267"/>
      <c r="BG242" s="267"/>
      <c r="BH242" s="267"/>
      <c r="BI242" s="267"/>
      <c r="BJ242" s="267"/>
      <c r="BK242" s="267"/>
      <c r="BL242" s="267"/>
      <c r="BM242" s="267"/>
      <c r="BN242" s="267"/>
      <c r="BO242" s="267"/>
      <c r="BP242" s="267"/>
      <c r="BQ242" s="267"/>
      <c r="BR242" s="267"/>
      <c r="BS242" s="267"/>
      <c r="BT242" s="267"/>
      <c r="BU242" s="267"/>
      <c r="BV242" s="267"/>
      <c r="BW242" s="267"/>
      <c r="BX242" s="267"/>
      <c r="BY242" s="267"/>
      <c r="BZ242" s="267"/>
      <c r="CA242" s="267"/>
      <c r="CB242" s="267"/>
      <c r="CC242" s="267"/>
      <c r="CD242" s="267"/>
      <c r="CE242" s="267"/>
      <c r="CF242" s="267"/>
      <c r="CG242" s="267"/>
      <c r="CH242" s="267"/>
      <c r="CI242" s="267"/>
      <c r="CJ242" s="267"/>
      <c r="CK242" s="267"/>
      <c r="CL242" s="267"/>
      <c r="CM242" s="267"/>
      <c r="CN242" s="267"/>
      <c r="CO242" s="267"/>
      <c r="CP242" s="267"/>
      <c r="CQ242" s="267"/>
      <c r="CR242" s="267"/>
      <c r="CS242" s="267"/>
      <c r="CT242" s="267"/>
      <c r="CU242" s="267"/>
      <c r="CV242" s="267"/>
      <c r="CW242" s="267"/>
      <c r="CX242" s="267"/>
      <c r="CY242" s="267"/>
      <c r="CZ242" s="267"/>
      <c r="DA242" s="267"/>
      <c r="DB242" s="267"/>
      <c r="DC242" s="267"/>
      <c r="DD242" s="267"/>
      <c r="DE242" s="267"/>
      <c r="DF242" s="267"/>
      <c r="DG242" s="267"/>
      <c r="DH242" s="267"/>
      <c r="DI242" s="267"/>
      <c r="DJ242" s="267"/>
      <c r="DK242" s="267"/>
      <c r="DL242" s="267"/>
      <c r="DM242" s="267"/>
      <c r="DN242" s="267"/>
      <c r="DO242" s="267"/>
      <c r="DP242" s="267"/>
      <c r="DQ242" s="267"/>
      <c r="DR242" s="267"/>
      <c r="DS242" s="267"/>
      <c r="DT242" s="267"/>
      <c r="DU242" s="267"/>
      <c r="DV242" s="267"/>
      <c r="DW242" s="267"/>
      <c r="DX242" s="267"/>
      <c r="DY242" s="267"/>
      <c r="DZ242" s="267"/>
      <c r="EA242" s="267"/>
      <c r="EB242" s="267"/>
      <c r="EC242" s="267"/>
    </row>
    <row r="243" spans="1:133" s="12" customFormat="1">
      <c r="A243" s="387" t="s">
        <v>737</v>
      </c>
      <c r="B243" s="440">
        <v>997.1</v>
      </c>
      <c r="C243" s="440">
        <v>2726.5</v>
      </c>
      <c r="D243" s="440">
        <v>2983.2</v>
      </c>
      <c r="E243" s="440">
        <v>2080.8000000000002</v>
      </c>
      <c r="F243" s="440">
        <v>2494.9</v>
      </c>
      <c r="G243" s="440">
        <v>736.2</v>
      </c>
      <c r="H243" s="440">
        <v>-173.3</v>
      </c>
      <c r="I243" s="418">
        <v>1158.0999999999999</v>
      </c>
      <c r="J243" s="418">
        <v>1923</v>
      </c>
      <c r="K243" s="418">
        <v>2100.6</v>
      </c>
      <c r="L243" s="418">
        <v>3345</v>
      </c>
      <c r="M243" s="418">
        <v>2104</v>
      </c>
      <c r="N243" s="418">
        <v>1341.8</v>
      </c>
      <c r="O243" s="418">
        <v>812.4</v>
      </c>
    </row>
    <row r="244" spans="1:133" s="12" customFormat="1">
      <c r="A244" s="387" t="s">
        <v>738</v>
      </c>
      <c r="B244" s="440">
        <v>497.1</v>
      </c>
      <c r="C244" s="440">
        <v>1449.1</v>
      </c>
      <c r="D244" s="440">
        <v>1419.9</v>
      </c>
      <c r="E244" s="440">
        <v>1075.5</v>
      </c>
      <c r="F244" s="440">
        <v>1934.1</v>
      </c>
      <c r="G244" s="440">
        <v>530.9</v>
      </c>
      <c r="H244" s="440">
        <v>-516.9</v>
      </c>
      <c r="I244" s="418">
        <v>1513.8</v>
      </c>
      <c r="J244" s="418">
        <v>328.1</v>
      </c>
      <c r="K244" s="418">
        <v>500</v>
      </c>
      <c r="L244" s="418">
        <v>1304.3</v>
      </c>
      <c r="M244" s="418">
        <v>584.20000000000005</v>
      </c>
      <c r="N244" s="418">
        <v>465</v>
      </c>
      <c r="O244" s="418">
        <v>466</v>
      </c>
    </row>
    <row r="245" spans="1:133" s="12" customFormat="1">
      <c r="A245" s="394" t="s">
        <v>739</v>
      </c>
      <c r="B245" s="440">
        <v>3470.2</v>
      </c>
      <c r="C245" s="440">
        <v>5498.9</v>
      </c>
      <c r="D245" s="440">
        <v>6784.3</v>
      </c>
      <c r="E245" s="440"/>
      <c r="F245" s="440"/>
      <c r="G245" s="440">
        <v>11648.1</v>
      </c>
      <c r="H245" s="440">
        <v>11178.8</v>
      </c>
      <c r="I245" s="418">
        <v>11691.5</v>
      </c>
      <c r="J245" s="418">
        <v>9600.2999999999993</v>
      </c>
      <c r="K245" s="418">
        <v>11019.4</v>
      </c>
      <c r="L245" s="418">
        <v>12323.7</v>
      </c>
      <c r="M245" s="418">
        <v>12907.9</v>
      </c>
      <c r="N245" s="418">
        <v>13372.9</v>
      </c>
      <c r="O245" s="418">
        <v>13838.8</v>
      </c>
      <c r="Q245" s="702"/>
    </row>
    <row r="246" spans="1:133" s="12" customFormat="1">
      <c r="A246" s="394" t="s">
        <v>740</v>
      </c>
      <c r="B246" s="440">
        <v>-2973.1</v>
      </c>
      <c r="C246" s="440">
        <v>-4049.8</v>
      </c>
      <c r="D246" s="440">
        <v>-5364.4</v>
      </c>
      <c r="E246" s="440"/>
      <c r="F246" s="440"/>
      <c r="G246" s="440">
        <v>-11117.2</v>
      </c>
      <c r="H246" s="440">
        <v>-11695.7</v>
      </c>
      <c r="I246" s="418">
        <v>-10177.700000000001</v>
      </c>
      <c r="J246" s="418">
        <v>-9272.2000000000007</v>
      </c>
      <c r="K246" s="418">
        <v>-10519.4</v>
      </c>
      <c r="L246" s="418">
        <v>-11019.4</v>
      </c>
      <c r="M246" s="418">
        <v>-12323.7</v>
      </c>
      <c r="N246" s="418">
        <v>-12907.9</v>
      </c>
      <c r="O246" s="418">
        <v>-13372.9</v>
      </c>
      <c r="Q246" s="702"/>
    </row>
    <row r="247" spans="1:133" s="12" customFormat="1">
      <c r="A247" s="387" t="s">
        <v>741</v>
      </c>
      <c r="B247" s="440">
        <v>500</v>
      </c>
      <c r="C247" s="440">
        <v>1277.4000000000001</v>
      </c>
      <c r="D247" s="440">
        <v>1563.3</v>
      </c>
      <c r="E247" s="440">
        <v>1005.3</v>
      </c>
      <c r="F247" s="440">
        <v>560.79999999999995</v>
      </c>
      <c r="G247" s="440">
        <v>205.3</v>
      </c>
      <c r="H247" s="440">
        <v>343.7</v>
      </c>
      <c r="I247" s="418">
        <v>-355.7</v>
      </c>
      <c r="J247" s="418">
        <v>1695.4</v>
      </c>
      <c r="K247" s="418">
        <v>1600.6</v>
      </c>
      <c r="L247" s="418">
        <v>2040.7</v>
      </c>
      <c r="M247" s="418">
        <v>1519.8</v>
      </c>
      <c r="N247" s="418">
        <v>876.8</v>
      </c>
      <c r="O247" s="418">
        <v>346.5</v>
      </c>
    </row>
    <row r="248" spans="1:133" s="12" customFormat="1">
      <c r="A248" s="394" t="s">
        <v>742</v>
      </c>
      <c r="B248" s="440">
        <v>606.70000000000005</v>
      </c>
      <c r="C248" s="440">
        <v>1415.7</v>
      </c>
      <c r="D248" s="440">
        <v>1920</v>
      </c>
      <c r="E248" s="440"/>
      <c r="F248" s="440"/>
      <c r="G248" s="440">
        <v>887.7</v>
      </c>
      <c r="H248" s="440">
        <v>1000</v>
      </c>
      <c r="I248" s="418">
        <v>635.70000000000005</v>
      </c>
      <c r="J248" s="418">
        <v>3232.4</v>
      </c>
      <c r="K248" s="418">
        <v>2646.7</v>
      </c>
      <c r="L248" s="418">
        <v>3000</v>
      </c>
      <c r="M248" s="418">
        <v>2500</v>
      </c>
      <c r="N248" s="418">
        <v>1458.3</v>
      </c>
      <c r="O248" s="418">
        <v>2083.9</v>
      </c>
    </row>
    <row r="249" spans="1:133" s="12" customFormat="1">
      <c r="A249" s="394" t="s">
        <v>743</v>
      </c>
      <c r="B249" s="440">
        <v>-106.7</v>
      </c>
      <c r="C249" s="440">
        <v>-138.30000000000001</v>
      </c>
      <c r="D249" s="440">
        <v>-356.7</v>
      </c>
      <c r="E249" s="440"/>
      <c r="F249" s="440"/>
      <c r="G249" s="440">
        <v>-682.3</v>
      </c>
      <c r="H249" s="440">
        <v>-656.4</v>
      </c>
      <c r="I249" s="418">
        <v>-991.4</v>
      </c>
      <c r="J249" s="418">
        <v>-1537</v>
      </c>
      <c r="K249" s="418">
        <v>-1046.0999999999999</v>
      </c>
      <c r="L249" s="418">
        <v>-959.3</v>
      </c>
      <c r="M249" s="418">
        <v>-280.2</v>
      </c>
      <c r="N249" s="418">
        <v>-581.5</v>
      </c>
      <c r="O249" s="418">
        <v>-1737.5</v>
      </c>
      <c r="P249" s="267"/>
      <c r="Q249" s="702"/>
    </row>
    <row r="250" spans="1:133" s="12" customFormat="1">
      <c r="A250" s="387" t="s">
        <v>747</v>
      </c>
      <c r="B250" s="440"/>
      <c r="C250" s="440"/>
      <c r="D250" s="440"/>
      <c r="E250" s="440"/>
      <c r="F250" s="440"/>
      <c r="G250" s="440"/>
      <c r="H250" s="440">
        <v>-146</v>
      </c>
      <c r="I250" s="418">
        <v>-103.8</v>
      </c>
      <c r="J250" s="418">
        <v>-100.5</v>
      </c>
      <c r="K250" s="418">
        <v>-100.5</v>
      </c>
      <c r="L250" s="418">
        <v>-100.5</v>
      </c>
      <c r="M250" s="418">
        <v>-100.5</v>
      </c>
      <c r="N250" s="418">
        <v>-100.5</v>
      </c>
      <c r="O250" s="418">
        <v>-100.5</v>
      </c>
      <c r="P250" s="267"/>
      <c r="Q250" s="702"/>
    </row>
    <row r="251" spans="1:133" s="12" customFormat="1">
      <c r="A251" s="387" t="s">
        <v>745</v>
      </c>
      <c r="B251" s="442">
        <v>200</v>
      </c>
      <c r="C251" s="442">
        <v>305</v>
      </c>
      <c r="D251" s="442"/>
      <c r="E251" s="442"/>
      <c r="F251" s="440"/>
      <c r="G251" s="47"/>
      <c r="H251" s="440"/>
      <c r="I251" s="418">
        <v>103.4</v>
      </c>
      <c r="J251" s="418">
        <v>-100.5</v>
      </c>
      <c r="K251" s="418"/>
      <c r="L251" s="418"/>
      <c r="M251" s="418"/>
      <c r="N251" s="418"/>
      <c r="O251" s="418"/>
    </row>
    <row r="252" spans="1:133" s="12" customFormat="1">
      <c r="A252" s="387"/>
      <c r="B252" s="440"/>
      <c r="C252" s="440"/>
      <c r="D252" s="440"/>
      <c r="E252" s="440"/>
      <c r="F252" s="440"/>
      <c r="G252" s="440"/>
      <c r="H252" s="440"/>
      <c r="I252" s="418"/>
      <c r="J252" s="418"/>
      <c r="K252" s="418"/>
      <c r="L252" s="418"/>
      <c r="M252" s="418"/>
      <c r="N252" s="418"/>
      <c r="O252" s="418"/>
    </row>
    <row r="253" spans="1:133" s="599" customFormat="1">
      <c r="A253" s="529" t="s">
        <v>696</v>
      </c>
      <c r="B253" s="441">
        <v>161.9</v>
      </c>
      <c r="C253" s="441">
        <v>343.5</v>
      </c>
      <c r="D253" s="441">
        <v>421.8</v>
      </c>
      <c r="E253" s="441">
        <f>E254+E255</f>
        <v>521</v>
      </c>
      <c r="F253" s="441">
        <f>F254+F255</f>
        <v>1448.9</v>
      </c>
      <c r="G253" s="441">
        <v>878</v>
      </c>
      <c r="H253" s="441">
        <v>3596.2</v>
      </c>
      <c r="I253" s="419">
        <v>2333.9</v>
      </c>
      <c r="J253" s="419">
        <v>4261.6000000000004</v>
      </c>
      <c r="K253" s="419">
        <v>4612.8</v>
      </c>
      <c r="L253" s="419">
        <v>2050.5</v>
      </c>
      <c r="M253" s="419">
        <v>1321.4</v>
      </c>
      <c r="N253" s="419">
        <v>1050.7</v>
      </c>
      <c r="O253" s="419">
        <v>1048</v>
      </c>
      <c r="P253" s="12"/>
      <c r="Q253" s="267"/>
      <c r="R253" s="267"/>
      <c r="S253" s="267"/>
      <c r="T253" s="267"/>
      <c r="U253" s="267"/>
      <c r="V253" s="267"/>
      <c r="W253" s="267"/>
      <c r="X253" s="267"/>
      <c r="Y253" s="267"/>
      <c r="Z253" s="267"/>
      <c r="AA253" s="267"/>
      <c r="AB253" s="267"/>
      <c r="AC253" s="267"/>
      <c r="AD253" s="267"/>
      <c r="AE253" s="267"/>
      <c r="AF253" s="267"/>
      <c r="AG253" s="267"/>
      <c r="AH253" s="267"/>
      <c r="AI253" s="267"/>
      <c r="AJ253" s="267"/>
      <c r="AK253" s="267"/>
      <c r="AL253" s="267"/>
      <c r="AM253" s="267"/>
      <c r="AN253" s="267"/>
      <c r="AO253" s="267"/>
      <c r="AP253" s="267"/>
      <c r="AQ253" s="267"/>
      <c r="AR253" s="267"/>
      <c r="AS253" s="267"/>
      <c r="AT253" s="267"/>
      <c r="AU253" s="267"/>
      <c r="AV253" s="267"/>
      <c r="AW253" s="267"/>
      <c r="AX253" s="267"/>
      <c r="AY253" s="267"/>
      <c r="AZ253" s="267"/>
      <c r="BA253" s="267"/>
      <c r="BB253" s="267"/>
      <c r="BC253" s="267"/>
      <c r="BD253" s="267"/>
      <c r="BE253" s="267"/>
      <c r="BF253" s="267"/>
      <c r="BG253" s="267"/>
      <c r="BH253" s="267"/>
      <c r="BI253" s="267"/>
      <c r="BJ253" s="267"/>
      <c r="BK253" s="267"/>
      <c r="BL253" s="267"/>
      <c r="BM253" s="267"/>
      <c r="BN253" s="267"/>
      <c r="BO253" s="267"/>
      <c r="BP253" s="267"/>
      <c r="BQ253" s="267"/>
      <c r="BR253" s="267"/>
      <c r="BS253" s="267"/>
      <c r="BT253" s="267"/>
      <c r="BU253" s="267"/>
      <c r="BV253" s="267"/>
      <c r="BW253" s="267"/>
      <c r="BX253" s="267"/>
      <c r="BY253" s="267"/>
      <c r="BZ253" s="267"/>
      <c r="CA253" s="267"/>
      <c r="CB253" s="267"/>
      <c r="CC253" s="267"/>
      <c r="CD253" s="267"/>
      <c r="CE253" s="267"/>
      <c r="CF253" s="267"/>
      <c r="CG253" s="267"/>
      <c r="CH253" s="267"/>
      <c r="CI253" s="267"/>
      <c r="CJ253" s="267"/>
      <c r="CK253" s="267"/>
      <c r="CL253" s="267"/>
      <c r="CM253" s="267"/>
      <c r="CN253" s="267"/>
      <c r="CO253" s="267"/>
      <c r="CP253" s="267"/>
      <c r="CQ253" s="267"/>
      <c r="CR253" s="267"/>
      <c r="CS253" s="267"/>
      <c r="CT253" s="267"/>
      <c r="CU253" s="267"/>
      <c r="CV253" s="267"/>
      <c r="CW253" s="267"/>
      <c r="CX253" s="267"/>
      <c r="CY253" s="267"/>
      <c r="CZ253" s="267"/>
      <c r="DA253" s="267"/>
      <c r="DB253" s="267"/>
      <c r="DC253" s="267"/>
      <c r="DD253" s="267"/>
      <c r="DE253" s="267"/>
      <c r="DF253" s="267"/>
      <c r="DG253" s="267"/>
      <c r="DH253" s="267"/>
      <c r="DI253" s="267"/>
      <c r="DJ253" s="267"/>
      <c r="DK253" s="267"/>
      <c r="DL253" s="267"/>
      <c r="DM253" s="267"/>
      <c r="DN253" s="267"/>
      <c r="DO253" s="267"/>
      <c r="DP253" s="267"/>
      <c r="DQ253" s="267"/>
      <c r="DR253" s="267"/>
      <c r="DS253" s="267"/>
      <c r="DT253" s="267"/>
      <c r="DU253" s="267"/>
      <c r="DV253" s="267"/>
      <c r="DW253" s="267"/>
      <c r="DX253" s="267"/>
      <c r="DY253" s="267"/>
      <c r="DZ253" s="267"/>
      <c r="EA253" s="267"/>
      <c r="EB253" s="267"/>
      <c r="EC253" s="267"/>
    </row>
    <row r="254" spans="1:133" s="267" customFormat="1">
      <c r="A254" s="387" t="s">
        <v>737</v>
      </c>
      <c r="B254" s="440"/>
      <c r="C254" s="440"/>
      <c r="D254" s="440"/>
      <c r="E254" s="440"/>
      <c r="F254" s="442"/>
      <c r="G254" s="442"/>
      <c r="H254" s="442">
        <v>1672.2</v>
      </c>
      <c r="I254" s="420"/>
      <c r="J254" s="420"/>
      <c r="K254" s="420"/>
      <c r="L254" s="420"/>
      <c r="M254" s="420"/>
      <c r="N254" s="420"/>
      <c r="O254" s="420"/>
    </row>
    <row r="255" spans="1:133" s="267" customFormat="1">
      <c r="A255" s="387" t="s">
        <v>747</v>
      </c>
      <c r="B255" s="440">
        <v>161.9</v>
      </c>
      <c r="C255" s="440">
        <v>343.5</v>
      </c>
      <c r="D255" s="440">
        <v>421.8</v>
      </c>
      <c r="E255" s="440">
        <v>521</v>
      </c>
      <c r="F255" s="440">
        <v>1448.9</v>
      </c>
      <c r="G255" s="440">
        <v>878</v>
      </c>
      <c r="H255" s="440">
        <v>1924</v>
      </c>
      <c r="I255" s="418">
        <v>2333.9</v>
      </c>
      <c r="J255" s="418">
        <v>4261.6000000000004</v>
      </c>
      <c r="K255" s="418">
        <v>4612.8</v>
      </c>
      <c r="L255" s="418">
        <v>2050.5</v>
      </c>
      <c r="M255" s="418">
        <v>1321.4</v>
      </c>
      <c r="N255" s="418">
        <v>1050.7</v>
      </c>
      <c r="O255" s="418">
        <v>1048</v>
      </c>
    </row>
    <row r="256" spans="1:133" s="12" customFormat="1">
      <c r="A256" s="387" t="s">
        <v>748</v>
      </c>
      <c r="B256" s="440">
        <v>214.8</v>
      </c>
      <c r="C256" s="440">
        <v>395.1</v>
      </c>
      <c r="D256" s="440">
        <v>477.5</v>
      </c>
      <c r="E256" s="440">
        <v>567.70000000000005</v>
      </c>
      <c r="F256" s="440">
        <v>803.6</v>
      </c>
      <c r="G256" s="440">
        <v>576.1</v>
      </c>
      <c r="H256" s="440">
        <v>527.6</v>
      </c>
      <c r="I256" s="418">
        <v>968</v>
      </c>
      <c r="J256" s="418">
        <v>992.5</v>
      </c>
      <c r="K256" s="418">
        <v>1103.5999999999999</v>
      </c>
      <c r="L256" s="418">
        <v>737.2</v>
      </c>
      <c r="M256" s="418">
        <v>834.2</v>
      </c>
      <c r="N256" s="418">
        <v>480</v>
      </c>
      <c r="O256" s="418">
        <v>693.8</v>
      </c>
      <c r="Q256" s="702"/>
    </row>
    <row r="257" spans="1:133" s="12" customFormat="1">
      <c r="A257" s="394" t="s">
        <v>750</v>
      </c>
      <c r="B257" s="440">
        <v>326.2</v>
      </c>
      <c r="C257" s="440">
        <v>516.5</v>
      </c>
      <c r="D257" s="440">
        <v>610.1</v>
      </c>
      <c r="E257" s="440"/>
      <c r="F257" s="440"/>
      <c r="G257" s="440">
        <v>802.4</v>
      </c>
      <c r="H257" s="440">
        <v>791.7</v>
      </c>
      <c r="I257" s="418">
        <v>1311.7</v>
      </c>
      <c r="J257" s="418">
        <v>1365</v>
      </c>
      <c r="K257" s="418">
        <v>1638.4</v>
      </c>
      <c r="L257" s="418">
        <v>1352.6</v>
      </c>
      <c r="M257" s="418">
        <v>1611.7</v>
      </c>
      <c r="N257" s="418">
        <v>1673.1</v>
      </c>
      <c r="O257" s="418">
        <v>1773.5</v>
      </c>
    </row>
    <row r="258" spans="1:133" s="12" customFormat="1">
      <c r="A258" s="394" t="s">
        <v>743</v>
      </c>
      <c r="B258" s="440">
        <v>-111.4</v>
      </c>
      <c r="C258" s="440">
        <v>-121.4</v>
      </c>
      <c r="D258" s="440">
        <v>-132.6</v>
      </c>
      <c r="E258" s="440">
        <v>0</v>
      </c>
      <c r="F258" s="440">
        <v>0</v>
      </c>
      <c r="G258" s="440">
        <v>-226.3</v>
      </c>
      <c r="H258" s="440">
        <v>-264.10000000000002</v>
      </c>
      <c r="I258" s="418">
        <v>-343.7</v>
      </c>
      <c r="J258" s="418">
        <v>-372.5</v>
      </c>
      <c r="K258" s="418">
        <v>-534.79999999999995</v>
      </c>
      <c r="L258" s="418">
        <v>-615.4</v>
      </c>
      <c r="M258" s="418">
        <v>-77.5</v>
      </c>
      <c r="N258" s="418">
        <v>-893.1</v>
      </c>
      <c r="O258" s="418">
        <v>-1079.7</v>
      </c>
      <c r="Q258" s="702"/>
      <c r="R258" s="702"/>
      <c r="S258" s="702"/>
      <c r="T258" s="702"/>
      <c r="U258" s="702"/>
      <c r="V258" s="702"/>
      <c r="W258" s="702"/>
      <c r="X258" s="702"/>
      <c r="Y258" s="702"/>
      <c r="Z258" s="702"/>
      <c r="AA258" s="702"/>
      <c r="AB258" s="702"/>
    </row>
    <row r="259" spans="1:133" s="12" customFormat="1">
      <c r="A259" s="387" t="s">
        <v>751</v>
      </c>
      <c r="B259" s="442">
        <v>16.100000000000001</v>
      </c>
      <c r="C259" s="442">
        <v>14.2</v>
      </c>
      <c r="D259" s="442">
        <v>14.2</v>
      </c>
      <c r="E259" s="440"/>
      <c r="F259" s="440">
        <v>686.8</v>
      </c>
      <c r="G259" s="440">
        <v>346.9</v>
      </c>
      <c r="H259" s="440">
        <v>601.9</v>
      </c>
      <c r="I259" s="418">
        <v>36.799999999999997</v>
      </c>
      <c r="J259" s="418">
        <v>-882.2</v>
      </c>
      <c r="K259" s="418">
        <v>-938.8</v>
      </c>
      <c r="L259" s="418">
        <v>-17.7</v>
      </c>
      <c r="M259" s="418">
        <v>-39.9</v>
      </c>
      <c r="N259" s="418">
        <v>-39.9</v>
      </c>
      <c r="O259" s="418">
        <v>-39.9</v>
      </c>
      <c r="Q259" s="702"/>
      <c r="R259" s="702"/>
      <c r="S259" s="702"/>
      <c r="T259" s="702"/>
      <c r="U259" s="702"/>
      <c r="V259" s="702"/>
      <c r="W259" s="702"/>
      <c r="X259" s="702"/>
      <c r="Y259" s="702"/>
      <c r="Z259" s="702"/>
      <c r="AA259" s="702"/>
      <c r="AB259" s="702"/>
    </row>
    <row r="260" spans="1:133" s="12" customFormat="1">
      <c r="A260" s="394" t="s">
        <v>750</v>
      </c>
      <c r="B260" s="442"/>
      <c r="C260" s="442"/>
      <c r="D260" s="442"/>
      <c r="E260" s="442"/>
      <c r="F260" s="440"/>
      <c r="G260" s="440">
        <v>346.9</v>
      </c>
      <c r="H260" s="440">
        <v>619.9</v>
      </c>
      <c r="I260" s="418">
        <v>54.8</v>
      </c>
      <c r="J260" s="418"/>
      <c r="K260" s="418">
        <v>44.4</v>
      </c>
      <c r="L260" s="418">
        <v>22.2</v>
      </c>
      <c r="M260" s="418"/>
      <c r="N260" s="418"/>
      <c r="O260" s="418"/>
      <c r="Q260" s="702"/>
      <c r="R260" s="702"/>
      <c r="S260" s="702"/>
      <c r="T260" s="702"/>
      <c r="U260" s="702"/>
      <c r="V260" s="702"/>
      <c r="W260" s="702"/>
      <c r="X260" s="702"/>
      <c r="Y260" s="702"/>
      <c r="Z260" s="702"/>
      <c r="AA260" s="702"/>
      <c r="AB260" s="702"/>
    </row>
    <row r="261" spans="1:133" s="12" customFormat="1">
      <c r="A261" s="394" t="s">
        <v>743</v>
      </c>
      <c r="B261" s="440">
        <v>-16.100000000000001</v>
      </c>
      <c r="C261" s="440">
        <v>-14.2</v>
      </c>
      <c r="D261" s="440">
        <v>-14.2</v>
      </c>
      <c r="E261" s="442">
        <v>0</v>
      </c>
      <c r="F261" s="442">
        <v>0</v>
      </c>
      <c r="G261" s="442">
        <v>0</v>
      </c>
      <c r="H261" s="442">
        <v>-18</v>
      </c>
      <c r="I261" s="420">
        <v>-17.899999999999999</v>
      </c>
      <c r="J261" s="420">
        <v>-882.2</v>
      </c>
      <c r="K261" s="420">
        <v>-938.8</v>
      </c>
      <c r="L261" s="420">
        <v>-17.7</v>
      </c>
      <c r="M261" s="420">
        <v>-39.9</v>
      </c>
      <c r="N261" s="420">
        <v>-39.9</v>
      </c>
      <c r="O261" s="420">
        <v>-39.9</v>
      </c>
      <c r="Q261" s="702"/>
      <c r="R261" s="702"/>
      <c r="S261" s="702"/>
      <c r="T261" s="702"/>
      <c r="U261" s="702"/>
      <c r="V261" s="702"/>
      <c r="W261" s="702"/>
      <c r="X261" s="702"/>
      <c r="Y261" s="702"/>
      <c r="Z261" s="702"/>
      <c r="AA261" s="702"/>
      <c r="AB261" s="702"/>
    </row>
    <row r="262" spans="1:133" s="12" customFormat="1">
      <c r="A262" s="387" t="s">
        <v>752</v>
      </c>
      <c r="B262" s="440">
        <v>36.799999999999997</v>
      </c>
      <c r="C262" s="440">
        <v>37.4</v>
      </c>
      <c r="D262" s="440">
        <v>41.5</v>
      </c>
      <c r="E262" s="440">
        <v>-46.7</v>
      </c>
      <c r="F262" s="440">
        <v>-41.5</v>
      </c>
      <c r="G262" s="440">
        <v>-45</v>
      </c>
      <c r="H262" s="440">
        <v>794.5</v>
      </c>
      <c r="I262" s="418">
        <v>1329.1</v>
      </c>
      <c r="J262" s="418">
        <v>4151.3</v>
      </c>
      <c r="K262" s="418">
        <v>4448</v>
      </c>
      <c r="L262" s="418">
        <v>1331</v>
      </c>
      <c r="M262" s="418">
        <v>527.1</v>
      </c>
      <c r="N262" s="418">
        <v>310.60000000000002</v>
      </c>
      <c r="O262" s="418">
        <v>394.1</v>
      </c>
      <c r="Q262" s="702"/>
      <c r="R262" s="702"/>
      <c r="S262" s="702"/>
      <c r="T262" s="702"/>
      <c r="U262" s="702"/>
      <c r="V262" s="702"/>
      <c r="W262" s="702"/>
      <c r="X262" s="702"/>
      <c r="Y262" s="702"/>
      <c r="Z262" s="702"/>
      <c r="AA262" s="702"/>
      <c r="AB262" s="702"/>
    </row>
    <row r="263" spans="1:133" s="12" customFormat="1">
      <c r="A263" s="394" t="s">
        <v>750</v>
      </c>
      <c r="B263" s="440"/>
      <c r="C263" s="440"/>
      <c r="D263" s="440"/>
      <c r="E263" s="442"/>
      <c r="F263" s="442"/>
      <c r="G263" s="442"/>
      <c r="H263" s="442">
        <v>822.3</v>
      </c>
      <c r="I263" s="420">
        <v>1359.9</v>
      </c>
      <c r="J263" s="420">
        <v>5129.7</v>
      </c>
      <c r="K263" s="420">
        <v>4463.8</v>
      </c>
      <c r="L263" s="420">
        <v>1359.8</v>
      </c>
      <c r="M263" s="420">
        <v>564.6</v>
      </c>
      <c r="N263" s="420">
        <v>1337.2</v>
      </c>
      <c r="O263" s="420">
        <v>1646.4</v>
      </c>
      <c r="Q263" s="702"/>
      <c r="R263" s="702"/>
      <c r="S263" s="702"/>
      <c r="T263" s="702"/>
      <c r="U263" s="702"/>
      <c r="V263" s="702"/>
      <c r="W263" s="702"/>
      <c r="X263" s="702"/>
      <c r="Y263" s="702"/>
      <c r="Z263" s="702"/>
      <c r="AA263" s="702"/>
      <c r="AB263" s="702"/>
    </row>
    <row r="264" spans="1:133" s="12" customFormat="1">
      <c r="A264" s="394" t="s">
        <v>743</v>
      </c>
      <c r="B264" s="440">
        <v>-36.799999999999997</v>
      </c>
      <c r="C264" s="440">
        <v>-37.4</v>
      </c>
      <c r="D264" s="440">
        <v>-41.5</v>
      </c>
      <c r="E264" s="440">
        <v>0</v>
      </c>
      <c r="F264" s="440">
        <v>0</v>
      </c>
      <c r="G264" s="440">
        <v>-45</v>
      </c>
      <c r="H264" s="440">
        <v>-27.8</v>
      </c>
      <c r="I264" s="418">
        <v>-30.9</v>
      </c>
      <c r="J264" s="418">
        <v>-978.4</v>
      </c>
      <c r="K264" s="418">
        <v>-15.9</v>
      </c>
      <c r="L264" s="418">
        <v>-28.8</v>
      </c>
      <c r="M264" s="418">
        <v>-37.5</v>
      </c>
      <c r="N264" s="418">
        <v>-1026.5999999999999</v>
      </c>
      <c r="O264" s="418">
        <v>-1252.3</v>
      </c>
      <c r="Q264" s="702"/>
      <c r="R264" s="702"/>
      <c r="S264" s="702"/>
      <c r="T264" s="702"/>
      <c r="U264" s="702"/>
      <c r="V264" s="702"/>
      <c r="W264" s="702"/>
      <c r="X264" s="702"/>
      <c r="Y264" s="702"/>
      <c r="Z264" s="702"/>
      <c r="AA264" s="702"/>
      <c r="AB264" s="702"/>
    </row>
    <row r="265" spans="1:133" s="12" customFormat="1">
      <c r="A265" s="387"/>
      <c r="B265" s="440"/>
      <c r="C265" s="440"/>
      <c r="D265" s="440"/>
      <c r="E265" s="440"/>
      <c r="F265" s="440"/>
      <c r="G265" s="440"/>
      <c r="H265" s="440"/>
      <c r="I265" s="418"/>
      <c r="J265" s="418"/>
      <c r="K265" s="418"/>
      <c r="L265" s="418"/>
      <c r="M265" s="418"/>
      <c r="N265" s="418"/>
      <c r="O265" s="418"/>
      <c r="Q265" s="702"/>
      <c r="R265" s="702"/>
      <c r="S265" s="702"/>
      <c r="T265" s="702"/>
      <c r="U265" s="702"/>
      <c r="V265" s="702"/>
      <c r="W265" s="702"/>
      <c r="X265" s="702"/>
      <c r="Y265" s="702"/>
      <c r="Z265" s="702"/>
      <c r="AA265" s="702"/>
      <c r="AB265" s="702"/>
    </row>
    <row r="266" spans="1:133" s="648" customFormat="1">
      <c r="A266" s="389" t="s">
        <v>753</v>
      </c>
      <c r="B266" s="150">
        <f>B234+B238-B242-B253</f>
        <v>-523.95220999999992</v>
      </c>
      <c r="C266" s="150">
        <f>C234+C238-C242-C253</f>
        <v>-3278.0487400000002</v>
      </c>
      <c r="D266" s="150">
        <f>D234+D238-D242-D253</f>
        <v>-3579.0405000000001</v>
      </c>
      <c r="E266" s="150">
        <f>E234+E238-E242-E253</f>
        <v>-3012.4</v>
      </c>
      <c r="F266" s="150">
        <f>F234+F238-F242-F253</f>
        <v>-3086.8</v>
      </c>
      <c r="G266" s="150">
        <f t="shared" ref="G266:H266" si="15">G234+G238-G242-G253</f>
        <v>-1794.6</v>
      </c>
      <c r="H266" s="150">
        <f t="shared" si="15"/>
        <v>-2048.3000000000002</v>
      </c>
      <c r="I266" s="390">
        <f>I232-I240</f>
        <v>-4172</v>
      </c>
      <c r="J266" s="390">
        <f t="shared" ref="J266:O266" si="16">J232-J240</f>
        <v>-6529.7000000000007</v>
      </c>
      <c r="K266" s="390">
        <f t="shared" si="16"/>
        <v>-6612.8</v>
      </c>
      <c r="L266" s="390">
        <f t="shared" si="16"/>
        <v>-5295</v>
      </c>
      <c r="M266" s="390">
        <f t="shared" si="16"/>
        <v>-3325</v>
      </c>
      <c r="N266" s="390">
        <f t="shared" si="16"/>
        <v>-2292</v>
      </c>
      <c r="O266" s="390">
        <f t="shared" si="16"/>
        <v>-1759.9</v>
      </c>
      <c r="P266" s="12"/>
      <c r="Q266" s="12"/>
      <c r="R266" s="12"/>
      <c r="S266" s="12"/>
      <c r="T266" s="12"/>
      <c r="U266" s="12"/>
      <c r="V266" s="12"/>
      <c r="W266" s="12"/>
      <c r="X266" s="12"/>
      <c r="Y266" s="12"/>
      <c r="Z266" s="12"/>
      <c r="AA266" s="12"/>
      <c r="AB266" s="12"/>
      <c r="AC266" s="12"/>
      <c r="AD266" s="12"/>
      <c r="AE266" s="12"/>
      <c r="AF266" s="12"/>
      <c r="AG266" s="12"/>
      <c r="AH266" s="12"/>
      <c r="AI266" s="12"/>
      <c r="AJ266" s="12"/>
      <c r="AK266" s="12"/>
      <c r="AL266" s="12"/>
      <c r="AM266" s="12"/>
      <c r="AN266" s="12"/>
      <c r="AO266" s="12"/>
      <c r="AP266" s="12"/>
      <c r="AQ266" s="12"/>
      <c r="AR266" s="12"/>
      <c r="AS266" s="12"/>
      <c r="AT266" s="12"/>
      <c r="AU266" s="12"/>
      <c r="AV266" s="12"/>
      <c r="AW266" s="12"/>
      <c r="AX266" s="12"/>
      <c r="AY266" s="12"/>
      <c r="AZ266" s="12"/>
      <c r="BA266" s="12"/>
      <c r="BB266" s="12"/>
      <c r="BC266" s="12"/>
      <c r="BD266" s="12"/>
      <c r="BE266" s="12"/>
      <c r="BF266" s="12"/>
      <c r="BG266" s="12"/>
      <c r="BH266" s="12"/>
      <c r="BI266" s="12"/>
      <c r="BJ266" s="12"/>
      <c r="BK266" s="12"/>
      <c r="BL266" s="12"/>
      <c r="BM266" s="12"/>
      <c r="BN266" s="12"/>
      <c r="BO266" s="12"/>
      <c r="BP266" s="12"/>
      <c r="BQ266" s="12"/>
      <c r="BR266" s="12"/>
      <c r="BS266" s="12"/>
      <c r="BT266" s="12"/>
      <c r="BU266" s="12"/>
      <c r="BV266" s="12"/>
      <c r="BW266" s="12"/>
      <c r="BX266" s="12"/>
      <c r="BY266" s="12"/>
      <c r="BZ266" s="12"/>
      <c r="CA266" s="12"/>
      <c r="CB266" s="12"/>
      <c r="CC266" s="12"/>
      <c r="CD266" s="12"/>
      <c r="CE266" s="12"/>
      <c r="CF266" s="12"/>
      <c r="CG266" s="12"/>
      <c r="CH266" s="12"/>
      <c r="CI266" s="12"/>
      <c r="CJ266" s="12"/>
      <c r="CK266" s="12"/>
      <c r="CL266" s="12"/>
      <c r="CM266" s="12"/>
      <c r="CN266" s="12"/>
      <c r="CO266" s="12"/>
      <c r="CP266" s="12"/>
      <c r="CQ266" s="12"/>
      <c r="CR266" s="12"/>
      <c r="CS266" s="12"/>
      <c r="CT266" s="12"/>
      <c r="CU266" s="12"/>
      <c r="CV266" s="12"/>
      <c r="CW266" s="12"/>
      <c r="CX266" s="12"/>
      <c r="CY266" s="12"/>
      <c r="CZ266" s="12"/>
      <c r="DA266" s="12"/>
      <c r="DB266" s="12"/>
      <c r="DC266" s="12"/>
      <c r="DD266" s="12"/>
      <c r="DE266" s="12"/>
      <c r="DF266" s="12"/>
      <c r="DG266" s="12"/>
      <c r="DH266" s="12"/>
      <c r="DI266" s="12"/>
      <c r="DJ266" s="12"/>
      <c r="DK266" s="12"/>
      <c r="DL266" s="12"/>
      <c r="DM266" s="12"/>
      <c r="DN266" s="12"/>
      <c r="DO266" s="12"/>
      <c r="DP266" s="12"/>
      <c r="DQ266" s="12"/>
      <c r="DR266" s="12"/>
      <c r="DS266" s="12"/>
      <c r="DT266" s="12"/>
      <c r="DU266" s="12"/>
      <c r="DV266" s="12"/>
      <c r="DW266" s="12"/>
      <c r="DX266" s="12"/>
      <c r="DY266" s="12"/>
      <c r="DZ266" s="12"/>
      <c r="EA266" s="12"/>
      <c r="EB266" s="12"/>
      <c r="EC266" s="12"/>
    </row>
    <row r="267" spans="1:133" s="12" customFormat="1">
      <c r="A267" s="387"/>
      <c r="B267" s="127"/>
      <c r="C267" s="127"/>
      <c r="D267" s="127"/>
      <c r="E267" s="127"/>
      <c r="F267" s="440"/>
      <c r="G267" s="127"/>
      <c r="H267" s="127"/>
      <c r="I267" s="127"/>
      <c r="J267" s="127"/>
      <c r="K267" s="127"/>
      <c r="L267" s="387"/>
      <c r="M267" s="387"/>
      <c r="N267" s="387"/>
      <c r="O267" s="387"/>
    </row>
    <row r="268" spans="1:133" s="12" customFormat="1" ht="15">
      <c r="A268" s="602" t="s">
        <v>267</v>
      </c>
      <c r="B268" s="127"/>
      <c r="C268" s="127"/>
      <c r="D268" s="127"/>
      <c r="E268" s="127"/>
      <c r="F268" s="440"/>
      <c r="G268" s="127"/>
      <c r="H268" s="440"/>
      <c r="I268" s="127"/>
      <c r="J268" s="127"/>
      <c r="K268" s="127"/>
      <c r="L268" s="387"/>
      <c r="M268" s="387"/>
      <c r="N268" s="387"/>
      <c r="O268" s="387"/>
    </row>
    <row r="269" spans="1:133" s="12" customFormat="1">
      <c r="A269" s="603" t="s">
        <v>754</v>
      </c>
      <c r="B269" s="127"/>
      <c r="C269" s="127"/>
      <c r="D269" s="127"/>
      <c r="E269" s="127"/>
      <c r="F269" s="440"/>
      <c r="G269" s="127"/>
      <c r="H269" s="127"/>
      <c r="I269" s="127"/>
      <c r="J269" s="127"/>
      <c r="K269" s="127"/>
      <c r="L269" s="703"/>
      <c r="M269" s="387"/>
      <c r="N269" s="387"/>
      <c r="O269" s="387"/>
    </row>
    <row r="270" spans="1:133">
      <c r="A270" s="558"/>
      <c r="B270" s="52"/>
      <c r="C270" s="52"/>
      <c r="D270" s="52"/>
      <c r="E270" s="52"/>
      <c r="F270" s="520"/>
      <c r="G270" s="127"/>
      <c r="H270" s="127"/>
      <c r="I270" s="127"/>
      <c r="J270" s="127"/>
      <c r="L270" s="127"/>
      <c r="M270" s="127"/>
      <c r="N270" s="127"/>
      <c r="O270" s="127"/>
      <c r="P270" s="127"/>
      <c r="Q270" s="127"/>
    </row>
    <row r="271" spans="1:133" ht="20.25">
      <c r="A271" s="347" t="s">
        <v>272</v>
      </c>
      <c r="B271" s="52"/>
      <c r="C271" s="52"/>
      <c r="D271" s="52"/>
      <c r="E271" s="52"/>
      <c r="F271" s="520"/>
      <c r="G271" s="127"/>
      <c r="H271" s="127"/>
      <c r="I271" s="127"/>
      <c r="J271" s="127"/>
      <c r="L271" s="127"/>
      <c r="M271" s="127"/>
      <c r="N271" s="127"/>
      <c r="O271" s="127"/>
      <c r="P271" s="127"/>
      <c r="Q271" s="127"/>
    </row>
    <row r="272" spans="1:133" s="644" customFormat="1" ht="15" customHeight="1">
      <c r="A272" s="575" t="s">
        <v>730</v>
      </c>
      <c r="B272" s="431">
        <v>2012</v>
      </c>
      <c r="C272" s="431">
        <v>2013</v>
      </c>
      <c r="D272" s="431">
        <v>2014</v>
      </c>
      <c r="E272" s="431">
        <v>2015</v>
      </c>
      <c r="F272" s="431">
        <v>2016</v>
      </c>
      <c r="G272" s="431">
        <v>2017</v>
      </c>
      <c r="H272" s="431">
        <v>2018</v>
      </c>
      <c r="I272" s="385">
        <v>2019</v>
      </c>
      <c r="J272" s="385">
        <v>2020</v>
      </c>
      <c r="K272" s="431">
        <v>2021</v>
      </c>
      <c r="L272" s="385">
        <v>2022</v>
      </c>
      <c r="M272" s="385">
        <v>2023</v>
      </c>
      <c r="N272" s="385">
        <v>2024</v>
      </c>
      <c r="O272" s="385"/>
      <c r="P272" s="385"/>
      <c r="Q272" s="385"/>
    </row>
    <row r="273" spans="1:133" s="644" customFormat="1" ht="15" customHeight="1">
      <c r="A273" s="575" t="s">
        <v>731</v>
      </c>
      <c r="B273" s="432" t="s">
        <v>231</v>
      </c>
      <c r="C273" s="432" t="s">
        <v>231</v>
      </c>
      <c r="D273" s="432" t="s">
        <v>231</v>
      </c>
      <c r="E273" s="432" t="s">
        <v>231</v>
      </c>
      <c r="F273" s="432" t="s">
        <v>231</v>
      </c>
      <c r="G273" s="432" t="s">
        <v>231</v>
      </c>
      <c r="H273" s="432" t="s">
        <v>231</v>
      </c>
      <c r="I273" s="386" t="s">
        <v>233</v>
      </c>
      <c r="J273" s="386" t="s">
        <v>233</v>
      </c>
      <c r="K273" s="432" t="s">
        <v>233</v>
      </c>
      <c r="L273" s="386" t="s">
        <v>233</v>
      </c>
      <c r="M273" s="386" t="s">
        <v>233</v>
      </c>
      <c r="N273" s="386" t="s">
        <v>233</v>
      </c>
      <c r="O273" s="386"/>
      <c r="P273" s="386"/>
      <c r="Q273" s="386"/>
    </row>
    <row r="274" spans="1:133" s="12" customFormat="1">
      <c r="A274" s="387" t="s">
        <v>732</v>
      </c>
      <c r="B274" s="127" t="s">
        <v>288</v>
      </c>
      <c r="C274" s="127" t="s">
        <v>288</v>
      </c>
      <c r="D274" s="127" t="s">
        <v>288</v>
      </c>
      <c r="E274" s="127" t="s">
        <v>170</v>
      </c>
      <c r="F274" s="127" t="s">
        <v>170</v>
      </c>
      <c r="G274" s="127" t="s">
        <v>160</v>
      </c>
      <c r="H274" s="127" t="s">
        <v>152</v>
      </c>
      <c r="I274" s="388" t="s">
        <v>152</v>
      </c>
      <c r="J274" s="388" t="s">
        <v>152</v>
      </c>
      <c r="K274" s="127" t="s">
        <v>152</v>
      </c>
      <c r="L274" s="388" t="s">
        <v>152</v>
      </c>
      <c r="M274" s="388" t="s">
        <v>152</v>
      </c>
      <c r="N274" s="388" t="s">
        <v>152</v>
      </c>
      <c r="O274" s="388"/>
      <c r="P274" s="388"/>
      <c r="Q274" s="388"/>
    </row>
    <row r="275" spans="1:133" s="12" customFormat="1">
      <c r="A275" s="387"/>
      <c r="B275" s="127"/>
      <c r="C275" s="127"/>
      <c r="D275" s="127"/>
      <c r="E275" s="127"/>
      <c r="F275" s="127"/>
      <c r="G275" s="127"/>
      <c r="H275" s="127"/>
      <c r="I275" s="388"/>
      <c r="J275" s="388"/>
      <c r="K275" s="127"/>
      <c r="L275" s="388"/>
      <c r="M275" s="388"/>
      <c r="N275" s="388"/>
      <c r="O275" s="388"/>
      <c r="P275" s="388"/>
      <c r="Q275" s="388"/>
    </row>
    <row r="276" spans="1:133" s="599" customFormat="1">
      <c r="A276" s="389" t="s">
        <v>733</v>
      </c>
      <c r="B276" s="214">
        <f>B278+B282</f>
        <v>835.04778999999996</v>
      </c>
      <c r="C276" s="214">
        <f>C278+C282</f>
        <v>96.951260000000005</v>
      </c>
      <c r="D276" s="214">
        <f>D278+D282</f>
        <v>-174.04050000000001</v>
      </c>
      <c r="E276" s="214">
        <v>-410.6</v>
      </c>
      <c r="F276" s="214">
        <v>857</v>
      </c>
      <c r="G276" s="214">
        <v>180.4</v>
      </c>
      <c r="H276" s="214">
        <v>-1373.8</v>
      </c>
      <c r="I276" s="511">
        <v>-103.6</v>
      </c>
      <c r="J276" s="511">
        <v>-100</v>
      </c>
      <c r="K276" s="214">
        <v>-425.1</v>
      </c>
      <c r="L276" s="511">
        <v>25.4</v>
      </c>
      <c r="M276" s="511">
        <v>0</v>
      </c>
      <c r="N276" s="511">
        <v>0</v>
      </c>
      <c r="O276" s="511"/>
      <c r="P276" s="511"/>
      <c r="Q276" s="511"/>
      <c r="R276" s="267"/>
      <c r="S276" s="267"/>
      <c r="T276" s="267"/>
      <c r="U276" s="267"/>
      <c r="V276" s="267"/>
      <c r="W276" s="267"/>
      <c r="X276" s="267"/>
      <c r="Y276" s="267"/>
      <c r="Z276" s="267"/>
      <c r="AA276" s="267"/>
      <c r="AB276" s="267"/>
      <c r="AC276" s="267"/>
      <c r="AD276" s="267"/>
      <c r="AE276" s="267"/>
      <c r="AF276" s="267"/>
      <c r="AG276" s="267"/>
      <c r="AH276" s="267"/>
      <c r="AI276" s="267"/>
      <c r="AJ276" s="267"/>
      <c r="AK276" s="267"/>
      <c r="AL276" s="267"/>
      <c r="AM276" s="267"/>
      <c r="AN276" s="267"/>
      <c r="AO276" s="267"/>
      <c r="AP276" s="267"/>
      <c r="AQ276" s="267"/>
      <c r="AR276" s="267"/>
      <c r="AS276" s="267"/>
      <c r="AT276" s="267"/>
      <c r="AU276" s="267"/>
      <c r="AV276" s="267"/>
      <c r="AW276" s="267"/>
      <c r="AX276" s="267"/>
      <c r="AY276" s="267"/>
      <c r="AZ276" s="267"/>
      <c r="BA276" s="267"/>
      <c r="BB276" s="267"/>
      <c r="BC276" s="267"/>
      <c r="BD276" s="267"/>
      <c r="BE276" s="267"/>
      <c r="BF276" s="267"/>
      <c r="BG276" s="267"/>
      <c r="BH276" s="267"/>
      <c r="BI276" s="267"/>
      <c r="BJ276" s="267"/>
      <c r="BK276" s="267"/>
      <c r="BL276" s="267"/>
      <c r="BM276" s="267"/>
      <c r="BN276" s="267"/>
      <c r="BO276" s="267"/>
      <c r="BP276" s="267"/>
      <c r="BQ276" s="267"/>
      <c r="BR276" s="267"/>
      <c r="BS276" s="267"/>
      <c r="BT276" s="267"/>
      <c r="BU276" s="267"/>
      <c r="BV276" s="267"/>
      <c r="BW276" s="267"/>
      <c r="BX276" s="267"/>
      <c r="BY276" s="267"/>
      <c r="BZ276" s="267"/>
      <c r="CA276" s="267"/>
      <c r="CB276" s="267"/>
      <c r="CC276" s="267"/>
      <c r="CD276" s="267"/>
      <c r="CE276" s="267"/>
      <c r="CF276" s="267"/>
      <c r="CG276" s="267"/>
      <c r="CH276" s="267"/>
      <c r="CI276" s="267"/>
      <c r="CJ276" s="267"/>
      <c r="CK276" s="267"/>
      <c r="CL276" s="267"/>
      <c r="CM276" s="267"/>
      <c r="CN276" s="267"/>
      <c r="CO276" s="267"/>
      <c r="CP276" s="267"/>
      <c r="CQ276" s="267"/>
      <c r="CR276" s="267"/>
      <c r="CS276" s="267"/>
      <c r="CT276" s="267"/>
      <c r="CU276" s="267"/>
      <c r="CV276" s="267"/>
      <c r="CW276" s="267"/>
      <c r="CX276" s="267"/>
      <c r="CY276" s="267"/>
      <c r="CZ276" s="267"/>
      <c r="DA276" s="267"/>
      <c r="DB276" s="267"/>
      <c r="DC276" s="267"/>
      <c r="DD276" s="267"/>
      <c r="DE276" s="267"/>
      <c r="DF276" s="267"/>
      <c r="DG276" s="267"/>
      <c r="DH276" s="267"/>
      <c r="DI276" s="267"/>
      <c r="DJ276" s="267"/>
      <c r="DK276" s="267"/>
      <c r="DL276" s="267"/>
      <c r="DM276" s="267"/>
      <c r="DN276" s="267"/>
      <c r="DO276" s="267"/>
      <c r="DP276" s="267"/>
      <c r="DQ276" s="267"/>
      <c r="DR276" s="267"/>
      <c r="DS276" s="267"/>
      <c r="DT276" s="267"/>
      <c r="DU276" s="267"/>
      <c r="DV276" s="267"/>
      <c r="DW276" s="267"/>
      <c r="DX276" s="267"/>
      <c r="DY276" s="267"/>
      <c r="DZ276" s="267"/>
      <c r="EA276" s="267"/>
      <c r="EB276" s="267"/>
      <c r="EC276" s="267"/>
    </row>
    <row r="277" spans="1:133" s="267" customFormat="1">
      <c r="A277" s="384"/>
      <c r="B277" s="610"/>
      <c r="C277" s="610"/>
      <c r="D277" s="610"/>
      <c r="E277" s="610"/>
      <c r="F277" s="610"/>
      <c r="G277" s="610"/>
      <c r="H277" s="610"/>
      <c r="I277" s="528"/>
      <c r="J277" s="528"/>
      <c r="K277" s="610"/>
      <c r="L277" s="528"/>
      <c r="M277" s="528"/>
      <c r="N277" s="528"/>
      <c r="O277" s="528"/>
      <c r="P277" s="528"/>
      <c r="Q277" s="528"/>
    </row>
    <row r="278" spans="1:133" s="599" customFormat="1">
      <c r="A278" s="529" t="s">
        <v>695</v>
      </c>
      <c r="B278" s="441">
        <v>835.04778999999996</v>
      </c>
      <c r="C278" s="441">
        <v>96.951260000000005</v>
      </c>
      <c r="D278" s="441">
        <v>-174.04050000000001</v>
      </c>
      <c r="E278" s="441">
        <v>-410.6</v>
      </c>
      <c r="F278" s="441">
        <v>857</v>
      </c>
      <c r="G278" s="441">
        <v>180.4</v>
      </c>
      <c r="H278" s="441">
        <v>-1373.8</v>
      </c>
      <c r="I278" s="419">
        <v>-103.6</v>
      </c>
      <c r="J278" s="419">
        <v>-100</v>
      </c>
      <c r="K278" s="441">
        <v>-425.1</v>
      </c>
      <c r="L278" s="419">
        <v>25.4</v>
      </c>
      <c r="M278" s="419">
        <v>0.2</v>
      </c>
      <c r="N278" s="419">
        <v>-4.7</v>
      </c>
      <c r="O278" s="419"/>
      <c r="P278" s="419"/>
      <c r="Q278" s="419"/>
      <c r="R278" s="267"/>
      <c r="S278" s="267"/>
      <c r="T278" s="267"/>
      <c r="U278" s="267"/>
      <c r="V278" s="267"/>
      <c r="W278" s="267"/>
      <c r="X278" s="267"/>
      <c r="Y278" s="267"/>
      <c r="Z278" s="267"/>
      <c r="AA278" s="267"/>
      <c r="AB278" s="267"/>
      <c r="AC278" s="267"/>
      <c r="AD278" s="267"/>
      <c r="AE278" s="267"/>
      <c r="AF278" s="267"/>
      <c r="AG278" s="267"/>
      <c r="AH278" s="267"/>
      <c r="AI278" s="267"/>
      <c r="AJ278" s="267"/>
      <c r="AK278" s="267"/>
      <c r="AL278" s="267"/>
      <c r="AM278" s="267"/>
      <c r="AN278" s="267"/>
      <c r="AO278" s="267"/>
      <c r="AP278" s="267"/>
      <c r="AQ278" s="267"/>
      <c r="AR278" s="267"/>
      <c r="AS278" s="267"/>
      <c r="AT278" s="267"/>
      <c r="AU278" s="267"/>
      <c r="AV278" s="267"/>
      <c r="AW278" s="267"/>
      <c r="AX278" s="267"/>
      <c r="AY278" s="267"/>
      <c r="AZ278" s="267"/>
      <c r="BA278" s="267"/>
      <c r="BB278" s="267"/>
      <c r="BC278" s="267"/>
      <c r="BD278" s="267"/>
      <c r="BE278" s="267"/>
      <c r="BF278" s="267"/>
      <c r="BG278" s="267"/>
      <c r="BH278" s="267"/>
      <c r="BI278" s="267"/>
      <c r="BJ278" s="267"/>
      <c r="BK278" s="267"/>
      <c r="BL278" s="267"/>
      <c r="BM278" s="267"/>
      <c r="BN278" s="267"/>
      <c r="BO278" s="267"/>
      <c r="BP278" s="267"/>
      <c r="BQ278" s="267"/>
      <c r="BR278" s="267"/>
      <c r="BS278" s="267"/>
      <c r="BT278" s="267"/>
      <c r="BU278" s="267"/>
      <c r="BV278" s="267"/>
      <c r="BW278" s="267"/>
      <c r="BX278" s="267"/>
      <c r="BY278" s="267"/>
      <c r="BZ278" s="267"/>
      <c r="CA278" s="267"/>
      <c r="CB278" s="267"/>
      <c r="CC278" s="267"/>
      <c r="CD278" s="267"/>
      <c r="CE278" s="267"/>
      <c r="CF278" s="267"/>
      <c r="CG278" s="267"/>
      <c r="CH278" s="267"/>
      <c r="CI278" s="267"/>
      <c r="CJ278" s="267"/>
      <c r="CK278" s="267"/>
      <c r="CL278" s="267"/>
      <c r="CM278" s="267"/>
      <c r="CN278" s="267"/>
      <c r="CO278" s="267"/>
      <c r="CP278" s="267"/>
      <c r="CQ278" s="267"/>
      <c r="CR278" s="267"/>
      <c r="CS278" s="267"/>
      <c r="CT278" s="267"/>
      <c r="CU278" s="267"/>
      <c r="CV278" s="267"/>
      <c r="CW278" s="267"/>
      <c r="CX278" s="267"/>
      <c r="CY278" s="267"/>
      <c r="CZ278" s="267"/>
      <c r="DA278" s="267"/>
      <c r="DB278" s="267"/>
      <c r="DC278" s="267"/>
      <c r="DD278" s="267"/>
      <c r="DE278" s="267"/>
      <c r="DF278" s="267"/>
      <c r="DG278" s="267"/>
      <c r="DH278" s="267"/>
      <c r="DI278" s="267"/>
      <c r="DJ278" s="267"/>
      <c r="DK278" s="267"/>
      <c r="DL278" s="267"/>
      <c r="DM278" s="267"/>
      <c r="DN278" s="267"/>
      <c r="DO278" s="267"/>
      <c r="DP278" s="267"/>
      <c r="DQ278" s="267"/>
      <c r="DR278" s="267"/>
      <c r="DS278" s="267"/>
      <c r="DT278" s="267"/>
      <c r="DU278" s="267"/>
      <c r="DV278" s="267"/>
      <c r="DW278" s="267"/>
      <c r="DX278" s="267"/>
      <c r="DY278" s="267"/>
      <c r="DZ278" s="267"/>
      <c r="EA278" s="267"/>
      <c r="EB278" s="267"/>
      <c r="EC278" s="267"/>
    </row>
    <row r="279" spans="1:133" s="267" customFormat="1">
      <c r="A279" s="387" t="s">
        <v>734</v>
      </c>
      <c r="B279" s="440"/>
      <c r="C279" s="440"/>
      <c r="D279" s="440"/>
      <c r="E279" s="440">
        <v>-354.5</v>
      </c>
      <c r="F279" s="442">
        <v>857</v>
      </c>
      <c r="G279" s="442">
        <v>180.4</v>
      </c>
      <c r="H279" s="442">
        <v>-1373.8</v>
      </c>
      <c r="I279" s="420">
        <v>-103.6</v>
      </c>
      <c r="J279" s="420">
        <v>-100</v>
      </c>
      <c r="K279" s="442">
        <v>-425.1</v>
      </c>
      <c r="L279" s="420">
        <v>25.4</v>
      </c>
      <c r="M279" s="420">
        <v>0.2</v>
      </c>
      <c r="N279" s="420">
        <v>-4.7</v>
      </c>
      <c r="O279" s="420"/>
      <c r="P279" s="420"/>
      <c r="Q279" s="420"/>
    </row>
    <row r="280" spans="1:133" s="12" customFormat="1">
      <c r="A280" s="387" t="s">
        <v>735</v>
      </c>
      <c r="B280" s="440">
        <v>835.04778999999996</v>
      </c>
      <c r="C280" s="440">
        <v>96.95</v>
      </c>
      <c r="D280" s="440">
        <v>-174.04</v>
      </c>
      <c r="E280" s="440">
        <v>-56.1</v>
      </c>
      <c r="F280" s="442"/>
      <c r="G280" s="442"/>
      <c r="H280" s="442"/>
      <c r="I280" s="420"/>
      <c r="J280" s="420"/>
      <c r="K280" s="442"/>
      <c r="L280" s="420"/>
      <c r="M280" s="420"/>
      <c r="N280" s="420"/>
      <c r="O280" s="420"/>
      <c r="P280" s="420"/>
      <c r="Q280" s="420"/>
    </row>
    <row r="281" spans="1:133" s="12" customFormat="1">
      <c r="A281" s="387"/>
      <c r="B281" s="440"/>
      <c r="C281" s="440"/>
      <c r="D281" s="440"/>
      <c r="E281" s="440"/>
      <c r="F281" s="440"/>
      <c r="G281" s="440"/>
      <c r="H281" s="440"/>
      <c r="I281" s="418"/>
      <c r="J281" s="418"/>
      <c r="K281" s="440"/>
      <c r="L281" s="418"/>
      <c r="M281" s="418"/>
      <c r="N281" s="418"/>
      <c r="O281" s="418"/>
      <c r="P281" s="418"/>
      <c r="Q281" s="418"/>
    </row>
    <row r="282" spans="1:133" s="599" customFormat="1">
      <c r="A282" s="529" t="s">
        <v>696</v>
      </c>
      <c r="B282" s="611">
        <v>0</v>
      </c>
      <c r="C282" s="611">
        <v>0</v>
      </c>
      <c r="D282" s="611">
        <v>0</v>
      </c>
      <c r="E282" s="611">
        <v>0</v>
      </c>
      <c r="F282" s="611">
        <v>0</v>
      </c>
      <c r="G282" s="611">
        <v>0</v>
      </c>
      <c r="H282" s="611"/>
      <c r="I282" s="530"/>
      <c r="J282" s="530"/>
      <c r="K282" s="611"/>
      <c r="L282" s="530"/>
      <c r="M282" s="530"/>
      <c r="N282" s="530"/>
      <c r="O282" s="530"/>
      <c r="P282" s="530"/>
      <c r="Q282" s="530"/>
      <c r="R282" s="267"/>
      <c r="S282" s="267"/>
      <c r="T282" s="267"/>
      <c r="U282" s="267"/>
      <c r="V282" s="267"/>
      <c r="W282" s="267"/>
      <c r="X282" s="267"/>
      <c r="Y282" s="267"/>
      <c r="Z282" s="267"/>
      <c r="AA282" s="267"/>
      <c r="AB282" s="267"/>
      <c r="AC282" s="267"/>
      <c r="AD282" s="267"/>
      <c r="AE282" s="267"/>
      <c r="AF282" s="267"/>
      <c r="AG282" s="267"/>
      <c r="AH282" s="267"/>
      <c r="AI282" s="267"/>
      <c r="AJ282" s="267"/>
      <c r="AK282" s="267"/>
      <c r="AL282" s="267"/>
      <c r="AM282" s="267"/>
      <c r="AN282" s="267"/>
      <c r="AO282" s="267"/>
      <c r="AP282" s="267"/>
      <c r="AQ282" s="267"/>
      <c r="AR282" s="267"/>
      <c r="AS282" s="267"/>
      <c r="AT282" s="267"/>
      <c r="AU282" s="267"/>
      <c r="AV282" s="267"/>
      <c r="AW282" s="267"/>
      <c r="AX282" s="267"/>
      <c r="AY282" s="267"/>
      <c r="AZ282" s="267"/>
      <c r="BA282" s="267"/>
      <c r="BB282" s="267"/>
      <c r="BC282" s="267"/>
      <c r="BD282" s="267"/>
      <c r="BE282" s="267"/>
      <c r="BF282" s="267"/>
      <c r="BG282" s="267"/>
      <c r="BH282" s="267"/>
      <c r="BI282" s="267"/>
      <c r="BJ282" s="267"/>
      <c r="BK282" s="267"/>
      <c r="BL282" s="267"/>
      <c r="BM282" s="267"/>
      <c r="BN282" s="267"/>
      <c r="BO282" s="267"/>
      <c r="BP282" s="267"/>
      <c r="BQ282" s="267"/>
      <c r="BR282" s="267"/>
      <c r="BS282" s="267"/>
      <c r="BT282" s="267"/>
      <c r="BU282" s="267"/>
      <c r="BV282" s="267"/>
      <c r="BW282" s="267"/>
      <c r="BX282" s="267"/>
      <c r="BY282" s="267"/>
      <c r="BZ282" s="267"/>
      <c r="CA282" s="267"/>
      <c r="CB282" s="267"/>
      <c r="CC282" s="267"/>
      <c r="CD282" s="267"/>
      <c r="CE282" s="267"/>
      <c r="CF282" s="267"/>
      <c r="CG282" s="267"/>
      <c r="CH282" s="267"/>
      <c r="CI282" s="267"/>
      <c r="CJ282" s="267"/>
      <c r="CK282" s="267"/>
      <c r="CL282" s="267"/>
      <c r="CM282" s="267"/>
      <c r="CN282" s="267"/>
      <c r="CO282" s="267"/>
      <c r="CP282" s="267"/>
      <c r="CQ282" s="267"/>
      <c r="CR282" s="267"/>
      <c r="CS282" s="267"/>
      <c r="CT282" s="267"/>
      <c r="CU282" s="267"/>
      <c r="CV282" s="267"/>
      <c r="CW282" s="267"/>
      <c r="CX282" s="267"/>
      <c r="CY282" s="267"/>
      <c r="CZ282" s="267"/>
      <c r="DA282" s="267"/>
      <c r="DB282" s="267"/>
      <c r="DC282" s="267"/>
      <c r="DD282" s="267"/>
      <c r="DE282" s="267"/>
      <c r="DF282" s="267"/>
      <c r="DG282" s="267"/>
      <c r="DH282" s="267"/>
      <c r="DI282" s="267"/>
      <c r="DJ282" s="267"/>
      <c r="DK282" s="267"/>
      <c r="DL282" s="267"/>
      <c r="DM282" s="267"/>
      <c r="DN282" s="267"/>
      <c r="DO282" s="267"/>
      <c r="DP282" s="267"/>
      <c r="DQ282" s="267"/>
      <c r="DR282" s="267"/>
      <c r="DS282" s="267"/>
      <c r="DT282" s="267"/>
      <c r="DU282" s="267"/>
      <c r="DV282" s="267"/>
      <c r="DW282" s="267"/>
      <c r="DX282" s="267"/>
      <c r="DY282" s="267"/>
      <c r="DZ282" s="267"/>
      <c r="EA282" s="267"/>
      <c r="EB282" s="267"/>
      <c r="EC282" s="267"/>
    </row>
    <row r="283" spans="1:133" s="12" customFormat="1">
      <c r="A283" s="387"/>
      <c r="B283" s="442"/>
      <c r="C283" s="442"/>
      <c r="D283" s="442"/>
      <c r="E283" s="442"/>
      <c r="F283" s="442"/>
      <c r="G283" s="442"/>
      <c r="H283" s="442"/>
      <c r="I283" s="420"/>
      <c r="J283" s="420"/>
      <c r="K283" s="442"/>
      <c r="L283" s="420"/>
      <c r="M283" s="420"/>
      <c r="N283" s="420"/>
      <c r="O283" s="420"/>
      <c r="P283" s="420"/>
      <c r="Q283" s="420"/>
    </row>
    <row r="284" spans="1:133" s="599" customFormat="1">
      <c r="A284" s="389" t="s">
        <v>736</v>
      </c>
      <c r="B284" s="214">
        <f>B286+B297</f>
        <v>1359</v>
      </c>
      <c r="C284" s="214">
        <f>C286+C297</f>
        <v>3375</v>
      </c>
      <c r="D284" s="214">
        <f>D286+D297</f>
        <v>3405</v>
      </c>
      <c r="E284" s="214">
        <f>E286+E297</f>
        <v>2601.8000000000002</v>
      </c>
      <c r="F284" s="214">
        <f>F286+F297</f>
        <v>3943.8</v>
      </c>
      <c r="G284" s="214">
        <v>1614.2</v>
      </c>
      <c r="H284" s="214">
        <v>2838.5</v>
      </c>
      <c r="I284" s="511">
        <v>3503.5</v>
      </c>
      <c r="J284" s="511">
        <v>4630.7</v>
      </c>
      <c r="K284" s="214">
        <v>3676.7</v>
      </c>
      <c r="L284" s="511">
        <v>2329.4</v>
      </c>
      <c r="M284" s="511">
        <v>2142.4</v>
      </c>
      <c r="N284" s="511">
        <v>2292.8000000000002</v>
      </c>
      <c r="O284" s="511"/>
      <c r="P284" s="511"/>
      <c r="Q284" s="511"/>
      <c r="R284" s="267"/>
      <c r="S284" s="267"/>
      <c r="T284" s="267"/>
      <c r="U284" s="267"/>
      <c r="V284" s="267"/>
      <c r="W284" s="267"/>
      <c r="X284" s="267"/>
      <c r="Y284" s="267"/>
      <c r="Z284" s="267"/>
      <c r="AA284" s="267"/>
      <c r="AB284" s="267"/>
      <c r="AC284" s="267"/>
      <c r="AD284" s="267"/>
      <c r="AE284" s="267"/>
      <c r="AF284" s="267"/>
      <c r="AG284" s="267"/>
      <c r="AH284" s="267"/>
      <c r="AI284" s="267"/>
      <c r="AJ284" s="267"/>
      <c r="AK284" s="267"/>
      <c r="AL284" s="267"/>
      <c r="AM284" s="267"/>
      <c r="AN284" s="267"/>
      <c r="AO284" s="267"/>
      <c r="AP284" s="267"/>
      <c r="AQ284" s="267"/>
      <c r="AR284" s="267"/>
      <c r="AS284" s="267"/>
      <c r="AT284" s="267"/>
      <c r="AU284" s="267"/>
      <c r="AV284" s="267"/>
      <c r="AW284" s="267"/>
      <c r="AX284" s="267"/>
      <c r="AY284" s="267"/>
      <c r="AZ284" s="267"/>
      <c r="BA284" s="267"/>
      <c r="BB284" s="267"/>
      <c r="BC284" s="267"/>
      <c r="BD284" s="267"/>
      <c r="BE284" s="267"/>
      <c r="BF284" s="267"/>
      <c r="BG284" s="267"/>
      <c r="BH284" s="267"/>
      <c r="BI284" s="267"/>
      <c r="BJ284" s="267"/>
      <c r="BK284" s="267"/>
      <c r="BL284" s="267"/>
      <c r="BM284" s="267"/>
      <c r="BN284" s="267"/>
      <c r="BO284" s="267"/>
      <c r="BP284" s="267"/>
      <c r="BQ284" s="267"/>
      <c r="BR284" s="267"/>
      <c r="BS284" s="267"/>
      <c r="BT284" s="267"/>
      <c r="BU284" s="267"/>
      <c r="BV284" s="267"/>
      <c r="BW284" s="267"/>
      <c r="BX284" s="267"/>
      <c r="BY284" s="267"/>
      <c r="BZ284" s="267"/>
      <c r="CA284" s="267"/>
      <c r="CB284" s="267"/>
      <c r="CC284" s="267"/>
      <c r="CD284" s="267"/>
      <c r="CE284" s="267"/>
      <c r="CF284" s="267"/>
      <c r="CG284" s="267"/>
      <c r="CH284" s="267"/>
      <c r="CI284" s="267"/>
      <c r="CJ284" s="267"/>
      <c r="CK284" s="267"/>
      <c r="CL284" s="267"/>
      <c r="CM284" s="267"/>
      <c r="CN284" s="267"/>
      <c r="CO284" s="267"/>
      <c r="CP284" s="267"/>
      <c r="CQ284" s="267"/>
      <c r="CR284" s="267"/>
      <c r="CS284" s="267"/>
      <c r="CT284" s="267"/>
      <c r="CU284" s="267"/>
      <c r="CV284" s="267"/>
      <c r="CW284" s="267"/>
      <c r="CX284" s="267"/>
      <c r="CY284" s="267"/>
      <c r="CZ284" s="267"/>
      <c r="DA284" s="267"/>
      <c r="DB284" s="267"/>
      <c r="DC284" s="267"/>
      <c r="DD284" s="267"/>
      <c r="DE284" s="267"/>
      <c r="DF284" s="267"/>
      <c r="DG284" s="267"/>
      <c r="DH284" s="267"/>
      <c r="DI284" s="267"/>
      <c r="DJ284" s="267"/>
      <c r="DK284" s="267"/>
      <c r="DL284" s="267"/>
      <c r="DM284" s="267"/>
      <c r="DN284" s="267"/>
      <c r="DO284" s="267"/>
      <c r="DP284" s="267"/>
      <c r="DQ284" s="267"/>
      <c r="DR284" s="267"/>
      <c r="DS284" s="267"/>
      <c r="DT284" s="267"/>
      <c r="DU284" s="267"/>
      <c r="DV284" s="267"/>
      <c r="DW284" s="267"/>
      <c r="DX284" s="267"/>
      <c r="DY284" s="267"/>
      <c r="DZ284" s="267"/>
      <c r="EA284" s="267"/>
      <c r="EB284" s="267"/>
      <c r="EC284" s="267"/>
    </row>
    <row r="285" spans="1:133" s="267" customFormat="1">
      <c r="A285" s="384"/>
      <c r="B285" s="610"/>
      <c r="C285" s="610"/>
      <c r="D285" s="610"/>
      <c r="E285" s="610"/>
      <c r="F285" s="610"/>
      <c r="G285" s="610"/>
      <c r="H285" s="610"/>
      <c r="I285" s="528"/>
      <c r="J285" s="528"/>
      <c r="K285" s="610"/>
      <c r="L285" s="528"/>
      <c r="M285" s="528"/>
      <c r="N285" s="528"/>
      <c r="O285" s="528"/>
      <c r="P285" s="528"/>
      <c r="Q285" s="528"/>
    </row>
    <row r="286" spans="1:133" s="599" customFormat="1">
      <c r="A286" s="529" t="s">
        <v>695</v>
      </c>
      <c r="B286" s="441">
        <v>1197.0999999999999</v>
      </c>
      <c r="C286" s="441">
        <v>3031.5</v>
      </c>
      <c r="D286" s="441">
        <v>2983.2</v>
      </c>
      <c r="E286" s="441">
        <f>E287+E295</f>
        <v>2080.8000000000002</v>
      </c>
      <c r="F286" s="441">
        <f t="shared" ref="F286" si="17">F287+F295</f>
        <v>2494.9</v>
      </c>
      <c r="G286" s="441">
        <v>736.2</v>
      </c>
      <c r="H286" s="441">
        <v>27.3</v>
      </c>
      <c r="I286" s="419">
        <v>899.8</v>
      </c>
      <c r="J286" s="419">
        <v>757.2</v>
      </c>
      <c r="K286" s="441">
        <v>536.29999999999995</v>
      </c>
      <c r="L286" s="419">
        <v>1025.2</v>
      </c>
      <c r="M286" s="419">
        <v>561.20000000000005</v>
      </c>
      <c r="N286" s="419">
        <v>260</v>
      </c>
      <c r="O286" s="419"/>
      <c r="P286" s="419"/>
      <c r="Q286" s="419"/>
      <c r="R286" s="267"/>
      <c r="S286" s="267"/>
      <c r="T286" s="267"/>
      <c r="U286" s="267"/>
      <c r="V286" s="267"/>
      <c r="W286" s="267"/>
      <c r="X286" s="267"/>
      <c r="Y286" s="267"/>
      <c r="Z286" s="267"/>
      <c r="AA286" s="267"/>
      <c r="AB286" s="267"/>
      <c r="AC286" s="267"/>
      <c r="AD286" s="267"/>
      <c r="AE286" s="267"/>
      <c r="AF286" s="267"/>
      <c r="AG286" s="267"/>
      <c r="AH286" s="267"/>
      <c r="AI286" s="267"/>
      <c r="AJ286" s="267"/>
      <c r="AK286" s="267"/>
      <c r="AL286" s="267"/>
      <c r="AM286" s="267"/>
      <c r="AN286" s="267"/>
      <c r="AO286" s="267"/>
      <c r="AP286" s="267"/>
      <c r="AQ286" s="267"/>
      <c r="AR286" s="267"/>
      <c r="AS286" s="267"/>
      <c r="AT286" s="267"/>
      <c r="AU286" s="267"/>
      <c r="AV286" s="267"/>
      <c r="AW286" s="267"/>
      <c r="AX286" s="267"/>
      <c r="AY286" s="267"/>
      <c r="AZ286" s="267"/>
      <c r="BA286" s="267"/>
      <c r="BB286" s="267"/>
      <c r="BC286" s="267"/>
      <c r="BD286" s="267"/>
      <c r="BE286" s="267"/>
      <c r="BF286" s="267"/>
      <c r="BG286" s="267"/>
      <c r="BH286" s="267"/>
      <c r="BI286" s="267"/>
      <c r="BJ286" s="267"/>
      <c r="BK286" s="267"/>
      <c r="BL286" s="267"/>
      <c r="BM286" s="267"/>
      <c r="BN286" s="267"/>
      <c r="BO286" s="267"/>
      <c r="BP286" s="267"/>
      <c r="BQ286" s="267"/>
      <c r="BR286" s="267"/>
      <c r="BS286" s="267"/>
      <c r="BT286" s="267"/>
      <c r="BU286" s="267"/>
      <c r="BV286" s="267"/>
      <c r="BW286" s="267"/>
      <c r="BX286" s="267"/>
      <c r="BY286" s="267"/>
      <c r="BZ286" s="267"/>
      <c r="CA286" s="267"/>
      <c r="CB286" s="267"/>
      <c r="CC286" s="267"/>
      <c r="CD286" s="267"/>
      <c r="CE286" s="267"/>
      <c r="CF286" s="267"/>
      <c r="CG286" s="267"/>
      <c r="CH286" s="267"/>
      <c r="CI286" s="267"/>
      <c r="CJ286" s="267"/>
      <c r="CK286" s="267"/>
      <c r="CL286" s="267"/>
      <c r="CM286" s="267"/>
      <c r="CN286" s="267"/>
      <c r="CO286" s="267"/>
      <c r="CP286" s="267"/>
      <c r="CQ286" s="267"/>
      <c r="CR286" s="267"/>
      <c r="CS286" s="267"/>
      <c r="CT286" s="267"/>
      <c r="CU286" s="267"/>
      <c r="CV286" s="267"/>
      <c r="CW286" s="267"/>
      <c r="CX286" s="267"/>
      <c r="CY286" s="267"/>
      <c r="CZ286" s="267"/>
      <c r="DA286" s="267"/>
      <c r="DB286" s="267"/>
      <c r="DC286" s="267"/>
      <c r="DD286" s="267"/>
      <c r="DE286" s="267"/>
      <c r="DF286" s="267"/>
      <c r="DG286" s="267"/>
      <c r="DH286" s="267"/>
      <c r="DI286" s="267"/>
      <c r="DJ286" s="267"/>
      <c r="DK286" s="267"/>
      <c r="DL286" s="267"/>
      <c r="DM286" s="267"/>
      <c r="DN286" s="267"/>
      <c r="DO286" s="267"/>
      <c r="DP286" s="267"/>
      <c r="DQ286" s="267"/>
      <c r="DR286" s="267"/>
      <c r="DS286" s="267"/>
      <c r="DT286" s="267"/>
      <c r="DU286" s="267"/>
      <c r="DV286" s="267"/>
      <c r="DW286" s="267"/>
      <c r="DX286" s="267"/>
      <c r="DY286" s="267"/>
      <c r="DZ286" s="267"/>
      <c r="EA286" s="267"/>
      <c r="EB286" s="267"/>
      <c r="EC286" s="267"/>
    </row>
    <row r="287" spans="1:133" s="12" customFormat="1">
      <c r="A287" s="387" t="s">
        <v>737</v>
      </c>
      <c r="B287" s="440">
        <v>997.1</v>
      </c>
      <c r="C287" s="440">
        <v>2726.5</v>
      </c>
      <c r="D287" s="440">
        <v>2983.2</v>
      </c>
      <c r="E287" s="440">
        <v>2080.8000000000002</v>
      </c>
      <c r="F287" s="440">
        <v>2494.9</v>
      </c>
      <c r="G287" s="440">
        <v>736.2</v>
      </c>
      <c r="H287" s="440">
        <v>173.3</v>
      </c>
      <c r="I287" s="418">
        <v>899.8</v>
      </c>
      <c r="J287" s="418">
        <v>857.7</v>
      </c>
      <c r="K287" s="440">
        <v>961.3</v>
      </c>
      <c r="L287" s="418">
        <v>1025.2</v>
      </c>
      <c r="M287" s="418">
        <v>561.20000000000005</v>
      </c>
      <c r="N287" s="418">
        <v>260</v>
      </c>
      <c r="O287" s="418"/>
      <c r="P287" s="418"/>
      <c r="Q287" s="418"/>
    </row>
    <row r="288" spans="1:133" s="12" customFormat="1">
      <c r="A288" s="387" t="s">
        <v>738</v>
      </c>
      <c r="B288" s="440">
        <v>497.1</v>
      </c>
      <c r="C288" s="440">
        <v>1449.1</v>
      </c>
      <c r="D288" s="440">
        <v>1419.9</v>
      </c>
      <c r="E288" s="440">
        <v>1075.5</v>
      </c>
      <c r="F288" s="440">
        <v>1934.1</v>
      </c>
      <c r="G288" s="440">
        <v>530.9</v>
      </c>
      <c r="H288" s="440">
        <v>-516.9</v>
      </c>
      <c r="I288" s="418">
        <v>1303.3</v>
      </c>
      <c r="J288" s="418">
        <v>328.1</v>
      </c>
      <c r="K288" s="440">
        <v>224</v>
      </c>
      <c r="L288" s="418">
        <v>240.8</v>
      </c>
      <c r="M288" s="418">
        <v>99.1</v>
      </c>
      <c r="N288" s="418">
        <v>6.4</v>
      </c>
      <c r="O288" s="418"/>
      <c r="P288" s="418"/>
      <c r="Q288" s="418"/>
    </row>
    <row r="289" spans="1:133" s="12" customFormat="1">
      <c r="A289" s="394" t="s">
        <v>739</v>
      </c>
      <c r="B289" s="440">
        <v>3470.2</v>
      </c>
      <c r="C289" s="440">
        <v>5498.9</v>
      </c>
      <c r="D289" s="440">
        <v>6784.3</v>
      </c>
      <c r="E289" s="440"/>
      <c r="F289" s="440"/>
      <c r="G289" s="440"/>
      <c r="H289" s="440">
        <v>11178.8</v>
      </c>
      <c r="I289" s="418">
        <v>10358.200000000001</v>
      </c>
      <c r="J289" s="418">
        <v>9600.2999999999993</v>
      </c>
      <c r="K289" s="440">
        <v>8982.2000000000007</v>
      </c>
      <c r="L289" s="418">
        <v>10342.9</v>
      </c>
      <c r="M289" s="418">
        <v>10473.1</v>
      </c>
      <c r="N289" s="418">
        <v>9768.2000000000007</v>
      </c>
      <c r="O289" s="418"/>
      <c r="P289" s="418"/>
      <c r="Q289" s="418"/>
    </row>
    <row r="290" spans="1:133" s="12" customFormat="1">
      <c r="A290" s="394" t="s">
        <v>740</v>
      </c>
      <c r="B290" s="440">
        <v>2973.1</v>
      </c>
      <c r="C290" s="440">
        <v>4049.8</v>
      </c>
      <c r="D290" s="440">
        <v>5364.4</v>
      </c>
      <c r="E290" s="440"/>
      <c r="F290" s="440"/>
      <c r="G290" s="440"/>
      <c r="H290" s="440">
        <v>11695.7</v>
      </c>
      <c r="I290" s="418">
        <v>9054.9</v>
      </c>
      <c r="J290" s="418">
        <v>9272.2000000000007</v>
      </c>
      <c r="K290" s="440">
        <v>8758.2000000000007</v>
      </c>
      <c r="L290" s="418">
        <v>10102.1</v>
      </c>
      <c r="M290" s="418">
        <v>10374</v>
      </c>
      <c r="N290" s="418">
        <v>9761.7999999999993</v>
      </c>
      <c r="O290" s="418"/>
      <c r="P290" s="418"/>
      <c r="Q290" s="418"/>
    </row>
    <row r="291" spans="1:133" s="12" customFormat="1">
      <c r="A291" s="387" t="s">
        <v>741</v>
      </c>
      <c r="B291" s="440">
        <v>500</v>
      </c>
      <c r="C291" s="440">
        <v>1277.4000000000001</v>
      </c>
      <c r="D291" s="440">
        <v>1563.3</v>
      </c>
      <c r="E291" s="440">
        <v>1005.3</v>
      </c>
      <c r="F291" s="440">
        <v>560.79999999999995</v>
      </c>
      <c r="G291" s="440">
        <v>205.3</v>
      </c>
      <c r="H291" s="440">
        <v>343.6</v>
      </c>
      <c r="I291" s="418">
        <v>-300</v>
      </c>
      <c r="J291" s="418">
        <v>529.6</v>
      </c>
      <c r="K291" s="440">
        <v>737.3</v>
      </c>
      <c r="L291" s="418">
        <v>784.4</v>
      </c>
      <c r="M291" s="418">
        <v>462.1</v>
      </c>
      <c r="N291" s="418">
        <v>253.6</v>
      </c>
      <c r="O291" s="418"/>
      <c r="P291" s="418"/>
      <c r="Q291" s="418"/>
    </row>
    <row r="292" spans="1:133" s="12" customFormat="1">
      <c r="A292" s="394" t="s">
        <v>742</v>
      </c>
      <c r="B292" s="440">
        <v>606.70000000000005</v>
      </c>
      <c r="C292" s="440">
        <v>1415.7</v>
      </c>
      <c r="D292" s="440">
        <v>1920</v>
      </c>
      <c r="E292" s="440"/>
      <c r="F292" s="440"/>
      <c r="G292" s="440"/>
      <c r="H292" s="440">
        <v>1000</v>
      </c>
      <c r="I292" s="418">
        <v>560.70000000000005</v>
      </c>
      <c r="J292" s="418">
        <v>2067.5</v>
      </c>
      <c r="K292" s="440">
        <v>1808.4</v>
      </c>
      <c r="L292" s="418">
        <v>1568.2</v>
      </c>
      <c r="M292" s="418">
        <v>1328.5</v>
      </c>
      <c r="N292" s="418">
        <v>643.5</v>
      </c>
      <c r="O292" s="418"/>
      <c r="P292" s="418"/>
      <c r="Q292" s="418"/>
    </row>
    <row r="293" spans="1:133" s="12" customFormat="1">
      <c r="A293" s="394" t="s">
        <v>743</v>
      </c>
      <c r="B293" s="440">
        <v>106.7</v>
      </c>
      <c r="C293" s="440">
        <v>138.30000000000001</v>
      </c>
      <c r="D293" s="440">
        <v>356.7</v>
      </c>
      <c r="E293" s="440"/>
      <c r="F293" s="440"/>
      <c r="G293" s="440"/>
      <c r="H293" s="440">
        <v>656.4</v>
      </c>
      <c r="I293" s="418">
        <v>860.7</v>
      </c>
      <c r="J293" s="418">
        <v>1537.9</v>
      </c>
      <c r="K293" s="440">
        <v>1071.0999999999999</v>
      </c>
      <c r="L293" s="418">
        <v>783.8</v>
      </c>
      <c r="M293" s="418">
        <v>866.4</v>
      </c>
      <c r="N293" s="418">
        <v>389.9</v>
      </c>
      <c r="O293" s="418"/>
      <c r="P293" s="418"/>
      <c r="Q293" s="418"/>
    </row>
    <row r="294" spans="1:133" s="12" customFormat="1">
      <c r="A294" s="387" t="s">
        <v>747</v>
      </c>
      <c r="B294" s="440"/>
      <c r="C294" s="440"/>
      <c r="D294" s="440"/>
      <c r="E294" s="440"/>
      <c r="F294" s="440"/>
      <c r="G294" s="440"/>
      <c r="H294" s="440"/>
      <c r="I294" s="418"/>
      <c r="J294" s="418"/>
      <c r="K294" s="440">
        <v>-425</v>
      </c>
      <c r="L294" s="418">
        <v>0</v>
      </c>
      <c r="M294" s="418">
        <v>0</v>
      </c>
      <c r="N294" s="418">
        <v>0</v>
      </c>
      <c r="O294" s="418"/>
      <c r="P294" s="418"/>
      <c r="Q294" s="418"/>
    </row>
    <row r="295" spans="1:133" s="12" customFormat="1">
      <c r="A295" s="387" t="s">
        <v>745</v>
      </c>
      <c r="B295" s="442">
        <v>200</v>
      </c>
      <c r="C295" s="442">
        <v>305</v>
      </c>
      <c r="D295" s="442"/>
      <c r="E295" s="442"/>
      <c r="F295" s="440"/>
      <c r="G295" s="440"/>
      <c r="H295" s="440">
        <v>-146</v>
      </c>
      <c r="I295" s="418">
        <v>103.5</v>
      </c>
      <c r="J295" s="418">
        <v>-100.5</v>
      </c>
      <c r="K295" s="440">
        <v>0</v>
      </c>
      <c r="L295" s="418">
        <v>0</v>
      </c>
      <c r="M295" s="418">
        <v>0</v>
      </c>
      <c r="N295" s="418">
        <v>0</v>
      </c>
      <c r="O295" s="418"/>
      <c r="P295" s="418"/>
      <c r="Q295" s="418"/>
    </row>
    <row r="296" spans="1:133" s="12" customFormat="1">
      <c r="A296" s="387"/>
      <c r="B296" s="440"/>
      <c r="C296" s="440"/>
      <c r="D296" s="440"/>
      <c r="E296" s="440"/>
      <c r="F296" s="440"/>
      <c r="G296" s="440"/>
      <c r="H296" s="440"/>
      <c r="I296" s="418"/>
      <c r="J296" s="418"/>
      <c r="K296" s="440"/>
      <c r="L296" s="418"/>
      <c r="M296" s="418"/>
      <c r="N296" s="418"/>
      <c r="O296" s="418"/>
      <c r="P296" s="418"/>
      <c r="Q296" s="418"/>
    </row>
    <row r="297" spans="1:133" s="599" customFormat="1">
      <c r="A297" s="529" t="s">
        <v>696</v>
      </c>
      <c r="B297" s="441">
        <v>161.9</v>
      </c>
      <c r="C297" s="441">
        <v>343.5</v>
      </c>
      <c r="D297" s="441">
        <v>421.8</v>
      </c>
      <c r="E297" s="441">
        <f>E299+E300</f>
        <v>521</v>
      </c>
      <c r="F297" s="441">
        <f>F299+F300</f>
        <v>1448.9</v>
      </c>
      <c r="G297" s="441">
        <v>878</v>
      </c>
      <c r="H297" s="441">
        <v>2811.2</v>
      </c>
      <c r="I297" s="419">
        <v>2603.6999999999998</v>
      </c>
      <c r="J297" s="419">
        <v>3873.8</v>
      </c>
      <c r="K297" s="441">
        <v>3140.4</v>
      </c>
      <c r="L297" s="419">
        <v>1304.3</v>
      </c>
      <c r="M297" s="419">
        <v>1581.1</v>
      </c>
      <c r="N297" s="419">
        <v>2032.7</v>
      </c>
      <c r="O297" s="419"/>
      <c r="P297" s="419"/>
      <c r="Q297" s="419"/>
      <c r="R297" s="267"/>
      <c r="S297" s="267"/>
      <c r="T297" s="267"/>
      <c r="U297" s="267"/>
      <c r="V297" s="267"/>
      <c r="W297" s="267"/>
      <c r="X297" s="267"/>
      <c r="Y297" s="267"/>
      <c r="Z297" s="267"/>
      <c r="AA297" s="267"/>
      <c r="AB297" s="267"/>
      <c r="AC297" s="267"/>
      <c r="AD297" s="267"/>
      <c r="AE297" s="267"/>
      <c r="AF297" s="267"/>
      <c r="AG297" s="267"/>
      <c r="AH297" s="267"/>
      <c r="AI297" s="267"/>
      <c r="AJ297" s="267"/>
      <c r="AK297" s="267"/>
      <c r="AL297" s="267"/>
      <c r="AM297" s="267"/>
      <c r="AN297" s="267"/>
      <c r="AO297" s="267"/>
      <c r="AP297" s="267"/>
      <c r="AQ297" s="267"/>
      <c r="AR297" s="267"/>
      <c r="AS297" s="267"/>
      <c r="AT297" s="267"/>
      <c r="AU297" s="267"/>
      <c r="AV297" s="267"/>
      <c r="AW297" s="267"/>
      <c r="AX297" s="267"/>
      <c r="AY297" s="267"/>
      <c r="AZ297" s="267"/>
      <c r="BA297" s="267"/>
      <c r="BB297" s="267"/>
      <c r="BC297" s="267"/>
      <c r="BD297" s="267"/>
      <c r="BE297" s="267"/>
      <c r="BF297" s="267"/>
      <c r="BG297" s="267"/>
      <c r="BH297" s="267"/>
      <c r="BI297" s="267"/>
      <c r="BJ297" s="267"/>
      <c r="BK297" s="267"/>
      <c r="BL297" s="267"/>
      <c r="BM297" s="267"/>
      <c r="BN297" s="267"/>
      <c r="BO297" s="267"/>
      <c r="BP297" s="267"/>
      <c r="BQ297" s="267"/>
      <c r="BR297" s="267"/>
      <c r="BS297" s="267"/>
      <c r="BT297" s="267"/>
      <c r="BU297" s="267"/>
      <c r="BV297" s="267"/>
      <c r="BW297" s="267"/>
      <c r="BX297" s="267"/>
      <c r="BY297" s="267"/>
      <c r="BZ297" s="267"/>
      <c r="CA297" s="267"/>
      <c r="CB297" s="267"/>
      <c r="CC297" s="267"/>
      <c r="CD297" s="267"/>
      <c r="CE297" s="267"/>
      <c r="CF297" s="267"/>
      <c r="CG297" s="267"/>
      <c r="CH297" s="267"/>
      <c r="CI297" s="267"/>
      <c r="CJ297" s="267"/>
      <c r="CK297" s="267"/>
      <c r="CL297" s="267"/>
      <c r="CM297" s="267"/>
      <c r="CN297" s="267"/>
      <c r="CO297" s="267"/>
      <c r="CP297" s="267"/>
      <c r="CQ297" s="267"/>
      <c r="CR297" s="267"/>
      <c r="CS297" s="267"/>
      <c r="CT297" s="267"/>
      <c r="CU297" s="267"/>
      <c r="CV297" s="267"/>
      <c r="CW297" s="267"/>
      <c r="CX297" s="267"/>
      <c r="CY297" s="267"/>
      <c r="CZ297" s="267"/>
      <c r="DA297" s="267"/>
      <c r="DB297" s="267"/>
      <c r="DC297" s="267"/>
      <c r="DD297" s="267"/>
      <c r="DE297" s="267"/>
      <c r="DF297" s="267"/>
      <c r="DG297" s="267"/>
      <c r="DH297" s="267"/>
      <c r="DI297" s="267"/>
      <c r="DJ297" s="267"/>
      <c r="DK297" s="267"/>
      <c r="DL297" s="267"/>
      <c r="DM297" s="267"/>
      <c r="DN297" s="267"/>
      <c r="DO297" s="267"/>
      <c r="DP297" s="267"/>
      <c r="DQ297" s="267"/>
      <c r="DR297" s="267"/>
      <c r="DS297" s="267"/>
      <c r="DT297" s="267"/>
      <c r="DU297" s="267"/>
      <c r="DV297" s="267"/>
      <c r="DW297" s="267"/>
      <c r="DX297" s="267"/>
      <c r="DY297" s="267"/>
      <c r="DZ297" s="267"/>
      <c r="EA297" s="267"/>
      <c r="EB297" s="267"/>
      <c r="EC297" s="267"/>
    </row>
    <row r="298" spans="1:133" s="267" customFormat="1">
      <c r="A298" s="387" t="s">
        <v>758</v>
      </c>
      <c r="B298" s="440"/>
      <c r="C298" s="440"/>
      <c r="D298" s="440"/>
      <c r="E298" s="440"/>
      <c r="F298" s="440"/>
      <c r="G298" s="440"/>
      <c r="H298" s="440"/>
      <c r="I298" s="418"/>
      <c r="J298" s="418"/>
      <c r="K298" s="440"/>
      <c r="L298" s="418"/>
      <c r="M298" s="418"/>
      <c r="N298" s="418"/>
      <c r="O298" s="418"/>
      <c r="P298" s="418"/>
      <c r="Q298" s="418"/>
    </row>
    <row r="299" spans="1:133" s="267" customFormat="1">
      <c r="A299" s="387" t="s">
        <v>737</v>
      </c>
      <c r="B299" s="440"/>
      <c r="C299" s="440"/>
      <c r="D299" s="440"/>
      <c r="E299" s="440"/>
      <c r="F299" s="442"/>
      <c r="G299" s="442"/>
      <c r="H299" s="442"/>
      <c r="I299" s="420"/>
      <c r="J299" s="420"/>
      <c r="K299" s="442"/>
      <c r="L299" s="420"/>
      <c r="M299" s="420"/>
      <c r="N299" s="420"/>
      <c r="O299" s="420"/>
      <c r="P299" s="420"/>
      <c r="Q299" s="420"/>
    </row>
    <row r="300" spans="1:133" s="267" customFormat="1">
      <c r="A300" s="387" t="s">
        <v>747</v>
      </c>
      <c r="B300" s="440">
        <v>161.9</v>
      </c>
      <c r="C300" s="440">
        <v>343.5</v>
      </c>
      <c r="D300" s="440">
        <v>421.8</v>
      </c>
      <c r="E300" s="440">
        <v>521</v>
      </c>
      <c r="F300" s="440">
        <v>1448.9</v>
      </c>
      <c r="G300" s="440">
        <v>878</v>
      </c>
      <c r="H300" s="440">
        <v>1924</v>
      </c>
      <c r="I300" s="418">
        <v>2603.6999999999998</v>
      </c>
      <c r="J300" s="418">
        <v>3873.8</v>
      </c>
      <c r="K300" s="440">
        <v>3140.4</v>
      </c>
      <c r="L300" s="418">
        <v>1304.3</v>
      </c>
      <c r="M300" s="418">
        <v>1581.1</v>
      </c>
      <c r="N300" s="418">
        <v>2032.7</v>
      </c>
      <c r="O300" s="418"/>
      <c r="P300" s="418"/>
      <c r="Q300" s="418"/>
    </row>
    <row r="301" spans="1:133" s="12" customFormat="1">
      <c r="A301" s="387" t="s">
        <v>748</v>
      </c>
      <c r="B301" s="440">
        <v>214.8</v>
      </c>
      <c r="C301" s="440">
        <v>395.1</v>
      </c>
      <c r="D301" s="440">
        <v>477.5</v>
      </c>
      <c r="E301" s="440">
        <v>567.70000000000005</v>
      </c>
      <c r="F301" s="440">
        <v>803.6</v>
      </c>
      <c r="G301" s="440">
        <v>576.1</v>
      </c>
      <c r="H301" s="440">
        <v>527.6</v>
      </c>
      <c r="I301" s="418">
        <v>1192</v>
      </c>
      <c r="J301" s="418">
        <v>992.5</v>
      </c>
      <c r="K301" s="440">
        <v>1209</v>
      </c>
      <c r="L301" s="418">
        <v>1401</v>
      </c>
      <c r="M301" s="418">
        <v>1675</v>
      </c>
      <c r="N301" s="418">
        <v>2098</v>
      </c>
      <c r="O301" s="418"/>
      <c r="P301" s="418"/>
      <c r="Q301" s="418"/>
    </row>
    <row r="302" spans="1:133" s="12" customFormat="1">
      <c r="A302" s="394" t="s">
        <v>750</v>
      </c>
      <c r="B302" s="440">
        <v>326.2</v>
      </c>
      <c r="C302" s="440">
        <v>516.5</v>
      </c>
      <c r="D302" s="440">
        <v>610.1</v>
      </c>
      <c r="E302" s="440"/>
      <c r="F302" s="440"/>
      <c r="G302" s="440"/>
      <c r="H302" s="440">
        <v>791.7</v>
      </c>
      <c r="I302" s="418">
        <v>1544.1</v>
      </c>
      <c r="J302" s="418">
        <v>1365</v>
      </c>
      <c r="K302" s="440">
        <v>1638.4</v>
      </c>
      <c r="L302" s="418">
        <v>1965.2</v>
      </c>
      <c r="M302" s="418">
        <v>2359</v>
      </c>
      <c r="N302" s="418">
        <v>2830</v>
      </c>
      <c r="O302" s="418"/>
      <c r="P302" s="418"/>
      <c r="Q302" s="418"/>
    </row>
    <row r="303" spans="1:133" s="12" customFormat="1">
      <c r="A303" s="394" t="s">
        <v>743</v>
      </c>
      <c r="B303" s="440">
        <v>111.4</v>
      </c>
      <c r="C303" s="440">
        <v>121.4</v>
      </c>
      <c r="D303" s="440">
        <v>132.6</v>
      </c>
      <c r="E303" s="440"/>
      <c r="F303" s="440"/>
      <c r="G303" s="440"/>
      <c r="H303" s="440">
        <v>264.10000000000002</v>
      </c>
      <c r="I303" s="418">
        <v>352.1</v>
      </c>
      <c r="J303" s="418">
        <v>372.5</v>
      </c>
      <c r="K303" s="440">
        <v>429.5</v>
      </c>
      <c r="L303" s="418">
        <v>564.20000000000005</v>
      </c>
      <c r="M303" s="418">
        <v>684</v>
      </c>
      <c r="N303" s="418">
        <v>732</v>
      </c>
      <c r="O303" s="418"/>
      <c r="P303" s="418"/>
      <c r="Q303" s="418"/>
    </row>
    <row r="304" spans="1:133" s="12" customFormat="1">
      <c r="A304" s="387" t="s">
        <v>751</v>
      </c>
      <c r="B304" s="442">
        <v>16.100000000000001</v>
      </c>
      <c r="C304" s="442">
        <v>14.2</v>
      </c>
      <c r="D304" s="442">
        <v>14.2</v>
      </c>
      <c r="E304" s="440"/>
      <c r="F304" s="440">
        <v>686.8</v>
      </c>
      <c r="G304" s="440">
        <v>346.9</v>
      </c>
      <c r="H304" s="440">
        <v>637.9</v>
      </c>
      <c r="I304" s="418">
        <v>123.7</v>
      </c>
      <c r="J304" s="418">
        <v>85.5</v>
      </c>
      <c r="K304" s="440">
        <v>-138.4</v>
      </c>
      <c r="L304" s="418">
        <v>-56.2</v>
      </c>
      <c r="M304" s="418">
        <v>-57.5</v>
      </c>
      <c r="N304" s="418">
        <v>-20.7</v>
      </c>
      <c r="O304" s="418"/>
      <c r="P304" s="418"/>
      <c r="Q304" s="418"/>
    </row>
    <row r="305" spans="1:133" s="12" customFormat="1">
      <c r="A305" s="394" t="s">
        <v>750</v>
      </c>
      <c r="B305" s="442"/>
      <c r="C305" s="442"/>
      <c r="D305" s="442"/>
      <c r="E305" s="442"/>
      <c r="F305" s="440"/>
      <c r="G305" s="440"/>
      <c r="H305" s="440">
        <v>619.9</v>
      </c>
      <c r="I305" s="418">
        <v>160</v>
      </c>
      <c r="J305" s="418">
        <v>967.7</v>
      </c>
      <c r="K305" s="440">
        <v>750</v>
      </c>
      <c r="L305" s="418">
        <v>0</v>
      </c>
      <c r="M305" s="418">
        <v>0</v>
      </c>
      <c r="N305" s="418">
        <v>0</v>
      </c>
      <c r="O305" s="418"/>
      <c r="P305" s="418"/>
      <c r="Q305" s="418"/>
    </row>
    <row r="306" spans="1:133" s="12" customFormat="1">
      <c r="A306" s="394" t="s">
        <v>743</v>
      </c>
      <c r="B306" s="440">
        <v>16.100000000000001</v>
      </c>
      <c r="C306" s="440">
        <v>14.2</v>
      </c>
      <c r="D306" s="440">
        <v>14.2</v>
      </c>
      <c r="E306" s="442"/>
      <c r="F306" s="442"/>
      <c r="G306" s="442"/>
      <c r="H306" s="442">
        <v>18</v>
      </c>
      <c r="I306" s="420">
        <v>36.299999999999997</v>
      </c>
      <c r="J306" s="420">
        <v>882.2</v>
      </c>
      <c r="K306" s="442">
        <v>888.4</v>
      </c>
      <c r="L306" s="420">
        <v>56.2</v>
      </c>
      <c r="M306" s="420">
        <v>57.5</v>
      </c>
      <c r="N306" s="420">
        <v>20.7</v>
      </c>
      <c r="O306" s="420"/>
      <c r="P306" s="420"/>
      <c r="Q306" s="420"/>
    </row>
    <row r="307" spans="1:133" s="12" customFormat="1">
      <c r="A307" s="387" t="s">
        <v>752</v>
      </c>
      <c r="B307" s="440">
        <v>36.799999999999997</v>
      </c>
      <c r="C307" s="440">
        <v>37.4</v>
      </c>
      <c r="D307" s="440">
        <v>41.5</v>
      </c>
      <c r="E307" s="440">
        <v>-46.7</v>
      </c>
      <c r="F307" s="440">
        <v>-41.5</v>
      </c>
      <c r="G307" s="440">
        <v>-45</v>
      </c>
      <c r="H307" s="440">
        <v>794.5</v>
      </c>
      <c r="I307" s="418">
        <v>1288</v>
      </c>
      <c r="J307" s="418">
        <v>2795.8</v>
      </c>
      <c r="K307" s="440">
        <v>2069.8000000000002</v>
      </c>
      <c r="L307" s="418">
        <v>-40.5</v>
      </c>
      <c r="M307" s="418">
        <v>-36.4</v>
      </c>
      <c r="N307" s="418">
        <v>-44.6</v>
      </c>
      <c r="O307" s="418"/>
      <c r="P307" s="418"/>
      <c r="Q307" s="418"/>
    </row>
    <row r="308" spans="1:133" s="12" customFormat="1">
      <c r="A308" s="394" t="s">
        <v>750</v>
      </c>
      <c r="B308" s="440"/>
      <c r="C308" s="440"/>
      <c r="D308" s="440"/>
      <c r="E308" s="442"/>
      <c r="F308" s="442"/>
      <c r="G308" s="442"/>
      <c r="H308" s="442">
        <v>822.3</v>
      </c>
      <c r="I308" s="420">
        <v>2266.4</v>
      </c>
      <c r="J308" s="420">
        <v>3774.2</v>
      </c>
      <c r="K308" s="442">
        <v>2083.9</v>
      </c>
      <c r="L308" s="420">
        <v>0</v>
      </c>
      <c r="M308" s="420">
        <v>0</v>
      </c>
      <c r="N308" s="420">
        <v>0</v>
      </c>
      <c r="O308" s="420"/>
      <c r="P308" s="420"/>
      <c r="Q308" s="420"/>
    </row>
    <row r="309" spans="1:133" s="12" customFormat="1">
      <c r="A309" s="394" t="s">
        <v>743</v>
      </c>
      <c r="B309" s="440">
        <v>36.799999999999997</v>
      </c>
      <c r="C309" s="440">
        <v>37.4</v>
      </c>
      <c r="D309" s="440">
        <v>41.5</v>
      </c>
      <c r="E309" s="440"/>
      <c r="F309" s="440"/>
      <c r="G309" s="440"/>
      <c r="H309" s="440">
        <v>27.8</v>
      </c>
      <c r="I309" s="418">
        <v>978.4</v>
      </c>
      <c r="J309" s="418">
        <v>978.4</v>
      </c>
      <c r="K309" s="440">
        <v>14.1</v>
      </c>
      <c r="L309" s="418">
        <v>40.5</v>
      </c>
      <c r="M309" s="418">
        <v>36.4</v>
      </c>
      <c r="N309" s="418">
        <v>44.6</v>
      </c>
      <c r="O309" s="418"/>
      <c r="P309" s="418"/>
      <c r="Q309" s="418"/>
    </row>
    <row r="310" spans="1:133" s="12" customFormat="1">
      <c r="A310" s="387"/>
      <c r="B310" s="440"/>
      <c r="C310" s="440"/>
      <c r="D310" s="440"/>
      <c r="E310" s="440"/>
      <c r="F310" s="440"/>
      <c r="G310" s="440"/>
      <c r="H310" s="440"/>
      <c r="I310" s="418"/>
      <c r="J310" s="418"/>
      <c r="K310" s="440"/>
      <c r="L310" s="418"/>
      <c r="M310" s="418"/>
      <c r="N310" s="418"/>
      <c r="O310" s="418"/>
      <c r="P310" s="418"/>
      <c r="Q310" s="418"/>
    </row>
    <row r="311" spans="1:133" s="648" customFormat="1">
      <c r="A311" s="389" t="s">
        <v>753</v>
      </c>
      <c r="B311" s="150">
        <f t="shared" ref="B311:I311" si="18">B278+B282-B286-B297</f>
        <v>-523.95220999999992</v>
      </c>
      <c r="C311" s="150">
        <f t="shared" si="18"/>
        <v>-3278.0487400000002</v>
      </c>
      <c r="D311" s="150">
        <f t="shared" si="18"/>
        <v>-3579.0405000000001</v>
      </c>
      <c r="E311" s="150">
        <f t="shared" si="18"/>
        <v>-3012.4</v>
      </c>
      <c r="F311" s="150">
        <f t="shared" si="18"/>
        <v>-3086.8</v>
      </c>
      <c r="G311" s="150">
        <f t="shared" si="18"/>
        <v>-1433.8000000000002</v>
      </c>
      <c r="H311" s="150">
        <f t="shared" si="18"/>
        <v>-4212.2999999999993</v>
      </c>
      <c r="I311" s="390">
        <f t="shared" si="18"/>
        <v>-3607.1</v>
      </c>
      <c r="J311" s="390">
        <f>J278+J282-J286-J297</f>
        <v>-4731</v>
      </c>
      <c r="K311" s="150">
        <f>K278+K282-K286-K297</f>
        <v>-4101.8</v>
      </c>
      <c r="L311" s="390">
        <f>L278+L282-L286-L297</f>
        <v>-2304.1</v>
      </c>
      <c r="M311" s="390">
        <f>M278+M282-M286-M297</f>
        <v>-2142.1</v>
      </c>
      <c r="N311" s="390">
        <f>N278+N282-N286-N297</f>
        <v>-2297.4</v>
      </c>
      <c r="O311" s="390"/>
      <c r="P311" s="390"/>
      <c r="Q311" s="390"/>
      <c r="R311" s="12"/>
      <c r="S311" s="12"/>
      <c r="T311" s="12"/>
      <c r="U311" s="12"/>
      <c r="V311" s="12"/>
      <c r="W311" s="12"/>
      <c r="X311" s="12"/>
      <c r="Y311" s="12"/>
      <c r="Z311" s="12"/>
      <c r="AA311" s="12"/>
      <c r="AB311" s="12"/>
      <c r="AC311" s="12"/>
      <c r="AD311" s="12"/>
      <c r="AE311" s="12"/>
      <c r="AF311" s="12"/>
      <c r="AG311" s="12"/>
      <c r="AH311" s="12"/>
      <c r="AI311" s="12"/>
      <c r="AJ311" s="12"/>
      <c r="AK311" s="12"/>
      <c r="AL311" s="12"/>
      <c r="AM311" s="12"/>
      <c r="AN311" s="12"/>
      <c r="AO311" s="12"/>
      <c r="AP311" s="12"/>
      <c r="AQ311" s="12"/>
      <c r="AR311" s="12"/>
      <c r="AS311" s="12"/>
      <c r="AT311" s="12"/>
      <c r="AU311" s="12"/>
      <c r="AV311" s="12"/>
      <c r="AW311" s="12"/>
      <c r="AX311" s="12"/>
      <c r="AY311" s="12"/>
      <c r="AZ311" s="12"/>
      <c r="BA311" s="12"/>
      <c r="BB311" s="12"/>
      <c r="BC311" s="12"/>
      <c r="BD311" s="12"/>
      <c r="BE311" s="12"/>
      <c r="BF311" s="12"/>
      <c r="BG311" s="12"/>
      <c r="BH311" s="12"/>
      <c r="BI311" s="12"/>
      <c r="BJ311" s="12"/>
      <c r="BK311" s="12"/>
      <c r="BL311" s="12"/>
      <c r="BM311" s="12"/>
      <c r="BN311" s="12"/>
      <c r="BO311" s="12"/>
      <c r="BP311" s="12"/>
      <c r="BQ311" s="12"/>
      <c r="BR311" s="12"/>
      <c r="BS311" s="12"/>
      <c r="BT311" s="12"/>
      <c r="BU311" s="12"/>
      <c r="BV311" s="12"/>
      <c r="BW311" s="12"/>
      <c r="BX311" s="12"/>
      <c r="BY311" s="12"/>
      <c r="BZ311" s="12"/>
      <c r="CA311" s="12"/>
      <c r="CB311" s="12"/>
      <c r="CC311" s="12"/>
      <c r="CD311" s="12"/>
      <c r="CE311" s="12"/>
      <c r="CF311" s="12"/>
      <c r="CG311" s="12"/>
      <c r="CH311" s="12"/>
      <c r="CI311" s="12"/>
      <c r="CJ311" s="12"/>
      <c r="CK311" s="12"/>
      <c r="CL311" s="12"/>
      <c r="CM311" s="12"/>
      <c r="CN311" s="12"/>
      <c r="CO311" s="12"/>
      <c r="CP311" s="12"/>
      <c r="CQ311" s="12"/>
      <c r="CR311" s="12"/>
      <c r="CS311" s="12"/>
      <c r="CT311" s="12"/>
      <c r="CU311" s="12"/>
      <c r="CV311" s="12"/>
      <c r="CW311" s="12"/>
      <c r="CX311" s="12"/>
      <c r="CY311" s="12"/>
      <c r="CZ311" s="12"/>
      <c r="DA311" s="12"/>
      <c r="DB311" s="12"/>
      <c r="DC311" s="12"/>
      <c r="DD311" s="12"/>
      <c r="DE311" s="12"/>
      <c r="DF311" s="12"/>
      <c r="DG311" s="12"/>
      <c r="DH311" s="12"/>
      <c r="DI311" s="12"/>
      <c r="DJ311" s="12"/>
      <c r="DK311" s="12"/>
      <c r="DL311" s="12"/>
      <c r="DM311" s="12"/>
      <c r="DN311" s="12"/>
      <c r="DO311" s="12"/>
      <c r="DP311" s="12"/>
      <c r="DQ311" s="12"/>
      <c r="DR311" s="12"/>
      <c r="DS311" s="12"/>
      <c r="DT311" s="12"/>
      <c r="DU311" s="12"/>
      <c r="DV311" s="12"/>
      <c r="DW311" s="12"/>
      <c r="DX311" s="12"/>
      <c r="DY311" s="12"/>
      <c r="DZ311" s="12"/>
      <c r="EA311" s="12"/>
      <c r="EB311" s="12"/>
      <c r="EC311" s="12"/>
    </row>
    <row r="312" spans="1:133" s="12" customFormat="1">
      <c r="A312" s="384"/>
      <c r="B312" s="589"/>
      <c r="C312" s="589"/>
      <c r="D312" s="589"/>
      <c r="E312" s="589"/>
      <c r="F312" s="589"/>
      <c r="G312" s="589"/>
      <c r="H312" s="589"/>
      <c r="I312" s="590"/>
      <c r="J312" s="590"/>
      <c r="K312" s="589"/>
      <c r="L312" s="590"/>
      <c r="M312" s="590"/>
      <c r="N312" s="590"/>
      <c r="O312" s="590"/>
      <c r="P312" s="590"/>
      <c r="Q312" s="590"/>
    </row>
    <row r="313" spans="1:133" ht="20.25">
      <c r="A313" s="347" t="s">
        <v>414</v>
      </c>
      <c r="B313" s="52"/>
      <c r="C313" s="52"/>
      <c r="D313" s="52"/>
      <c r="E313" s="52"/>
      <c r="F313" s="520"/>
      <c r="G313" s="127"/>
      <c r="H313" s="127"/>
      <c r="I313" s="127"/>
      <c r="J313" s="127"/>
      <c r="L313" s="127"/>
      <c r="M313" s="127"/>
      <c r="N313" s="127"/>
      <c r="O313" s="127"/>
      <c r="P313" s="127"/>
      <c r="Q313" s="127"/>
    </row>
    <row r="314" spans="1:133" s="11" customFormat="1" ht="15" customHeight="1">
      <c r="A314" s="575" t="s">
        <v>730</v>
      </c>
      <c r="B314" s="431">
        <v>2012</v>
      </c>
      <c r="C314" s="431">
        <v>2013</v>
      </c>
      <c r="D314" s="431">
        <v>2014</v>
      </c>
      <c r="E314" s="431">
        <v>2015</v>
      </c>
      <c r="F314" s="431">
        <v>2016</v>
      </c>
      <c r="G314" s="431">
        <v>2017</v>
      </c>
      <c r="H314" s="385">
        <v>2018</v>
      </c>
      <c r="I314" s="385">
        <v>2019</v>
      </c>
      <c r="J314" s="385">
        <v>2020</v>
      </c>
      <c r="K314" s="431">
        <v>2021</v>
      </c>
      <c r="L314" s="385">
        <v>2022</v>
      </c>
      <c r="M314" s="385">
        <v>2023</v>
      </c>
      <c r="N314" s="385"/>
      <c r="O314" s="385"/>
      <c r="P314" s="385"/>
      <c r="Q314" s="385"/>
    </row>
    <row r="315" spans="1:133" s="11" customFormat="1" ht="15" customHeight="1">
      <c r="A315" s="575" t="s">
        <v>731</v>
      </c>
      <c r="B315" s="432" t="s">
        <v>231</v>
      </c>
      <c r="C315" s="432" t="s">
        <v>231</v>
      </c>
      <c r="D315" s="432" t="s">
        <v>231</v>
      </c>
      <c r="E315" s="432" t="s">
        <v>231</v>
      </c>
      <c r="F315" s="432" t="s">
        <v>231</v>
      </c>
      <c r="G315" s="432" t="s">
        <v>231</v>
      </c>
      <c r="H315" s="386" t="s">
        <v>233</v>
      </c>
      <c r="I315" s="386" t="s">
        <v>233</v>
      </c>
      <c r="J315" s="386" t="s">
        <v>233</v>
      </c>
      <c r="K315" s="432" t="s">
        <v>233</v>
      </c>
      <c r="L315" s="386" t="s">
        <v>233</v>
      </c>
      <c r="M315" s="386" t="s">
        <v>233</v>
      </c>
      <c r="N315" s="386"/>
      <c r="O315" s="386"/>
      <c r="P315" s="386"/>
      <c r="Q315" s="386"/>
    </row>
    <row r="316" spans="1:133">
      <c r="A316" s="387" t="s">
        <v>732</v>
      </c>
      <c r="B316" s="127" t="s">
        <v>288</v>
      </c>
      <c r="C316" s="127" t="s">
        <v>288</v>
      </c>
      <c r="D316" s="127" t="s">
        <v>288</v>
      </c>
      <c r="E316" s="127" t="s">
        <v>170</v>
      </c>
      <c r="F316" s="127" t="s">
        <v>170</v>
      </c>
      <c r="G316" s="127" t="s">
        <v>160</v>
      </c>
      <c r="H316" s="388" t="s">
        <v>170</v>
      </c>
      <c r="I316" s="388" t="s">
        <v>160</v>
      </c>
      <c r="J316" s="388" t="s">
        <v>160</v>
      </c>
      <c r="K316" s="127" t="s">
        <v>160</v>
      </c>
      <c r="L316" s="388" t="s">
        <v>160</v>
      </c>
      <c r="M316" s="388" t="s">
        <v>160</v>
      </c>
      <c r="N316" s="388"/>
      <c r="O316" s="388"/>
      <c r="P316" s="388"/>
      <c r="Q316" s="388"/>
    </row>
    <row r="317" spans="1:133">
      <c r="A317" s="387"/>
      <c r="B317" s="127"/>
      <c r="C317" s="127"/>
      <c r="D317" s="127"/>
      <c r="E317" s="127"/>
      <c r="F317" s="127"/>
      <c r="G317" s="127"/>
      <c r="H317" s="388"/>
      <c r="I317" s="388"/>
      <c r="J317" s="388"/>
      <c r="L317" s="388"/>
      <c r="M317" s="388"/>
      <c r="N317" s="388"/>
      <c r="O317" s="388"/>
      <c r="P317" s="388"/>
      <c r="Q317" s="388"/>
    </row>
    <row r="318" spans="1:133" s="4" customFormat="1">
      <c r="A318" s="389" t="s">
        <v>733</v>
      </c>
      <c r="B318" s="214">
        <f>B320+B324</f>
        <v>835.04778999999996</v>
      </c>
      <c r="C318" s="214">
        <f>C320+C324</f>
        <v>96.951260000000005</v>
      </c>
      <c r="D318" s="214">
        <f>D320+D324</f>
        <v>-174.04050000000001</v>
      </c>
      <c r="E318" s="214">
        <v>-410.6</v>
      </c>
      <c r="F318" s="214">
        <v>857</v>
      </c>
      <c r="G318" s="214">
        <v>180.4</v>
      </c>
      <c r="H318" s="511">
        <v>0</v>
      </c>
      <c r="I318" s="511">
        <v>0</v>
      </c>
      <c r="J318" s="511">
        <v>0</v>
      </c>
      <c r="K318" s="214">
        <v>0</v>
      </c>
      <c r="L318" s="511">
        <v>0</v>
      </c>
      <c r="M318" s="511">
        <v>0</v>
      </c>
      <c r="N318" s="511"/>
      <c r="O318" s="511"/>
      <c r="P318" s="511"/>
      <c r="Q318" s="511"/>
      <c r="R318" s="5"/>
      <c r="S318" s="5"/>
      <c r="T318" s="5"/>
      <c r="U318" s="5"/>
      <c r="V318" s="5"/>
      <c r="W318" s="5"/>
      <c r="X318" s="5"/>
      <c r="Y318" s="5"/>
      <c r="Z318" s="5"/>
      <c r="AA318" s="5"/>
      <c r="AB318" s="5"/>
      <c r="AC318" s="5"/>
      <c r="AD318" s="5"/>
      <c r="AE318" s="5"/>
      <c r="AF318" s="5"/>
      <c r="AG318" s="5"/>
      <c r="AH318" s="5"/>
      <c r="AI318" s="5"/>
      <c r="AJ318" s="5"/>
      <c r="AK318" s="5"/>
      <c r="AL318" s="5"/>
      <c r="AM318" s="5"/>
      <c r="AN318" s="5"/>
      <c r="AO318" s="5"/>
      <c r="AP318" s="5"/>
      <c r="AQ318" s="5"/>
      <c r="AR318" s="5"/>
      <c r="AS318" s="5"/>
      <c r="AT318" s="5"/>
      <c r="AU318" s="5"/>
      <c r="AV318" s="5"/>
      <c r="AW318" s="5"/>
      <c r="AX318" s="5"/>
      <c r="AY318" s="5"/>
      <c r="AZ318" s="5"/>
      <c r="BA318" s="5"/>
      <c r="BB318" s="5"/>
      <c r="BC318" s="5"/>
      <c r="BD318" s="5"/>
      <c r="BE318" s="5"/>
      <c r="BF318" s="5"/>
      <c r="BG318" s="5"/>
      <c r="BH318" s="5"/>
      <c r="BI318" s="5"/>
      <c r="BJ318" s="5"/>
      <c r="BK318" s="5"/>
      <c r="BL318" s="5"/>
      <c r="BM318" s="5"/>
      <c r="BN318" s="5"/>
      <c r="BO318" s="5"/>
      <c r="BP318" s="5"/>
      <c r="BQ318" s="5"/>
      <c r="BR318" s="5"/>
      <c r="BS318" s="5"/>
      <c r="BT318" s="5"/>
      <c r="BU318" s="5"/>
      <c r="BV318" s="5"/>
      <c r="BW318" s="5"/>
      <c r="BX318" s="5"/>
      <c r="BY318" s="5"/>
      <c r="BZ318" s="5"/>
      <c r="CA318" s="5"/>
      <c r="CB318" s="5"/>
      <c r="CC318" s="5"/>
      <c r="CD318" s="5"/>
      <c r="CE318" s="5"/>
      <c r="CF318" s="5"/>
      <c r="CG318" s="5"/>
      <c r="CH318" s="5"/>
      <c r="CI318" s="5"/>
      <c r="CJ318" s="5"/>
      <c r="CK318" s="5"/>
      <c r="CL318" s="5"/>
      <c r="CM318" s="5"/>
      <c r="CN318" s="5"/>
      <c r="CO318" s="5"/>
      <c r="CP318" s="5"/>
      <c r="CQ318" s="5"/>
      <c r="CR318" s="5"/>
      <c r="CS318" s="5"/>
      <c r="CT318" s="5"/>
      <c r="CU318" s="5"/>
      <c r="CV318" s="5"/>
      <c r="CW318" s="5"/>
      <c r="CX318" s="5"/>
      <c r="CY318" s="5"/>
      <c r="CZ318" s="5"/>
      <c r="DA318" s="5"/>
      <c r="DB318" s="5"/>
      <c r="DC318" s="5"/>
      <c r="DD318" s="5"/>
      <c r="DE318" s="5"/>
      <c r="DF318" s="5"/>
      <c r="DG318" s="5"/>
      <c r="DH318" s="5"/>
      <c r="DI318" s="5"/>
      <c r="DJ318" s="5"/>
      <c r="DK318" s="5"/>
      <c r="DL318" s="5"/>
      <c r="DM318" s="5"/>
      <c r="DN318" s="5"/>
      <c r="DO318" s="5"/>
      <c r="DP318" s="5"/>
      <c r="DQ318" s="5"/>
      <c r="DR318" s="5"/>
      <c r="DS318" s="5"/>
      <c r="DT318" s="5"/>
      <c r="DU318" s="5"/>
      <c r="DV318" s="5"/>
      <c r="DW318" s="5"/>
      <c r="DX318" s="5"/>
      <c r="DY318" s="5"/>
      <c r="DZ318" s="5"/>
      <c r="EA318" s="5"/>
      <c r="EB318" s="5"/>
      <c r="EC318" s="5"/>
    </row>
    <row r="319" spans="1:133" s="5" customFormat="1">
      <c r="A319" s="384"/>
      <c r="B319" s="610"/>
      <c r="C319" s="610"/>
      <c r="D319" s="610"/>
      <c r="E319" s="610"/>
      <c r="F319" s="610"/>
      <c r="G319" s="610"/>
      <c r="H319" s="528"/>
      <c r="I319" s="528"/>
      <c r="J319" s="528"/>
      <c r="K319" s="610"/>
      <c r="L319" s="528"/>
      <c r="M319" s="528"/>
      <c r="N319" s="528"/>
      <c r="O319" s="528"/>
      <c r="P319" s="528"/>
      <c r="Q319" s="528"/>
    </row>
    <row r="320" spans="1:133" s="4" customFormat="1">
      <c r="A320" s="529" t="s">
        <v>695</v>
      </c>
      <c r="B320" s="441">
        <v>835.04778999999996</v>
      </c>
      <c r="C320" s="441">
        <v>96.951260000000005</v>
      </c>
      <c r="D320" s="441">
        <v>-174.04050000000001</v>
      </c>
      <c r="E320" s="441">
        <v>-410.6</v>
      </c>
      <c r="F320" s="441">
        <v>857</v>
      </c>
      <c r="G320" s="441">
        <v>180.4</v>
      </c>
      <c r="H320" s="419">
        <v>0</v>
      </c>
      <c r="I320" s="419">
        <v>0</v>
      </c>
      <c r="J320" s="419">
        <v>0</v>
      </c>
      <c r="K320" s="441">
        <v>0</v>
      </c>
      <c r="L320" s="419">
        <v>0</v>
      </c>
      <c r="M320" s="419">
        <v>0</v>
      </c>
      <c r="N320" s="419"/>
      <c r="O320" s="419"/>
      <c r="P320" s="419"/>
      <c r="Q320" s="419"/>
      <c r="R320" s="5"/>
      <c r="S320" s="5"/>
      <c r="T320" s="5"/>
      <c r="U320" s="5"/>
      <c r="V320" s="5"/>
      <c r="W320" s="5"/>
      <c r="X320" s="5"/>
      <c r="Y320" s="5"/>
      <c r="Z320" s="5"/>
      <c r="AA320" s="5"/>
      <c r="AB320" s="5"/>
      <c r="AC320" s="5"/>
      <c r="AD320" s="5"/>
      <c r="AE320" s="5"/>
      <c r="AF320" s="5"/>
      <c r="AG320" s="5"/>
      <c r="AH320" s="5"/>
      <c r="AI320" s="5"/>
      <c r="AJ320" s="5"/>
      <c r="AK320" s="5"/>
      <c r="AL320" s="5"/>
      <c r="AM320" s="5"/>
      <c r="AN320" s="5"/>
      <c r="AO320" s="5"/>
      <c r="AP320" s="5"/>
      <c r="AQ320" s="5"/>
      <c r="AR320" s="5"/>
      <c r="AS320" s="5"/>
      <c r="AT320" s="5"/>
      <c r="AU320" s="5"/>
      <c r="AV320" s="5"/>
      <c r="AW320" s="5"/>
      <c r="AX320" s="5"/>
      <c r="AY320" s="5"/>
      <c r="AZ320" s="5"/>
      <c r="BA320" s="5"/>
      <c r="BB320" s="5"/>
      <c r="BC320" s="5"/>
      <c r="BD320" s="5"/>
      <c r="BE320" s="5"/>
      <c r="BF320" s="5"/>
      <c r="BG320" s="5"/>
      <c r="BH320" s="5"/>
      <c r="BI320" s="5"/>
      <c r="BJ320" s="5"/>
      <c r="BK320" s="5"/>
      <c r="BL320" s="5"/>
      <c r="BM320" s="5"/>
      <c r="BN320" s="5"/>
      <c r="BO320" s="5"/>
      <c r="BP320" s="5"/>
      <c r="BQ320" s="5"/>
      <c r="BR320" s="5"/>
      <c r="BS320" s="5"/>
      <c r="BT320" s="5"/>
      <c r="BU320" s="5"/>
      <c r="BV320" s="5"/>
      <c r="BW320" s="5"/>
      <c r="BX320" s="5"/>
      <c r="BY320" s="5"/>
      <c r="BZ320" s="5"/>
      <c r="CA320" s="5"/>
      <c r="CB320" s="5"/>
      <c r="CC320" s="5"/>
      <c r="CD320" s="5"/>
      <c r="CE320" s="5"/>
      <c r="CF320" s="5"/>
      <c r="CG320" s="5"/>
      <c r="CH320" s="5"/>
      <c r="CI320" s="5"/>
      <c r="CJ320" s="5"/>
      <c r="CK320" s="5"/>
      <c r="CL320" s="5"/>
      <c r="CM320" s="5"/>
      <c r="CN320" s="5"/>
      <c r="CO320" s="5"/>
      <c r="CP320" s="5"/>
      <c r="CQ320" s="5"/>
      <c r="CR320" s="5"/>
      <c r="CS320" s="5"/>
      <c r="CT320" s="5"/>
      <c r="CU320" s="5"/>
      <c r="CV320" s="5"/>
      <c r="CW320" s="5"/>
      <c r="CX320" s="5"/>
      <c r="CY320" s="5"/>
      <c r="CZ320" s="5"/>
      <c r="DA320" s="5"/>
      <c r="DB320" s="5"/>
      <c r="DC320" s="5"/>
      <c r="DD320" s="5"/>
      <c r="DE320" s="5"/>
      <c r="DF320" s="5"/>
      <c r="DG320" s="5"/>
      <c r="DH320" s="5"/>
      <c r="DI320" s="5"/>
      <c r="DJ320" s="5"/>
      <c r="DK320" s="5"/>
      <c r="DL320" s="5"/>
      <c r="DM320" s="5"/>
      <c r="DN320" s="5"/>
      <c r="DO320" s="5"/>
      <c r="DP320" s="5"/>
      <c r="DQ320" s="5"/>
      <c r="DR320" s="5"/>
      <c r="DS320" s="5"/>
      <c r="DT320" s="5"/>
      <c r="DU320" s="5"/>
      <c r="DV320" s="5"/>
      <c r="DW320" s="5"/>
      <c r="DX320" s="5"/>
      <c r="DY320" s="5"/>
      <c r="DZ320" s="5"/>
      <c r="EA320" s="5"/>
      <c r="EB320" s="5"/>
      <c r="EC320" s="5"/>
    </row>
    <row r="321" spans="1:133" s="5" customFormat="1">
      <c r="A321" s="387" t="s">
        <v>734</v>
      </c>
      <c r="B321" s="440"/>
      <c r="C321" s="440"/>
      <c r="D321" s="440"/>
      <c r="E321" s="440">
        <v>-354.5</v>
      </c>
      <c r="F321" s="442">
        <v>857</v>
      </c>
      <c r="G321" s="440">
        <v>180.4</v>
      </c>
      <c r="H321" s="418"/>
      <c r="I321" s="418"/>
      <c r="J321" s="418"/>
      <c r="K321" s="440"/>
      <c r="L321" s="418"/>
      <c r="M321" s="418"/>
      <c r="N321" s="418"/>
      <c r="O321" s="418"/>
      <c r="P321" s="418"/>
      <c r="Q321" s="418"/>
    </row>
    <row r="322" spans="1:133">
      <c r="A322" s="387" t="s">
        <v>735</v>
      </c>
      <c r="B322" s="440">
        <v>835.04778999999996</v>
      </c>
      <c r="C322" s="440">
        <v>96.95</v>
      </c>
      <c r="D322" s="440">
        <v>-174.04</v>
      </c>
      <c r="E322" s="440">
        <v>-56.1</v>
      </c>
      <c r="F322" s="442"/>
      <c r="G322" s="440"/>
      <c r="H322" s="418"/>
      <c r="I322" s="418"/>
      <c r="J322" s="418"/>
      <c r="K322" s="440"/>
      <c r="L322" s="418"/>
      <c r="M322" s="418"/>
      <c r="N322" s="418"/>
      <c r="O322" s="418"/>
      <c r="P322" s="418"/>
      <c r="Q322" s="418"/>
    </row>
    <row r="323" spans="1:133">
      <c r="A323" s="387"/>
      <c r="B323" s="440"/>
      <c r="C323" s="440"/>
      <c r="D323" s="440"/>
      <c r="E323" s="440"/>
      <c r="F323" s="440"/>
      <c r="G323" s="440"/>
      <c r="H323" s="418"/>
      <c r="I323" s="418"/>
      <c r="J323" s="418"/>
      <c r="K323" s="440"/>
      <c r="L323" s="418"/>
      <c r="M323" s="418"/>
      <c r="N323" s="418"/>
      <c r="O323" s="418"/>
      <c r="P323" s="418"/>
      <c r="Q323" s="418"/>
    </row>
    <row r="324" spans="1:133" s="4" customFormat="1">
      <c r="A324" s="529" t="s">
        <v>696</v>
      </c>
      <c r="B324" s="611">
        <v>0</v>
      </c>
      <c r="C324" s="611">
        <v>0</v>
      </c>
      <c r="D324" s="611">
        <v>0</v>
      </c>
      <c r="E324" s="611">
        <v>0</v>
      </c>
      <c r="F324" s="611">
        <v>0</v>
      </c>
      <c r="G324" s="611">
        <v>0</v>
      </c>
      <c r="H324" s="530">
        <v>0</v>
      </c>
      <c r="I324" s="530">
        <v>0</v>
      </c>
      <c r="J324" s="530">
        <v>0</v>
      </c>
      <c r="K324" s="611">
        <v>0</v>
      </c>
      <c r="L324" s="530">
        <v>0</v>
      </c>
      <c r="M324" s="530"/>
      <c r="N324" s="530"/>
      <c r="O324" s="530"/>
      <c r="P324" s="530"/>
      <c r="Q324" s="530"/>
      <c r="R324" s="5"/>
      <c r="S324" s="5"/>
      <c r="T324" s="5"/>
      <c r="U324" s="5"/>
      <c r="V324" s="5"/>
      <c r="W324" s="5"/>
      <c r="X324" s="5"/>
      <c r="Y324" s="5"/>
      <c r="Z324" s="5"/>
      <c r="AA324" s="5"/>
      <c r="AB324" s="5"/>
      <c r="AC324" s="5"/>
      <c r="AD324" s="5"/>
      <c r="AE324" s="5"/>
      <c r="AF324" s="5"/>
      <c r="AG324" s="5"/>
      <c r="AH324" s="5"/>
      <c r="AI324" s="5"/>
      <c r="AJ324" s="5"/>
      <c r="AK324" s="5"/>
      <c r="AL324" s="5"/>
      <c r="AM324" s="5"/>
      <c r="AN324" s="5"/>
      <c r="AO324" s="5"/>
      <c r="AP324" s="5"/>
      <c r="AQ324" s="5"/>
      <c r="AR324" s="5"/>
      <c r="AS324" s="5"/>
      <c r="AT324" s="5"/>
      <c r="AU324" s="5"/>
      <c r="AV324" s="5"/>
      <c r="AW324" s="5"/>
      <c r="AX324" s="5"/>
      <c r="AY324" s="5"/>
      <c r="AZ324" s="5"/>
      <c r="BA324" s="5"/>
      <c r="BB324" s="5"/>
      <c r="BC324" s="5"/>
      <c r="BD324" s="5"/>
      <c r="BE324" s="5"/>
      <c r="BF324" s="5"/>
      <c r="BG324" s="5"/>
      <c r="BH324" s="5"/>
      <c r="BI324" s="5"/>
      <c r="BJ324" s="5"/>
      <c r="BK324" s="5"/>
      <c r="BL324" s="5"/>
      <c r="BM324" s="5"/>
      <c r="BN324" s="5"/>
      <c r="BO324" s="5"/>
      <c r="BP324" s="5"/>
      <c r="BQ324" s="5"/>
      <c r="BR324" s="5"/>
      <c r="BS324" s="5"/>
      <c r="BT324" s="5"/>
      <c r="BU324" s="5"/>
      <c r="BV324" s="5"/>
      <c r="BW324" s="5"/>
      <c r="BX324" s="5"/>
      <c r="BY324" s="5"/>
      <c r="BZ324" s="5"/>
      <c r="CA324" s="5"/>
      <c r="CB324" s="5"/>
      <c r="CC324" s="5"/>
      <c r="CD324" s="5"/>
      <c r="CE324" s="5"/>
      <c r="CF324" s="5"/>
      <c r="CG324" s="5"/>
      <c r="CH324" s="5"/>
      <c r="CI324" s="5"/>
      <c r="CJ324" s="5"/>
      <c r="CK324" s="5"/>
      <c r="CL324" s="5"/>
      <c r="CM324" s="5"/>
      <c r="CN324" s="5"/>
      <c r="CO324" s="5"/>
      <c r="CP324" s="5"/>
      <c r="CQ324" s="5"/>
      <c r="CR324" s="5"/>
      <c r="CS324" s="5"/>
      <c r="CT324" s="5"/>
      <c r="CU324" s="5"/>
      <c r="CV324" s="5"/>
      <c r="CW324" s="5"/>
      <c r="CX324" s="5"/>
      <c r="CY324" s="5"/>
      <c r="CZ324" s="5"/>
      <c r="DA324" s="5"/>
      <c r="DB324" s="5"/>
      <c r="DC324" s="5"/>
      <c r="DD324" s="5"/>
      <c r="DE324" s="5"/>
      <c r="DF324" s="5"/>
      <c r="DG324" s="5"/>
      <c r="DH324" s="5"/>
      <c r="DI324" s="5"/>
      <c r="DJ324" s="5"/>
      <c r="DK324" s="5"/>
      <c r="DL324" s="5"/>
      <c r="DM324" s="5"/>
      <c r="DN324" s="5"/>
      <c r="DO324" s="5"/>
      <c r="DP324" s="5"/>
      <c r="DQ324" s="5"/>
      <c r="DR324" s="5"/>
      <c r="DS324" s="5"/>
      <c r="DT324" s="5"/>
      <c r="DU324" s="5"/>
      <c r="DV324" s="5"/>
      <c r="DW324" s="5"/>
      <c r="DX324" s="5"/>
      <c r="DY324" s="5"/>
      <c r="DZ324" s="5"/>
      <c r="EA324" s="5"/>
      <c r="EB324" s="5"/>
      <c r="EC324" s="5"/>
    </row>
    <row r="325" spans="1:133">
      <c r="A325" s="387"/>
      <c r="B325" s="442"/>
      <c r="C325" s="442"/>
      <c r="D325" s="442"/>
      <c r="E325" s="442"/>
      <c r="F325" s="442"/>
      <c r="G325" s="442"/>
      <c r="H325" s="420"/>
      <c r="I325" s="420"/>
      <c r="J325" s="420"/>
      <c r="K325" s="442"/>
      <c r="L325" s="420"/>
      <c r="M325" s="420"/>
      <c r="N325" s="420"/>
      <c r="O325" s="420"/>
      <c r="P325" s="420"/>
      <c r="Q325" s="420"/>
    </row>
    <row r="326" spans="1:133" s="4" customFormat="1">
      <c r="A326" s="389" t="s">
        <v>736</v>
      </c>
      <c r="B326" s="214">
        <f>B328+B339</f>
        <v>1359</v>
      </c>
      <c r="C326" s="214">
        <f>C328+C339</f>
        <v>3375</v>
      </c>
      <c r="D326" s="214">
        <f>D328+D339</f>
        <v>3405</v>
      </c>
      <c r="E326" s="214">
        <f>E328+E339</f>
        <v>2601.8000000000002</v>
      </c>
      <c r="F326" s="214">
        <f>F328+F339</f>
        <v>3943.8</v>
      </c>
      <c r="G326" s="214">
        <v>1614.2</v>
      </c>
      <c r="H326" s="511">
        <f t="shared" ref="H326" si="19">H328+H338</f>
        <v>373.8</v>
      </c>
      <c r="I326" s="511">
        <v>1866.7</v>
      </c>
      <c r="J326" s="511">
        <v>1558.9</v>
      </c>
      <c r="K326" s="214">
        <v>1389.4</v>
      </c>
      <c r="L326" s="511">
        <v>1140.2</v>
      </c>
      <c r="M326" s="511">
        <v>1000.2</v>
      </c>
      <c r="N326" s="511"/>
      <c r="O326" s="511"/>
      <c r="P326" s="511"/>
      <c r="Q326" s="511"/>
      <c r="R326" s="5"/>
      <c r="S326" s="5"/>
      <c r="T326" s="5"/>
      <c r="U326" s="5"/>
      <c r="V326" s="5"/>
      <c r="W326" s="5"/>
      <c r="X326" s="5"/>
      <c r="Y326" s="5"/>
      <c r="Z326" s="5"/>
      <c r="AA326" s="5"/>
      <c r="AB326" s="5"/>
      <c r="AC326" s="5"/>
      <c r="AD326" s="5"/>
      <c r="AE326" s="5"/>
      <c r="AF326" s="5"/>
      <c r="AG326" s="5"/>
      <c r="AH326" s="5"/>
      <c r="AI326" s="5"/>
      <c r="AJ326" s="5"/>
      <c r="AK326" s="5"/>
      <c r="AL326" s="5"/>
      <c r="AM326" s="5"/>
      <c r="AN326" s="5"/>
      <c r="AO326" s="5"/>
      <c r="AP326" s="5"/>
      <c r="AQ326" s="5"/>
      <c r="AR326" s="5"/>
      <c r="AS326" s="5"/>
      <c r="AT326" s="5"/>
      <c r="AU326" s="5"/>
      <c r="AV326" s="5"/>
      <c r="AW326" s="5"/>
      <c r="AX326" s="5"/>
      <c r="AY326" s="5"/>
      <c r="AZ326" s="5"/>
      <c r="BA326" s="5"/>
      <c r="BB326" s="5"/>
      <c r="BC326" s="5"/>
      <c r="BD326" s="5"/>
      <c r="BE326" s="5"/>
      <c r="BF326" s="5"/>
      <c r="BG326" s="5"/>
      <c r="BH326" s="5"/>
      <c r="BI326" s="5"/>
      <c r="BJ326" s="5"/>
      <c r="BK326" s="5"/>
      <c r="BL326" s="5"/>
      <c r="BM326" s="5"/>
      <c r="BN326" s="5"/>
      <c r="BO326" s="5"/>
      <c r="BP326" s="5"/>
      <c r="BQ326" s="5"/>
      <c r="BR326" s="5"/>
      <c r="BS326" s="5"/>
      <c r="BT326" s="5"/>
      <c r="BU326" s="5"/>
      <c r="BV326" s="5"/>
      <c r="BW326" s="5"/>
      <c r="BX326" s="5"/>
      <c r="BY326" s="5"/>
      <c r="BZ326" s="5"/>
      <c r="CA326" s="5"/>
      <c r="CB326" s="5"/>
      <c r="CC326" s="5"/>
      <c r="CD326" s="5"/>
      <c r="CE326" s="5"/>
      <c r="CF326" s="5"/>
      <c r="CG326" s="5"/>
      <c r="CH326" s="5"/>
      <c r="CI326" s="5"/>
      <c r="CJ326" s="5"/>
      <c r="CK326" s="5"/>
      <c r="CL326" s="5"/>
      <c r="CM326" s="5"/>
      <c r="CN326" s="5"/>
      <c r="CO326" s="5"/>
      <c r="CP326" s="5"/>
      <c r="CQ326" s="5"/>
      <c r="CR326" s="5"/>
      <c r="CS326" s="5"/>
      <c r="CT326" s="5"/>
      <c r="CU326" s="5"/>
      <c r="CV326" s="5"/>
      <c r="CW326" s="5"/>
      <c r="CX326" s="5"/>
      <c r="CY326" s="5"/>
      <c r="CZ326" s="5"/>
      <c r="DA326" s="5"/>
      <c r="DB326" s="5"/>
      <c r="DC326" s="5"/>
      <c r="DD326" s="5"/>
      <c r="DE326" s="5"/>
      <c r="DF326" s="5"/>
      <c r="DG326" s="5"/>
      <c r="DH326" s="5"/>
      <c r="DI326" s="5"/>
      <c r="DJ326" s="5"/>
      <c r="DK326" s="5"/>
      <c r="DL326" s="5"/>
      <c r="DM326" s="5"/>
      <c r="DN326" s="5"/>
      <c r="DO326" s="5"/>
      <c r="DP326" s="5"/>
      <c r="DQ326" s="5"/>
      <c r="DR326" s="5"/>
      <c r="DS326" s="5"/>
      <c r="DT326" s="5"/>
      <c r="DU326" s="5"/>
      <c r="DV326" s="5"/>
      <c r="DW326" s="5"/>
      <c r="DX326" s="5"/>
      <c r="DY326" s="5"/>
      <c r="DZ326" s="5"/>
      <c r="EA326" s="5"/>
      <c r="EB326" s="5"/>
      <c r="EC326" s="5"/>
    </row>
    <row r="327" spans="1:133" s="5" customFormat="1">
      <c r="A327" s="384"/>
      <c r="B327" s="610"/>
      <c r="C327" s="610"/>
      <c r="D327" s="610"/>
      <c r="E327" s="610"/>
      <c r="F327" s="610"/>
      <c r="G327" s="610"/>
      <c r="H327" s="528"/>
      <c r="I327" s="528"/>
      <c r="J327" s="528"/>
      <c r="K327" s="610"/>
      <c r="L327" s="528"/>
      <c r="M327" s="528"/>
      <c r="N327" s="528"/>
      <c r="O327" s="528"/>
      <c r="P327" s="528"/>
      <c r="Q327" s="528"/>
    </row>
    <row r="328" spans="1:133" s="4" customFormat="1">
      <c r="A328" s="529" t="s">
        <v>695</v>
      </c>
      <c r="B328" s="441">
        <v>1197.0999999999999</v>
      </c>
      <c r="C328" s="441">
        <v>3031.5</v>
      </c>
      <c r="D328" s="441">
        <v>2983.2</v>
      </c>
      <c r="E328" s="441">
        <f>E329+E337</f>
        <v>2080.8000000000002</v>
      </c>
      <c r="F328" s="441">
        <f t="shared" ref="F328" si="20">F329+F337</f>
        <v>2494.9</v>
      </c>
      <c r="G328" s="441">
        <v>736.2</v>
      </c>
      <c r="H328" s="419">
        <f t="shared" ref="H328" si="21">H329+H336</f>
        <v>373.8</v>
      </c>
      <c r="I328" s="419">
        <v>-629.4</v>
      </c>
      <c r="J328" s="419">
        <v>18.5</v>
      </c>
      <c r="K328" s="441">
        <v>212.7</v>
      </c>
      <c r="L328" s="419">
        <v>-12.6</v>
      </c>
      <c r="M328" s="419">
        <v>1056.0999999999999</v>
      </c>
      <c r="N328" s="419"/>
      <c r="O328" s="419"/>
      <c r="P328" s="419"/>
      <c r="Q328" s="419"/>
      <c r="R328" s="5"/>
      <c r="S328" s="5"/>
      <c r="T328" s="5"/>
      <c r="U328" s="5"/>
      <c r="V328" s="5"/>
      <c r="W328" s="5"/>
      <c r="X328" s="5"/>
      <c r="Y328" s="5"/>
      <c r="Z328" s="5"/>
      <c r="AA328" s="5"/>
      <c r="AB328" s="5"/>
      <c r="AC328" s="5"/>
      <c r="AD328" s="5"/>
      <c r="AE328" s="5"/>
      <c r="AF328" s="5"/>
      <c r="AG328" s="5"/>
      <c r="AH328" s="5"/>
      <c r="AI328" s="5"/>
      <c r="AJ328" s="5"/>
      <c r="AK328" s="5"/>
      <c r="AL328" s="5"/>
      <c r="AM328" s="5"/>
      <c r="AN328" s="5"/>
      <c r="AO328" s="5"/>
      <c r="AP328" s="5"/>
      <c r="AQ328" s="5"/>
      <c r="AR328" s="5"/>
      <c r="AS328" s="5"/>
      <c r="AT328" s="5"/>
      <c r="AU328" s="5"/>
      <c r="AV328" s="5"/>
      <c r="AW328" s="5"/>
      <c r="AX328" s="5"/>
      <c r="AY328" s="5"/>
      <c r="AZ328" s="5"/>
      <c r="BA328" s="5"/>
      <c r="BB328" s="5"/>
      <c r="BC328" s="5"/>
      <c r="BD328" s="5"/>
      <c r="BE328" s="5"/>
      <c r="BF328" s="5"/>
      <c r="BG328" s="5"/>
      <c r="BH328" s="5"/>
      <c r="BI328" s="5"/>
      <c r="BJ328" s="5"/>
      <c r="BK328" s="5"/>
      <c r="BL328" s="5"/>
      <c r="BM328" s="5"/>
      <c r="BN328" s="5"/>
      <c r="BO328" s="5"/>
      <c r="BP328" s="5"/>
      <c r="BQ328" s="5"/>
      <c r="BR328" s="5"/>
      <c r="BS328" s="5"/>
      <c r="BT328" s="5"/>
      <c r="BU328" s="5"/>
      <c r="BV328" s="5"/>
      <c r="BW328" s="5"/>
      <c r="BX328" s="5"/>
      <c r="BY328" s="5"/>
      <c r="BZ328" s="5"/>
      <c r="CA328" s="5"/>
      <c r="CB328" s="5"/>
      <c r="CC328" s="5"/>
      <c r="CD328" s="5"/>
      <c r="CE328" s="5"/>
      <c r="CF328" s="5"/>
      <c r="CG328" s="5"/>
      <c r="CH328" s="5"/>
      <c r="CI328" s="5"/>
      <c r="CJ328" s="5"/>
      <c r="CK328" s="5"/>
      <c r="CL328" s="5"/>
      <c r="CM328" s="5"/>
      <c r="CN328" s="5"/>
      <c r="CO328" s="5"/>
      <c r="CP328" s="5"/>
      <c r="CQ328" s="5"/>
      <c r="CR328" s="5"/>
      <c r="CS328" s="5"/>
      <c r="CT328" s="5"/>
      <c r="CU328" s="5"/>
      <c r="CV328" s="5"/>
      <c r="CW328" s="5"/>
      <c r="CX328" s="5"/>
      <c r="CY328" s="5"/>
      <c r="CZ328" s="5"/>
      <c r="DA328" s="5"/>
      <c r="DB328" s="5"/>
      <c r="DC328" s="5"/>
      <c r="DD328" s="5"/>
      <c r="DE328" s="5"/>
      <c r="DF328" s="5"/>
      <c r="DG328" s="5"/>
      <c r="DH328" s="5"/>
      <c r="DI328" s="5"/>
      <c r="DJ328" s="5"/>
      <c r="DK328" s="5"/>
      <c r="DL328" s="5"/>
      <c r="DM328" s="5"/>
      <c r="DN328" s="5"/>
      <c r="DO328" s="5"/>
      <c r="DP328" s="5"/>
      <c r="DQ328" s="5"/>
      <c r="DR328" s="5"/>
      <c r="DS328" s="5"/>
      <c r="DT328" s="5"/>
      <c r="DU328" s="5"/>
      <c r="DV328" s="5"/>
      <c r="DW328" s="5"/>
      <c r="DX328" s="5"/>
      <c r="DY328" s="5"/>
      <c r="DZ328" s="5"/>
      <c r="EA328" s="5"/>
      <c r="EB328" s="5"/>
      <c r="EC328" s="5"/>
    </row>
    <row r="329" spans="1:133">
      <c r="A329" s="387" t="s">
        <v>737</v>
      </c>
      <c r="B329" s="440">
        <v>997.1</v>
      </c>
      <c r="C329" s="440">
        <v>2726.5</v>
      </c>
      <c r="D329" s="440">
        <v>2983.2</v>
      </c>
      <c r="E329" s="440">
        <v>2080.8000000000002</v>
      </c>
      <c r="F329" s="440">
        <v>2494.9</v>
      </c>
      <c r="G329" s="440">
        <v>736.2</v>
      </c>
      <c r="H329" s="418">
        <v>373.8</v>
      </c>
      <c r="I329" s="418">
        <v>-629.4</v>
      </c>
      <c r="J329" s="418">
        <v>18.5</v>
      </c>
      <c r="K329" s="440">
        <v>212.7</v>
      </c>
      <c r="L329" s="418">
        <v>-12.6</v>
      </c>
      <c r="M329" s="418">
        <v>1056.0999999999999</v>
      </c>
      <c r="N329" s="418"/>
      <c r="O329" s="418"/>
      <c r="P329" s="418"/>
      <c r="Q329" s="418"/>
    </row>
    <row r="330" spans="1:133">
      <c r="A330" s="387" t="s">
        <v>738</v>
      </c>
      <c r="B330" s="440">
        <v>497.1</v>
      </c>
      <c r="C330" s="440">
        <v>1449.1</v>
      </c>
      <c r="D330" s="440">
        <v>1419.9</v>
      </c>
      <c r="E330" s="440">
        <v>1075.5</v>
      </c>
      <c r="F330" s="440">
        <v>1934.1</v>
      </c>
      <c r="G330" s="440">
        <v>530.9</v>
      </c>
      <c r="H330" s="418">
        <v>30.2</v>
      </c>
      <c r="I330" s="418">
        <v>-329.4</v>
      </c>
      <c r="J330" s="418">
        <v>0</v>
      </c>
      <c r="K330" s="440">
        <v>100</v>
      </c>
      <c r="L330" s="418">
        <v>12.6</v>
      </c>
      <c r="M330" s="418">
        <v>538.4</v>
      </c>
      <c r="N330" s="418"/>
      <c r="O330" s="418"/>
      <c r="P330" s="418"/>
      <c r="Q330" s="418"/>
    </row>
    <row r="331" spans="1:133" hidden="1">
      <c r="A331" s="394" t="s">
        <v>739</v>
      </c>
      <c r="B331" s="440">
        <v>3470.2</v>
      </c>
      <c r="C331" s="440">
        <v>5498.9</v>
      </c>
      <c r="D331" s="440">
        <v>6784.3</v>
      </c>
      <c r="E331" s="440"/>
      <c r="F331" s="440"/>
      <c r="G331" s="440"/>
      <c r="H331" s="418"/>
      <c r="I331" s="418"/>
      <c r="J331" s="418"/>
      <c r="K331" s="440"/>
      <c r="L331" s="418"/>
      <c r="M331" s="418"/>
      <c r="N331" s="418"/>
      <c r="O331" s="418"/>
      <c r="P331" s="418"/>
      <c r="Q331" s="418"/>
    </row>
    <row r="332" spans="1:133" hidden="1">
      <c r="A332" s="394" t="s">
        <v>740</v>
      </c>
      <c r="B332" s="440">
        <v>2973.1</v>
      </c>
      <c r="C332" s="440">
        <v>4049.8</v>
      </c>
      <c r="D332" s="440">
        <v>5364.4</v>
      </c>
      <c r="E332" s="440"/>
      <c r="F332" s="440"/>
      <c r="G332" s="440"/>
      <c r="H332" s="418"/>
      <c r="I332" s="418"/>
      <c r="J332" s="418"/>
      <c r="K332" s="440"/>
      <c r="L332" s="418"/>
      <c r="M332" s="418"/>
      <c r="N332" s="418"/>
      <c r="O332" s="418"/>
      <c r="P332" s="418"/>
      <c r="Q332" s="418"/>
    </row>
    <row r="333" spans="1:133">
      <c r="A333" s="387" t="s">
        <v>741</v>
      </c>
      <c r="B333" s="440">
        <v>500</v>
      </c>
      <c r="C333" s="440">
        <v>1277.4000000000001</v>
      </c>
      <c r="D333" s="440">
        <v>1563.3</v>
      </c>
      <c r="E333" s="440">
        <v>1005.3</v>
      </c>
      <c r="F333" s="440">
        <v>560.79999999999995</v>
      </c>
      <c r="G333" s="440">
        <v>205.3</v>
      </c>
      <c r="H333" s="418">
        <v>343.6</v>
      </c>
      <c r="I333" s="418">
        <v>-300</v>
      </c>
      <c r="J333" s="418">
        <v>18.5</v>
      </c>
      <c r="K333" s="440">
        <v>112.7</v>
      </c>
      <c r="L333" s="418">
        <v>0</v>
      </c>
      <c r="M333" s="418">
        <v>517.70000000000005</v>
      </c>
      <c r="N333" s="418"/>
      <c r="O333" s="418"/>
      <c r="P333" s="418"/>
      <c r="Q333" s="418"/>
    </row>
    <row r="334" spans="1:133" hidden="1">
      <c r="A334" s="394" t="s">
        <v>742</v>
      </c>
      <c r="B334" s="440">
        <v>606.70000000000005</v>
      </c>
      <c r="C334" s="440">
        <v>1415.7</v>
      </c>
      <c r="D334" s="440">
        <v>1920</v>
      </c>
      <c r="E334" s="440"/>
      <c r="F334" s="440"/>
      <c r="G334" s="440"/>
      <c r="H334" s="418"/>
      <c r="I334" s="418"/>
      <c r="J334" s="418"/>
      <c r="K334" s="440"/>
      <c r="L334" s="418"/>
      <c r="M334" s="418"/>
      <c r="N334" s="418"/>
      <c r="O334" s="418"/>
      <c r="P334" s="418"/>
      <c r="Q334" s="418"/>
    </row>
    <row r="335" spans="1:133" hidden="1">
      <c r="A335" s="394" t="s">
        <v>743</v>
      </c>
      <c r="B335" s="440">
        <v>106.7</v>
      </c>
      <c r="C335" s="440">
        <v>138.30000000000001</v>
      </c>
      <c r="D335" s="440">
        <v>356.7</v>
      </c>
      <c r="E335" s="440"/>
      <c r="F335" s="440"/>
      <c r="G335" s="440"/>
      <c r="H335" s="418"/>
      <c r="I335" s="418"/>
      <c r="J335" s="418"/>
      <c r="K335" s="440"/>
      <c r="L335" s="418"/>
      <c r="M335" s="418"/>
      <c r="N335" s="418"/>
      <c r="O335" s="418"/>
      <c r="P335" s="418"/>
      <c r="Q335" s="418"/>
    </row>
    <row r="336" spans="1:133">
      <c r="A336" s="387" t="s">
        <v>747</v>
      </c>
      <c r="B336" s="440"/>
      <c r="C336" s="440"/>
      <c r="D336" s="440"/>
      <c r="E336" s="440"/>
      <c r="F336" s="440"/>
      <c r="G336" s="440"/>
      <c r="H336" s="418"/>
      <c r="I336" s="418"/>
      <c r="J336" s="418"/>
      <c r="K336" s="440"/>
      <c r="L336" s="418"/>
      <c r="M336" s="418"/>
      <c r="N336" s="418"/>
      <c r="O336" s="418"/>
      <c r="P336" s="418"/>
      <c r="Q336" s="418"/>
    </row>
    <row r="337" spans="1:133">
      <c r="A337" s="387" t="s">
        <v>745</v>
      </c>
      <c r="B337" s="442">
        <v>200</v>
      </c>
      <c r="C337" s="442">
        <v>305</v>
      </c>
      <c r="D337" s="442"/>
      <c r="E337" s="442"/>
      <c r="F337" s="440"/>
      <c r="G337" s="440"/>
      <c r="H337" s="418"/>
      <c r="I337" s="418"/>
      <c r="J337" s="418"/>
      <c r="K337" s="440"/>
      <c r="L337" s="418"/>
      <c r="M337" s="418"/>
      <c r="N337" s="418"/>
      <c r="O337" s="418"/>
      <c r="P337" s="418"/>
      <c r="Q337" s="418"/>
    </row>
    <row r="338" spans="1:133">
      <c r="A338" s="387"/>
      <c r="B338" s="440"/>
      <c r="C338" s="440"/>
      <c r="D338" s="440"/>
      <c r="E338" s="440"/>
      <c r="F338" s="440"/>
      <c r="G338" s="440"/>
      <c r="H338" s="418"/>
      <c r="I338" s="418"/>
      <c r="J338" s="418"/>
      <c r="K338" s="440"/>
      <c r="L338" s="418"/>
      <c r="M338" s="418"/>
      <c r="N338" s="418"/>
      <c r="O338" s="418"/>
      <c r="P338" s="418"/>
      <c r="Q338" s="418"/>
    </row>
    <row r="339" spans="1:133" s="4" customFormat="1">
      <c r="A339" s="529" t="s">
        <v>696</v>
      </c>
      <c r="B339" s="441">
        <v>161.9</v>
      </c>
      <c r="C339" s="441">
        <v>343.5</v>
      </c>
      <c r="D339" s="441">
        <v>421.8</v>
      </c>
      <c r="E339" s="441">
        <f>E341+E345</f>
        <v>521</v>
      </c>
      <c r="F339" s="441">
        <f>F341+F345</f>
        <v>1448.9</v>
      </c>
      <c r="G339" s="441">
        <v>878</v>
      </c>
      <c r="H339" s="419">
        <f t="shared" ref="H339" si="22">H341+H345+H340</f>
        <v>1613.4</v>
      </c>
      <c r="I339" s="419">
        <v>2496.1</v>
      </c>
      <c r="J339" s="419">
        <v>1540.8</v>
      </c>
      <c r="K339" s="441">
        <v>1176.5999999999999</v>
      </c>
      <c r="L339" s="419">
        <v>1152.8</v>
      </c>
      <c r="M339" s="419">
        <v>-56</v>
      </c>
      <c r="N339" s="419"/>
      <c r="O339" s="419"/>
      <c r="P339" s="419"/>
      <c r="Q339" s="419"/>
      <c r="R339" s="5"/>
      <c r="S339" s="5"/>
      <c r="T339" s="5"/>
      <c r="U339" s="5"/>
      <c r="V339" s="5"/>
      <c r="W339" s="5"/>
      <c r="X339" s="5"/>
      <c r="Y339" s="5"/>
      <c r="Z339" s="5"/>
      <c r="AA339" s="5"/>
      <c r="AB339" s="5"/>
      <c r="AC339" s="5"/>
      <c r="AD339" s="5"/>
      <c r="AE339" s="5"/>
      <c r="AF339" s="5"/>
      <c r="AG339" s="5"/>
      <c r="AH339" s="5"/>
      <c r="AI339" s="5"/>
      <c r="AJ339" s="5"/>
      <c r="AK339" s="5"/>
      <c r="AL339" s="5"/>
      <c r="AM339" s="5"/>
      <c r="AN339" s="5"/>
      <c r="AO339" s="5"/>
      <c r="AP339" s="5"/>
      <c r="AQ339" s="5"/>
      <c r="AR339" s="5"/>
      <c r="AS339" s="5"/>
      <c r="AT339" s="5"/>
      <c r="AU339" s="5"/>
      <c r="AV339" s="5"/>
      <c r="AW339" s="5"/>
      <c r="AX339" s="5"/>
      <c r="AY339" s="5"/>
      <c r="AZ339" s="5"/>
      <c r="BA339" s="5"/>
      <c r="BB339" s="5"/>
      <c r="BC339" s="5"/>
      <c r="BD339" s="5"/>
      <c r="BE339" s="5"/>
      <c r="BF339" s="5"/>
      <c r="BG339" s="5"/>
      <c r="BH339" s="5"/>
      <c r="BI339" s="5"/>
      <c r="BJ339" s="5"/>
      <c r="BK339" s="5"/>
      <c r="BL339" s="5"/>
      <c r="BM339" s="5"/>
      <c r="BN339" s="5"/>
      <c r="BO339" s="5"/>
      <c r="BP339" s="5"/>
      <c r="BQ339" s="5"/>
      <c r="BR339" s="5"/>
      <c r="BS339" s="5"/>
      <c r="BT339" s="5"/>
      <c r="BU339" s="5"/>
      <c r="BV339" s="5"/>
      <c r="BW339" s="5"/>
      <c r="BX339" s="5"/>
      <c r="BY339" s="5"/>
      <c r="BZ339" s="5"/>
      <c r="CA339" s="5"/>
      <c r="CB339" s="5"/>
      <c r="CC339" s="5"/>
      <c r="CD339" s="5"/>
      <c r="CE339" s="5"/>
      <c r="CF339" s="5"/>
      <c r="CG339" s="5"/>
      <c r="CH339" s="5"/>
      <c r="CI339" s="5"/>
      <c r="CJ339" s="5"/>
      <c r="CK339" s="5"/>
      <c r="CL339" s="5"/>
      <c r="CM339" s="5"/>
      <c r="CN339" s="5"/>
      <c r="CO339" s="5"/>
      <c r="CP339" s="5"/>
      <c r="CQ339" s="5"/>
      <c r="CR339" s="5"/>
      <c r="CS339" s="5"/>
      <c r="CT339" s="5"/>
      <c r="CU339" s="5"/>
      <c r="CV339" s="5"/>
      <c r="CW339" s="5"/>
      <c r="CX339" s="5"/>
      <c r="CY339" s="5"/>
      <c r="CZ339" s="5"/>
      <c r="DA339" s="5"/>
      <c r="DB339" s="5"/>
      <c r="DC339" s="5"/>
      <c r="DD339" s="5"/>
      <c r="DE339" s="5"/>
      <c r="DF339" s="5"/>
      <c r="DG339" s="5"/>
      <c r="DH339" s="5"/>
      <c r="DI339" s="5"/>
      <c r="DJ339" s="5"/>
      <c r="DK339" s="5"/>
      <c r="DL339" s="5"/>
      <c r="DM339" s="5"/>
      <c r="DN339" s="5"/>
      <c r="DO339" s="5"/>
      <c r="DP339" s="5"/>
      <c r="DQ339" s="5"/>
      <c r="DR339" s="5"/>
      <c r="DS339" s="5"/>
      <c r="DT339" s="5"/>
      <c r="DU339" s="5"/>
      <c r="DV339" s="5"/>
      <c r="DW339" s="5"/>
      <c r="DX339" s="5"/>
      <c r="DY339" s="5"/>
      <c r="DZ339" s="5"/>
      <c r="EA339" s="5"/>
      <c r="EB339" s="5"/>
      <c r="EC339" s="5"/>
    </row>
    <row r="340" spans="1:133" s="5" customFormat="1">
      <c r="A340" s="387" t="s">
        <v>758</v>
      </c>
      <c r="B340" s="440"/>
      <c r="C340" s="440"/>
      <c r="D340" s="440"/>
      <c r="E340" s="440"/>
      <c r="F340" s="440"/>
      <c r="G340" s="440"/>
      <c r="H340" s="418">
        <v>640</v>
      </c>
      <c r="I340" s="418">
        <v>640</v>
      </c>
      <c r="J340" s="418">
        <v>820</v>
      </c>
      <c r="K340" s="440">
        <v>550</v>
      </c>
      <c r="L340" s="418">
        <v>390</v>
      </c>
      <c r="M340" s="418">
        <v>0</v>
      </c>
      <c r="N340" s="418"/>
      <c r="O340" s="418"/>
      <c r="P340" s="418"/>
      <c r="Q340" s="418"/>
    </row>
    <row r="341" spans="1:133" s="5" customFormat="1">
      <c r="A341" s="387" t="s">
        <v>737</v>
      </c>
      <c r="B341" s="440"/>
      <c r="C341" s="440"/>
      <c r="D341" s="440"/>
      <c r="E341" s="440"/>
      <c r="F341" s="442"/>
      <c r="G341" s="440"/>
      <c r="H341" s="531"/>
      <c r="I341" s="418"/>
      <c r="J341" s="418"/>
      <c r="K341" s="440"/>
      <c r="L341" s="418"/>
      <c r="M341" s="418"/>
      <c r="N341" s="418"/>
      <c r="O341" s="418"/>
      <c r="P341" s="418"/>
      <c r="Q341" s="418"/>
    </row>
    <row r="342" spans="1:133">
      <c r="A342" s="387" t="s">
        <v>752</v>
      </c>
      <c r="B342" s="440"/>
      <c r="C342" s="440"/>
      <c r="D342" s="440"/>
      <c r="E342" s="440"/>
      <c r="F342" s="442"/>
      <c r="G342" s="440"/>
      <c r="H342" s="418"/>
      <c r="I342" s="418"/>
      <c r="J342" s="418"/>
      <c r="K342" s="440"/>
      <c r="L342" s="418"/>
      <c r="M342" s="418"/>
      <c r="N342" s="418"/>
      <c r="O342" s="418"/>
      <c r="P342" s="418"/>
      <c r="Q342" s="418"/>
    </row>
    <row r="343" spans="1:133" hidden="1">
      <c r="A343" s="394" t="s">
        <v>742</v>
      </c>
      <c r="B343" s="440" t="s">
        <v>302</v>
      </c>
      <c r="C343" s="440" t="s">
        <v>302</v>
      </c>
      <c r="D343" s="440" t="s">
        <v>302</v>
      </c>
      <c r="E343" s="440"/>
      <c r="F343" s="442"/>
      <c r="G343" s="440"/>
      <c r="H343" s="418"/>
      <c r="I343" s="418"/>
      <c r="J343" s="418"/>
      <c r="K343" s="440"/>
      <c r="L343" s="418"/>
      <c r="M343" s="418"/>
      <c r="N343" s="418"/>
      <c r="O343" s="418"/>
      <c r="P343" s="418"/>
      <c r="Q343" s="418"/>
    </row>
    <row r="344" spans="1:133" hidden="1">
      <c r="A344" s="394" t="s">
        <v>743</v>
      </c>
      <c r="B344" s="440" t="s">
        <v>302</v>
      </c>
      <c r="C344" s="440" t="s">
        <v>302</v>
      </c>
      <c r="D344" s="440" t="s">
        <v>302</v>
      </c>
      <c r="E344" s="440"/>
      <c r="F344" s="442"/>
      <c r="G344" s="440"/>
      <c r="H344" s="418"/>
      <c r="I344" s="418"/>
      <c r="J344" s="418"/>
      <c r="K344" s="440"/>
      <c r="L344" s="418"/>
      <c r="M344" s="418"/>
      <c r="N344" s="418"/>
      <c r="O344" s="418"/>
      <c r="P344" s="418"/>
      <c r="Q344" s="418"/>
    </row>
    <row r="345" spans="1:133" s="5" customFormat="1">
      <c r="A345" s="387" t="s">
        <v>747</v>
      </c>
      <c r="B345" s="440">
        <v>161.9</v>
      </c>
      <c r="C345" s="440">
        <v>343.5</v>
      </c>
      <c r="D345" s="440">
        <v>421.8</v>
      </c>
      <c r="E345" s="440">
        <v>521</v>
      </c>
      <c r="F345" s="440">
        <v>1448.9</v>
      </c>
      <c r="G345" s="440">
        <v>878</v>
      </c>
      <c r="H345" s="418">
        <v>973.4</v>
      </c>
      <c r="I345" s="418">
        <v>1856.1</v>
      </c>
      <c r="J345" s="418">
        <v>720.8</v>
      </c>
      <c r="K345" s="440">
        <v>626.6</v>
      </c>
      <c r="L345" s="418">
        <v>762.8</v>
      </c>
      <c r="M345" s="418">
        <v>-56</v>
      </c>
      <c r="N345" s="418"/>
      <c r="O345" s="418"/>
      <c r="P345" s="418"/>
      <c r="Q345" s="418"/>
    </row>
    <row r="346" spans="1:133">
      <c r="A346" s="387" t="s">
        <v>748</v>
      </c>
      <c r="B346" s="440">
        <v>214.8</v>
      </c>
      <c r="C346" s="440">
        <v>395.1</v>
      </c>
      <c r="D346" s="440">
        <v>477.5</v>
      </c>
      <c r="E346" s="440">
        <v>567.70000000000005</v>
      </c>
      <c r="F346" s="440">
        <v>803.6</v>
      </c>
      <c r="G346" s="387">
        <v>576.1</v>
      </c>
      <c r="H346" s="237">
        <v>337.4</v>
      </c>
      <c r="I346" s="237">
        <v>464.8</v>
      </c>
      <c r="J346" s="237">
        <v>883.7</v>
      </c>
      <c r="K346" s="387">
        <v>1461.6</v>
      </c>
      <c r="L346" s="237">
        <v>817.8</v>
      </c>
      <c r="M346" s="237">
        <v>37.200000000000003</v>
      </c>
      <c r="N346" s="237"/>
      <c r="O346" s="237"/>
      <c r="P346" s="237"/>
      <c r="Q346" s="237"/>
    </row>
    <row r="347" spans="1:133" hidden="1">
      <c r="A347" s="394" t="s">
        <v>750</v>
      </c>
      <c r="B347" s="440">
        <v>326.2</v>
      </c>
      <c r="C347" s="440">
        <v>516.5</v>
      </c>
      <c r="D347" s="440">
        <v>610.1</v>
      </c>
      <c r="E347" s="440"/>
      <c r="F347" s="440"/>
      <c r="G347" s="387"/>
      <c r="H347" s="237"/>
      <c r="I347" s="237"/>
      <c r="J347" s="237"/>
      <c r="K347" s="387"/>
      <c r="L347" s="237"/>
      <c r="M347" s="237"/>
      <c r="N347" s="237"/>
      <c r="O347" s="237"/>
      <c r="P347" s="237"/>
      <c r="Q347" s="237"/>
    </row>
    <row r="348" spans="1:133" hidden="1">
      <c r="A348" s="394" t="s">
        <v>743</v>
      </c>
      <c r="B348" s="440">
        <v>111.4</v>
      </c>
      <c r="C348" s="440">
        <v>121.4</v>
      </c>
      <c r="D348" s="440">
        <v>132.6</v>
      </c>
      <c r="E348" s="440"/>
      <c r="F348" s="440"/>
      <c r="G348" s="387"/>
      <c r="H348" s="237"/>
      <c r="I348" s="237"/>
      <c r="J348" s="237"/>
      <c r="K348" s="387"/>
      <c r="L348" s="237"/>
      <c r="M348" s="237"/>
      <c r="N348" s="237"/>
      <c r="O348" s="237"/>
      <c r="P348" s="237"/>
      <c r="Q348" s="237"/>
    </row>
    <row r="349" spans="1:133">
      <c r="A349" s="387" t="s">
        <v>751</v>
      </c>
      <c r="B349" s="442">
        <v>16.100000000000001</v>
      </c>
      <c r="C349" s="442">
        <v>14.2</v>
      </c>
      <c r="D349" s="442">
        <v>14.2</v>
      </c>
      <c r="E349" s="440"/>
      <c r="F349" s="440">
        <v>686.8</v>
      </c>
      <c r="G349" s="387">
        <v>346.9</v>
      </c>
      <c r="H349" s="237">
        <v>39.799999999999997</v>
      </c>
      <c r="I349" s="237">
        <v>-36.299999999999997</v>
      </c>
      <c r="J349" s="237">
        <v>-784.2</v>
      </c>
      <c r="K349" s="387">
        <v>-803.5</v>
      </c>
      <c r="L349" s="237">
        <v>-15</v>
      </c>
      <c r="M349" s="237">
        <v>-57.5</v>
      </c>
      <c r="N349" s="237"/>
      <c r="O349" s="237"/>
      <c r="P349" s="237"/>
      <c r="Q349" s="237"/>
    </row>
    <row r="350" spans="1:133" hidden="1">
      <c r="A350" s="394" t="s">
        <v>750</v>
      </c>
      <c r="B350" s="442" t="s">
        <v>302</v>
      </c>
      <c r="C350" s="442" t="s">
        <v>302</v>
      </c>
      <c r="D350" s="442" t="s">
        <v>302</v>
      </c>
      <c r="E350" s="442"/>
      <c r="F350" s="440"/>
      <c r="G350" s="387"/>
      <c r="H350" s="237"/>
      <c r="I350" s="420"/>
      <c r="J350" s="420"/>
      <c r="K350" s="442"/>
      <c r="L350" s="420"/>
      <c r="M350" s="420"/>
      <c r="N350" s="420"/>
      <c r="O350" s="420"/>
      <c r="P350" s="420"/>
      <c r="Q350" s="420"/>
    </row>
    <row r="351" spans="1:133" hidden="1">
      <c r="A351" s="394" t="s">
        <v>743</v>
      </c>
      <c r="B351" s="440">
        <v>16.100000000000001</v>
      </c>
      <c r="C351" s="440">
        <v>14.2</v>
      </c>
      <c r="D351" s="440">
        <v>14.2</v>
      </c>
      <c r="E351" s="442"/>
      <c r="F351" s="442"/>
      <c r="G351" s="442"/>
      <c r="H351" s="420"/>
      <c r="I351" s="237"/>
      <c r="J351" s="237"/>
      <c r="K351" s="387"/>
      <c r="L351" s="237"/>
      <c r="M351" s="237"/>
      <c r="N351" s="237"/>
      <c r="O351" s="237"/>
      <c r="P351" s="237"/>
      <c r="Q351" s="237"/>
    </row>
    <row r="352" spans="1:133">
      <c r="A352" s="387" t="s">
        <v>752</v>
      </c>
      <c r="B352" s="440">
        <v>36.799999999999997</v>
      </c>
      <c r="C352" s="440">
        <v>37.4</v>
      </c>
      <c r="D352" s="440">
        <v>41.5</v>
      </c>
      <c r="E352" s="440">
        <v>-46.7</v>
      </c>
      <c r="F352" s="440">
        <v>-41.5</v>
      </c>
      <c r="G352" s="442">
        <v>-45</v>
      </c>
      <c r="H352" s="420">
        <v>596.20000000000005</v>
      </c>
      <c r="I352" s="420">
        <v>1427.6</v>
      </c>
      <c r="J352" s="420">
        <v>621.29999999999995</v>
      </c>
      <c r="K352" s="442">
        <v>-31.5</v>
      </c>
      <c r="L352" s="420">
        <v>-40.5</v>
      </c>
      <c r="M352" s="420">
        <v>-35.700000000000003</v>
      </c>
      <c r="N352" s="420"/>
      <c r="O352" s="420"/>
      <c r="P352" s="420"/>
      <c r="Q352" s="420"/>
    </row>
    <row r="353" spans="1:133" hidden="1">
      <c r="A353" s="394" t="s">
        <v>750</v>
      </c>
      <c r="B353" s="440" t="s">
        <v>302</v>
      </c>
      <c r="C353" s="440" t="s">
        <v>302</v>
      </c>
      <c r="D353" s="440" t="s">
        <v>302</v>
      </c>
      <c r="E353" s="442"/>
      <c r="F353" s="442"/>
      <c r="G353" s="442"/>
      <c r="H353" s="420"/>
      <c r="I353" s="420"/>
      <c r="J353" s="420"/>
      <c r="K353" s="442"/>
      <c r="L353" s="420"/>
      <c r="M353" s="420"/>
      <c r="N353" s="420"/>
      <c r="O353" s="420"/>
      <c r="P353" s="420"/>
      <c r="Q353" s="420"/>
    </row>
    <row r="354" spans="1:133" hidden="1">
      <c r="A354" s="394" t="s">
        <v>743</v>
      </c>
      <c r="B354" s="440">
        <v>36.799999999999997</v>
      </c>
      <c r="C354" s="440">
        <v>37.4</v>
      </c>
      <c r="D354" s="440">
        <v>41.5</v>
      </c>
      <c r="E354" s="440"/>
      <c r="F354" s="440"/>
      <c r="G354" s="612"/>
      <c r="H354" s="531"/>
      <c r="I354" s="531"/>
      <c r="J354" s="531"/>
      <c r="K354" s="612"/>
      <c r="L354" s="531"/>
      <c r="M354" s="531"/>
      <c r="N354" s="531"/>
      <c r="O354" s="531"/>
      <c r="P354" s="531"/>
      <c r="Q354" s="531"/>
    </row>
    <row r="355" spans="1:133">
      <c r="A355" s="387"/>
      <c r="B355" s="440"/>
      <c r="C355" s="440"/>
      <c r="D355" s="440"/>
      <c r="E355" s="440"/>
      <c r="F355" s="440"/>
      <c r="G355" s="440"/>
      <c r="H355" s="418"/>
      <c r="I355" s="418"/>
      <c r="J355" s="418"/>
      <c r="K355" s="440"/>
      <c r="L355" s="418"/>
      <c r="M355" s="418"/>
      <c r="N355" s="418"/>
      <c r="O355" s="418"/>
      <c r="P355" s="418"/>
      <c r="Q355" s="418"/>
    </row>
    <row r="356" spans="1:133" s="501" customFormat="1">
      <c r="A356" s="389" t="s">
        <v>753</v>
      </c>
      <c r="B356" s="150">
        <f t="shared" ref="B356:G356" si="23">B320+B324-B328-B339</f>
        <v>-523.95220999999992</v>
      </c>
      <c r="C356" s="150">
        <f t="shared" si="23"/>
        <v>-3278.0487400000002</v>
      </c>
      <c r="D356" s="150">
        <f t="shared" si="23"/>
        <v>-3579.0405000000001</v>
      </c>
      <c r="E356" s="150">
        <f t="shared" si="23"/>
        <v>-3012.4</v>
      </c>
      <c r="F356" s="150">
        <f t="shared" si="23"/>
        <v>-3086.8</v>
      </c>
      <c r="G356" s="150">
        <f t="shared" si="23"/>
        <v>-1433.8000000000002</v>
      </c>
      <c r="H356" s="390">
        <f t="shared" ref="H356" si="24">H321+H325-H329-H339</f>
        <v>-1987.2</v>
      </c>
      <c r="I356" s="390">
        <f>I320+I324-I328-I339</f>
        <v>-1866.6999999999998</v>
      </c>
      <c r="J356" s="390">
        <f>J320+J324-J328-J339</f>
        <v>-1559.3</v>
      </c>
      <c r="K356" s="150">
        <f>K320+K324-K328-K339</f>
        <v>-1389.3</v>
      </c>
      <c r="L356" s="390">
        <f>L320+L324-L328-L339</f>
        <v>-1140.2</v>
      </c>
      <c r="M356" s="390">
        <f>M320+M324-M328-M339</f>
        <v>-1000.0999999999999</v>
      </c>
      <c r="N356" s="390"/>
      <c r="O356" s="390"/>
      <c r="P356" s="390"/>
      <c r="Q356" s="390"/>
      <c r="R356" s="16"/>
      <c r="S356" s="16"/>
      <c r="T356" s="16"/>
      <c r="U356" s="16"/>
      <c r="V356" s="16"/>
      <c r="W356" s="16"/>
      <c r="X356" s="16"/>
      <c r="Y356" s="16"/>
      <c r="Z356" s="16"/>
      <c r="AA356" s="16"/>
      <c r="AB356" s="16"/>
      <c r="AC356" s="16"/>
      <c r="AD356" s="16"/>
      <c r="AE356" s="16"/>
      <c r="AF356" s="16"/>
      <c r="AG356" s="16"/>
      <c r="AH356" s="16"/>
      <c r="AI356" s="16"/>
      <c r="AJ356" s="16"/>
      <c r="AK356" s="16"/>
      <c r="AL356" s="16"/>
      <c r="AM356" s="16"/>
      <c r="AN356" s="16"/>
      <c r="AO356" s="16"/>
      <c r="AP356" s="16"/>
      <c r="AQ356" s="16"/>
      <c r="AR356" s="16"/>
      <c r="AS356" s="16"/>
      <c r="AT356" s="16"/>
      <c r="AU356" s="16"/>
      <c r="AV356" s="16"/>
      <c r="AW356" s="16"/>
      <c r="AX356" s="16"/>
      <c r="AY356" s="16"/>
      <c r="AZ356" s="16"/>
      <c r="BA356" s="16"/>
      <c r="BB356" s="16"/>
      <c r="BC356" s="16"/>
      <c r="BD356" s="16"/>
      <c r="BE356" s="16"/>
      <c r="BF356" s="16"/>
      <c r="BG356" s="16"/>
      <c r="BH356" s="16"/>
      <c r="BI356" s="16"/>
      <c r="BJ356" s="16"/>
      <c r="BK356" s="16"/>
      <c r="BL356" s="16"/>
      <c r="BM356" s="16"/>
      <c r="BN356" s="16"/>
      <c r="BO356" s="16"/>
      <c r="BP356" s="16"/>
      <c r="BQ356" s="16"/>
      <c r="BR356" s="16"/>
      <c r="BS356" s="16"/>
      <c r="BT356" s="16"/>
      <c r="BU356" s="16"/>
      <c r="BV356" s="16"/>
      <c r="BW356" s="16"/>
      <c r="BX356" s="16"/>
      <c r="BY356" s="16"/>
      <c r="BZ356" s="16"/>
      <c r="CA356" s="16"/>
      <c r="CB356" s="16"/>
      <c r="CC356" s="16"/>
      <c r="CD356" s="16"/>
      <c r="CE356" s="16"/>
      <c r="CF356" s="16"/>
      <c r="CG356" s="16"/>
      <c r="CH356" s="16"/>
      <c r="CI356" s="16"/>
      <c r="CJ356" s="16"/>
      <c r="CK356" s="16"/>
      <c r="CL356" s="16"/>
      <c r="CM356" s="16"/>
      <c r="CN356" s="16"/>
      <c r="CO356" s="16"/>
      <c r="CP356" s="16"/>
      <c r="CQ356" s="16"/>
      <c r="CR356" s="16"/>
      <c r="CS356" s="16"/>
      <c r="CT356" s="16"/>
      <c r="CU356" s="16"/>
      <c r="CV356" s="16"/>
      <c r="CW356" s="16"/>
      <c r="CX356" s="16"/>
      <c r="CY356" s="16"/>
      <c r="CZ356" s="16"/>
      <c r="DA356" s="16"/>
      <c r="DB356" s="16"/>
      <c r="DC356" s="16"/>
      <c r="DD356" s="16"/>
      <c r="DE356" s="16"/>
      <c r="DF356" s="16"/>
      <c r="DG356" s="16"/>
      <c r="DH356" s="16"/>
      <c r="DI356" s="16"/>
      <c r="DJ356" s="16"/>
      <c r="DK356" s="16"/>
      <c r="DL356" s="16"/>
      <c r="DM356" s="16"/>
      <c r="DN356" s="16"/>
      <c r="DO356" s="16"/>
      <c r="DP356" s="16"/>
      <c r="DQ356" s="16"/>
      <c r="DR356" s="16"/>
      <c r="DS356" s="16"/>
      <c r="DT356" s="16"/>
      <c r="DU356" s="16"/>
      <c r="DV356" s="16"/>
      <c r="DW356" s="16"/>
      <c r="DX356" s="16"/>
      <c r="DY356" s="16"/>
      <c r="DZ356" s="16"/>
      <c r="EA356" s="16"/>
      <c r="EB356" s="16"/>
      <c r="EC356" s="16"/>
    </row>
    <row r="357" spans="1:133">
      <c r="A357" s="56"/>
      <c r="B357" s="52"/>
      <c r="C357" s="52"/>
      <c r="D357" s="52"/>
      <c r="E357" s="52"/>
      <c r="F357" s="520"/>
      <c r="G357" s="127"/>
      <c r="H357" s="127"/>
      <c r="I357" s="127"/>
      <c r="J357" s="127"/>
      <c r="L357" s="127"/>
      <c r="M357" s="127"/>
      <c r="N357" s="127"/>
      <c r="O357" s="127"/>
      <c r="P357" s="127"/>
      <c r="Q357" s="127"/>
    </row>
    <row r="358" spans="1:133" ht="15">
      <c r="A358" s="602" t="s">
        <v>267</v>
      </c>
      <c r="B358" s="52"/>
      <c r="C358" s="52"/>
      <c r="D358" s="52"/>
      <c r="E358" s="52"/>
      <c r="F358" s="520"/>
      <c r="G358" s="127"/>
      <c r="H358" s="127"/>
      <c r="I358" s="127"/>
      <c r="J358" s="127"/>
      <c r="L358" s="127"/>
      <c r="M358" s="127"/>
      <c r="N358" s="127"/>
      <c r="O358" s="127"/>
      <c r="P358" s="127"/>
      <c r="Q358" s="127"/>
    </row>
    <row r="359" spans="1:133">
      <c r="A359" s="603" t="s">
        <v>759</v>
      </c>
      <c r="B359" s="52"/>
      <c r="C359" s="52"/>
      <c r="D359" s="52"/>
      <c r="E359" s="52"/>
      <c r="F359" s="520"/>
      <c r="G359" s="127"/>
      <c r="H359" s="127"/>
      <c r="I359" s="127"/>
      <c r="J359" s="127"/>
      <c r="L359" s="127"/>
      <c r="M359" s="127"/>
      <c r="N359" s="127"/>
      <c r="O359" s="127"/>
      <c r="P359" s="127"/>
      <c r="Q359" s="127"/>
    </row>
    <row r="360" spans="1:133">
      <c r="A360" s="558"/>
      <c r="B360" s="52"/>
      <c r="C360" s="52"/>
      <c r="D360" s="52"/>
      <c r="E360" s="52"/>
      <c r="F360" s="520"/>
      <c r="G360" s="127"/>
      <c r="H360" s="127"/>
      <c r="I360" s="127"/>
      <c r="J360" s="127"/>
      <c r="L360" s="127"/>
      <c r="M360" s="127"/>
      <c r="N360" s="127"/>
      <c r="O360" s="127"/>
      <c r="P360" s="127"/>
      <c r="Q360" s="127"/>
    </row>
    <row r="361" spans="1:133" ht="20.25">
      <c r="A361" s="347" t="s">
        <v>423</v>
      </c>
      <c r="B361" s="52"/>
      <c r="C361" s="52"/>
      <c r="D361" s="52"/>
      <c r="E361" s="52"/>
      <c r="F361" s="520"/>
      <c r="G361" s="127"/>
      <c r="H361" s="127"/>
      <c r="I361" s="127"/>
      <c r="J361" s="127"/>
      <c r="L361" s="127"/>
      <c r="M361" s="127"/>
      <c r="N361" s="127"/>
      <c r="O361" s="127"/>
      <c r="P361" s="127"/>
      <c r="Q361" s="127"/>
    </row>
    <row r="362" spans="1:133" s="11" customFormat="1" ht="15" customHeight="1">
      <c r="A362" s="575" t="s">
        <v>731</v>
      </c>
      <c r="B362" s="33"/>
      <c r="C362" s="33"/>
      <c r="D362" s="33"/>
      <c r="E362" s="33"/>
      <c r="F362" s="33"/>
      <c r="G362" s="33"/>
      <c r="H362" s="386" t="s">
        <v>233</v>
      </c>
      <c r="I362" s="386" t="s">
        <v>233</v>
      </c>
      <c r="J362" s="386" t="s">
        <v>233</v>
      </c>
      <c r="K362" s="432" t="s">
        <v>233</v>
      </c>
      <c r="L362" s="386" t="s">
        <v>233</v>
      </c>
      <c r="M362" s="386"/>
      <c r="N362" s="386"/>
      <c r="O362" s="386"/>
      <c r="P362" s="386"/>
      <c r="Q362" s="386"/>
    </row>
    <row r="363" spans="1:133">
      <c r="A363" s="387" t="s">
        <v>732</v>
      </c>
      <c r="B363" s="34"/>
      <c r="C363" s="34"/>
      <c r="D363" s="34"/>
      <c r="E363" s="34"/>
      <c r="F363" s="34"/>
      <c r="G363" s="34"/>
      <c r="H363" s="388" t="s">
        <v>170</v>
      </c>
      <c r="I363" s="388" t="s">
        <v>170</v>
      </c>
      <c r="J363" s="388" t="s">
        <v>170</v>
      </c>
      <c r="K363" s="127" t="s">
        <v>170</v>
      </c>
      <c r="L363" s="388" t="s">
        <v>170</v>
      </c>
      <c r="M363" s="388"/>
      <c r="N363" s="388"/>
      <c r="O363" s="388"/>
      <c r="P363" s="388"/>
      <c r="Q363" s="388"/>
    </row>
    <row r="364" spans="1:133">
      <c r="A364" s="387"/>
      <c r="B364" s="34"/>
      <c r="C364" s="34"/>
      <c r="D364" s="34"/>
      <c r="E364" s="34"/>
      <c r="F364" s="34"/>
      <c r="G364" s="34"/>
      <c r="H364" s="388"/>
      <c r="I364" s="388"/>
      <c r="J364" s="388"/>
      <c r="L364" s="388"/>
      <c r="M364" s="388"/>
      <c r="N364" s="388"/>
      <c r="O364" s="388"/>
      <c r="P364" s="388"/>
      <c r="Q364" s="388"/>
    </row>
    <row r="365" spans="1:133" s="4" customFormat="1">
      <c r="A365" s="389" t="s">
        <v>733</v>
      </c>
      <c r="B365" s="85"/>
      <c r="C365" s="85"/>
      <c r="D365" s="85"/>
      <c r="E365" s="85"/>
      <c r="F365" s="85"/>
      <c r="G365" s="85"/>
      <c r="H365" s="511">
        <v>0</v>
      </c>
      <c r="I365" s="511">
        <v>0</v>
      </c>
      <c r="J365" s="511">
        <v>0</v>
      </c>
      <c r="K365" s="214">
        <v>0</v>
      </c>
      <c r="L365" s="511">
        <v>0</v>
      </c>
      <c r="M365" s="511"/>
      <c r="N365" s="511"/>
      <c r="O365" s="511"/>
      <c r="P365" s="511"/>
      <c r="Q365" s="511"/>
      <c r="R365" s="5"/>
      <c r="S365" s="5"/>
      <c r="T365" s="5"/>
      <c r="U365" s="5"/>
      <c r="V365" s="5"/>
      <c r="W365" s="5"/>
      <c r="X365" s="5"/>
      <c r="Y365" s="5"/>
      <c r="Z365" s="5"/>
      <c r="AA365" s="5"/>
      <c r="AB365" s="5"/>
      <c r="AC365" s="5"/>
      <c r="AD365" s="5"/>
      <c r="AE365" s="5"/>
      <c r="AF365" s="5"/>
      <c r="AG365" s="5"/>
      <c r="AH365" s="5"/>
      <c r="AI365" s="5"/>
      <c r="AJ365" s="5"/>
      <c r="AK365" s="5"/>
      <c r="AL365" s="5"/>
      <c r="AM365" s="5"/>
      <c r="AN365" s="5"/>
      <c r="AO365" s="5"/>
      <c r="AP365" s="5"/>
      <c r="AQ365" s="5"/>
      <c r="AR365" s="5"/>
      <c r="AS365" s="5"/>
      <c r="AT365" s="5"/>
      <c r="AU365" s="5"/>
      <c r="AV365" s="5"/>
      <c r="AW365" s="5"/>
      <c r="AX365" s="5"/>
      <c r="AY365" s="5"/>
      <c r="AZ365" s="5"/>
      <c r="BA365" s="5"/>
      <c r="BB365" s="5"/>
      <c r="BC365" s="5"/>
      <c r="BD365" s="5"/>
      <c r="BE365" s="5"/>
      <c r="BF365" s="5"/>
      <c r="BG365" s="5"/>
      <c r="BH365" s="5"/>
      <c r="BI365" s="5"/>
      <c r="BJ365" s="5"/>
      <c r="BK365" s="5"/>
      <c r="BL365" s="5"/>
      <c r="BM365" s="5"/>
      <c r="BN365" s="5"/>
      <c r="BO365" s="5"/>
      <c r="BP365" s="5"/>
      <c r="BQ365" s="5"/>
      <c r="BR365" s="5"/>
      <c r="BS365" s="5"/>
      <c r="BT365" s="5"/>
      <c r="BU365" s="5"/>
      <c r="BV365" s="5"/>
      <c r="BW365" s="5"/>
      <c r="BX365" s="5"/>
      <c r="BY365" s="5"/>
      <c r="BZ365" s="5"/>
      <c r="CA365" s="5"/>
      <c r="CB365" s="5"/>
      <c r="CC365" s="5"/>
      <c r="CD365" s="5"/>
      <c r="CE365" s="5"/>
      <c r="CF365" s="5"/>
      <c r="CG365" s="5"/>
      <c r="CH365" s="5"/>
      <c r="CI365" s="5"/>
      <c r="CJ365" s="5"/>
      <c r="CK365" s="5"/>
      <c r="CL365" s="5"/>
      <c r="CM365" s="5"/>
      <c r="CN365" s="5"/>
      <c r="CO365" s="5"/>
      <c r="CP365" s="5"/>
      <c r="CQ365" s="5"/>
      <c r="CR365" s="5"/>
      <c r="CS365" s="5"/>
      <c r="CT365" s="5"/>
      <c r="CU365" s="5"/>
      <c r="CV365" s="5"/>
      <c r="CW365" s="5"/>
      <c r="CX365" s="5"/>
      <c r="CY365" s="5"/>
      <c r="CZ365" s="5"/>
      <c r="DA365" s="5"/>
      <c r="DB365" s="5"/>
      <c r="DC365" s="5"/>
      <c r="DD365" s="5"/>
      <c r="DE365" s="5"/>
      <c r="DF365" s="5"/>
      <c r="DG365" s="5"/>
      <c r="DH365" s="5"/>
      <c r="DI365" s="5"/>
      <c r="DJ365" s="5"/>
      <c r="DK365" s="5"/>
      <c r="DL365" s="5"/>
      <c r="DM365" s="5"/>
      <c r="DN365" s="5"/>
      <c r="DO365" s="5"/>
      <c r="DP365" s="5"/>
      <c r="DQ365" s="5"/>
      <c r="DR365" s="5"/>
      <c r="DS365" s="5"/>
      <c r="DT365" s="5"/>
      <c r="DU365" s="5"/>
      <c r="DV365" s="5"/>
      <c r="DW365" s="5"/>
      <c r="DX365" s="5"/>
      <c r="DY365" s="5"/>
      <c r="DZ365" s="5"/>
      <c r="EA365" s="5"/>
      <c r="EB365" s="5"/>
      <c r="EC365" s="5"/>
    </row>
    <row r="366" spans="1:133" s="5" customFormat="1">
      <c r="A366" s="384"/>
      <c r="B366" s="85"/>
      <c r="C366" s="85"/>
      <c r="D366" s="85"/>
      <c r="E366" s="85"/>
      <c r="F366" s="85"/>
      <c r="G366" s="85"/>
      <c r="H366" s="528"/>
      <c r="I366" s="528"/>
      <c r="J366" s="528"/>
      <c r="K366" s="610"/>
      <c r="L366" s="528"/>
      <c r="M366" s="528"/>
      <c r="N366" s="528"/>
      <c r="O366" s="528"/>
      <c r="P366" s="528"/>
      <c r="Q366" s="528"/>
    </row>
    <row r="367" spans="1:133" s="4" customFormat="1">
      <c r="A367" s="529" t="s">
        <v>695</v>
      </c>
      <c r="B367" s="86"/>
      <c r="C367" s="86"/>
      <c r="D367" s="86"/>
      <c r="E367" s="86"/>
      <c r="F367" s="86"/>
      <c r="G367" s="86"/>
      <c r="H367" s="419">
        <v>0</v>
      </c>
      <c r="I367" s="419">
        <v>0</v>
      </c>
      <c r="J367" s="419">
        <v>0</v>
      </c>
      <c r="K367" s="441">
        <v>0</v>
      </c>
      <c r="L367" s="419">
        <v>0</v>
      </c>
      <c r="M367" s="419"/>
      <c r="N367" s="419"/>
      <c r="O367" s="419"/>
      <c r="P367" s="419"/>
      <c r="Q367" s="419"/>
      <c r="R367" s="5"/>
      <c r="S367" s="5"/>
      <c r="T367" s="5"/>
      <c r="U367" s="5"/>
      <c r="V367" s="5"/>
      <c r="W367" s="5"/>
      <c r="X367" s="5"/>
      <c r="Y367" s="5"/>
      <c r="Z367" s="5"/>
      <c r="AA367" s="5"/>
      <c r="AB367" s="5"/>
      <c r="AC367" s="5"/>
      <c r="AD367" s="5"/>
      <c r="AE367" s="5"/>
      <c r="AF367" s="5"/>
      <c r="AG367" s="5"/>
      <c r="AH367" s="5"/>
      <c r="AI367" s="5"/>
      <c r="AJ367" s="5"/>
      <c r="AK367" s="5"/>
      <c r="AL367" s="5"/>
      <c r="AM367" s="5"/>
      <c r="AN367" s="5"/>
      <c r="AO367" s="5"/>
      <c r="AP367" s="5"/>
      <c r="AQ367" s="5"/>
      <c r="AR367" s="5"/>
      <c r="AS367" s="5"/>
      <c r="AT367" s="5"/>
      <c r="AU367" s="5"/>
      <c r="AV367" s="5"/>
      <c r="AW367" s="5"/>
      <c r="AX367" s="5"/>
      <c r="AY367" s="5"/>
      <c r="AZ367" s="5"/>
      <c r="BA367" s="5"/>
      <c r="BB367" s="5"/>
      <c r="BC367" s="5"/>
      <c r="BD367" s="5"/>
      <c r="BE367" s="5"/>
      <c r="BF367" s="5"/>
      <c r="BG367" s="5"/>
      <c r="BH367" s="5"/>
      <c r="BI367" s="5"/>
      <c r="BJ367" s="5"/>
      <c r="BK367" s="5"/>
      <c r="BL367" s="5"/>
      <c r="BM367" s="5"/>
      <c r="BN367" s="5"/>
      <c r="BO367" s="5"/>
      <c r="BP367" s="5"/>
      <c r="BQ367" s="5"/>
      <c r="BR367" s="5"/>
      <c r="BS367" s="5"/>
      <c r="BT367" s="5"/>
      <c r="BU367" s="5"/>
      <c r="BV367" s="5"/>
      <c r="BW367" s="5"/>
      <c r="BX367" s="5"/>
      <c r="BY367" s="5"/>
      <c r="BZ367" s="5"/>
      <c r="CA367" s="5"/>
      <c r="CB367" s="5"/>
      <c r="CC367" s="5"/>
      <c r="CD367" s="5"/>
      <c r="CE367" s="5"/>
      <c r="CF367" s="5"/>
      <c r="CG367" s="5"/>
      <c r="CH367" s="5"/>
      <c r="CI367" s="5"/>
      <c r="CJ367" s="5"/>
      <c r="CK367" s="5"/>
      <c r="CL367" s="5"/>
      <c r="CM367" s="5"/>
      <c r="CN367" s="5"/>
      <c r="CO367" s="5"/>
      <c r="CP367" s="5"/>
      <c r="CQ367" s="5"/>
      <c r="CR367" s="5"/>
      <c r="CS367" s="5"/>
      <c r="CT367" s="5"/>
      <c r="CU367" s="5"/>
      <c r="CV367" s="5"/>
      <c r="CW367" s="5"/>
      <c r="CX367" s="5"/>
      <c r="CY367" s="5"/>
      <c r="CZ367" s="5"/>
      <c r="DA367" s="5"/>
      <c r="DB367" s="5"/>
      <c r="DC367" s="5"/>
      <c r="DD367" s="5"/>
      <c r="DE367" s="5"/>
      <c r="DF367" s="5"/>
      <c r="DG367" s="5"/>
      <c r="DH367" s="5"/>
      <c r="DI367" s="5"/>
      <c r="DJ367" s="5"/>
      <c r="DK367" s="5"/>
      <c r="DL367" s="5"/>
      <c r="DM367" s="5"/>
      <c r="DN367" s="5"/>
      <c r="DO367" s="5"/>
      <c r="DP367" s="5"/>
      <c r="DQ367" s="5"/>
      <c r="DR367" s="5"/>
      <c r="DS367" s="5"/>
      <c r="DT367" s="5"/>
      <c r="DU367" s="5"/>
      <c r="DV367" s="5"/>
      <c r="DW367" s="5"/>
      <c r="DX367" s="5"/>
      <c r="DY367" s="5"/>
      <c r="DZ367" s="5"/>
      <c r="EA367" s="5"/>
      <c r="EB367" s="5"/>
      <c r="EC367" s="5"/>
    </row>
    <row r="368" spans="1:133" s="5" customFormat="1">
      <c r="A368" s="387" t="s">
        <v>734</v>
      </c>
      <c r="B368" s="86"/>
      <c r="C368" s="86"/>
      <c r="D368" s="86"/>
      <c r="E368" s="86"/>
      <c r="F368" s="87"/>
      <c r="G368" s="86"/>
      <c r="H368" s="418"/>
      <c r="I368" s="418"/>
      <c r="J368" s="418"/>
      <c r="K368" s="440"/>
      <c r="L368" s="418"/>
      <c r="M368" s="418"/>
      <c r="N368" s="418"/>
      <c r="O368" s="418"/>
      <c r="P368" s="418"/>
      <c r="Q368" s="418"/>
    </row>
    <row r="369" spans="1:133">
      <c r="A369" s="387" t="s">
        <v>735</v>
      </c>
      <c r="B369" s="86"/>
      <c r="C369" s="86"/>
      <c r="D369" s="86"/>
      <c r="E369" s="86"/>
      <c r="F369" s="87"/>
      <c r="G369" s="86"/>
      <c r="H369" s="418"/>
      <c r="I369" s="418"/>
      <c r="J369" s="418"/>
      <c r="K369" s="440"/>
      <c r="L369" s="418"/>
      <c r="M369" s="418"/>
      <c r="N369" s="418"/>
      <c r="O369" s="418"/>
      <c r="P369" s="418"/>
      <c r="Q369" s="418"/>
    </row>
    <row r="370" spans="1:133">
      <c r="A370" s="387"/>
      <c r="B370" s="86"/>
      <c r="C370" s="86"/>
      <c r="D370" s="86"/>
      <c r="E370" s="86"/>
      <c r="F370" s="86"/>
      <c r="G370" s="86"/>
      <c r="H370" s="418"/>
      <c r="I370" s="418"/>
      <c r="J370" s="418"/>
      <c r="K370" s="440"/>
      <c r="L370" s="418"/>
      <c r="M370" s="418"/>
      <c r="N370" s="418"/>
      <c r="O370" s="418"/>
      <c r="P370" s="418"/>
      <c r="Q370" s="418"/>
    </row>
    <row r="371" spans="1:133" s="4" customFormat="1">
      <c r="A371" s="529" t="s">
        <v>696</v>
      </c>
      <c r="B371" s="591"/>
      <c r="C371" s="591"/>
      <c r="D371" s="591"/>
      <c r="E371" s="591"/>
      <c r="F371" s="591"/>
      <c r="G371" s="591"/>
      <c r="H371" s="530">
        <v>0</v>
      </c>
      <c r="I371" s="530">
        <v>0</v>
      </c>
      <c r="J371" s="530">
        <v>0</v>
      </c>
      <c r="K371" s="611">
        <v>0</v>
      </c>
      <c r="L371" s="530">
        <v>0</v>
      </c>
      <c r="M371" s="530"/>
      <c r="N371" s="530"/>
      <c r="O371" s="530"/>
      <c r="P371" s="530"/>
      <c r="Q371" s="530"/>
      <c r="R371" s="5"/>
      <c r="S371" s="5"/>
      <c r="T371" s="5"/>
      <c r="U371" s="5"/>
      <c r="V371" s="5"/>
      <c r="W371" s="5"/>
      <c r="X371" s="5"/>
      <c r="Y371" s="5"/>
      <c r="Z371" s="5"/>
      <c r="AA371" s="5"/>
      <c r="AB371" s="5"/>
      <c r="AC371" s="5"/>
      <c r="AD371" s="5"/>
      <c r="AE371" s="5"/>
      <c r="AF371" s="5"/>
      <c r="AG371" s="5"/>
      <c r="AH371" s="5"/>
      <c r="AI371" s="5"/>
      <c r="AJ371" s="5"/>
      <c r="AK371" s="5"/>
      <c r="AL371" s="5"/>
      <c r="AM371" s="5"/>
      <c r="AN371" s="5"/>
      <c r="AO371" s="5"/>
      <c r="AP371" s="5"/>
      <c r="AQ371" s="5"/>
      <c r="AR371" s="5"/>
      <c r="AS371" s="5"/>
      <c r="AT371" s="5"/>
      <c r="AU371" s="5"/>
      <c r="AV371" s="5"/>
      <c r="AW371" s="5"/>
      <c r="AX371" s="5"/>
      <c r="AY371" s="5"/>
      <c r="AZ371" s="5"/>
      <c r="BA371" s="5"/>
      <c r="BB371" s="5"/>
      <c r="BC371" s="5"/>
      <c r="BD371" s="5"/>
      <c r="BE371" s="5"/>
      <c r="BF371" s="5"/>
      <c r="BG371" s="5"/>
      <c r="BH371" s="5"/>
      <c r="BI371" s="5"/>
      <c r="BJ371" s="5"/>
      <c r="BK371" s="5"/>
      <c r="BL371" s="5"/>
      <c r="BM371" s="5"/>
      <c r="BN371" s="5"/>
      <c r="BO371" s="5"/>
      <c r="BP371" s="5"/>
      <c r="BQ371" s="5"/>
      <c r="BR371" s="5"/>
      <c r="BS371" s="5"/>
      <c r="BT371" s="5"/>
      <c r="BU371" s="5"/>
      <c r="BV371" s="5"/>
      <c r="BW371" s="5"/>
      <c r="BX371" s="5"/>
      <c r="BY371" s="5"/>
      <c r="BZ371" s="5"/>
      <c r="CA371" s="5"/>
      <c r="CB371" s="5"/>
      <c r="CC371" s="5"/>
      <c r="CD371" s="5"/>
      <c r="CE371" s="5"/>
      <c r="CF371" s="5"/>
      <c r="CG371" s="5"/>
      <c r="CH371" s="5"/>
      <c r="CI371" s="5"/>
      <c r="CJ371" s="5"/>
      <c r="CK371" s="5"/>
      <c r="CL371" s="5"/>
      <c r="CM371" s="5"/>
      <c r="CN371" s="5"/>
      <c r="CO371" s="5"/>
      <c r="CP371" s="5"/>
      <c r="CQ371" s="5"/>
      <c r="CR371" s="5"/>
      <c r="CS371" s="5"/>
      <c r="CT371" s="5"/>
      <c r="CU371" s="5"/>
      <c r="CV371" s="5"/>
      <c r="CW371" s="5"/>
      <c r="CX371" s="5"/>
      <c r="CY371" s="5"/>
      <c r="CZ371" s="5"/>
      <c r="DA371" s="5"/>
      <c r="DB371" s="5"/>
      <c r="DC371" s="5"/>
      <c r="DD371" s="5"/>
      <c r="DE371" s="5"/>
      <c r="DF371" s="5"/>
      <c r="DG371" s="5"/>
      <c r="DH371" s="5"/>
      <c r="DI371" s="5"/>
      <c r="DJ371" s="5"/>
      <c r="DK371" s="5"/>
      <c r="DL371" s="5"/>
      <c r="DM371" s="5"/>
      <c r="DN371" s="5"/>
      <c r="DO371" s="5"/>
      <c r="DP371" s="5"/>
      <c r="DQ371" s="5"/>
      <c r="DR371" s="5"/>
      <c r="DS371" s="5"/>
      <c r="DT371" s="5"/>
      <c r="DU371" s="5"/>
      <c r="DV371" s="5"/>
      <c r="DW371" s="5"/>
      <c r="DX371" s="5"/>
      <c r="DY371" s="5"/>
      <c r="DZ371" s="5"/>
      <c r="EA371" s="5"/>
      <c r="EB371" s="5"/>
      <c r="EC371" s="5"/>
    </row>
    <row r="372" spans="1:133">
      <c r="A372" s="387"/>
      <c r="B372" s="87"/>
      <c r="C372" s="87"/>
      <c r="D372" s="87"/>
      <c r="E372" s="87"/>
      <c r="F372" s="87"/>
      <c r="G372" s="87"/>
      <c r="H372" s="420"/>
      <c r="I372" s="420"/>
      <c r="J372" s="420"/>
      <c r="K372" s="442"/>
      <c r="L372" s="420"/>
      <c r="M372" s="420"/>
      <c r="N372" s="420"/>
      <c r="O372" s="420"/>
      <c r="P372" s="420"/>
      <c r="Q372" s="420"/>
    </row>
    <row r="373" spans="1:133" s="4" customFormat="1">
      <c r="A373" s="389" t="s">
        <v>736</v>
      </c>
      <c r="B373" s="85"/>
      <c r="C373" s="85"/>
      <c r="D373" s="85"/>
      <c r="E373" s="85"/>
      <c r="F373" s="85"/>
      <c r="G373" s="85"/>
      <c r="H373" s="511">
        <f t="shared" ref="H373" si="25">H375+H385</f>
        <v>1987.2</v>
      </c>
      <c r="I373" s="511">
        <f>I375+I385</f>
        <v>1897.5</v>
      </c>
      <c r="J373" s="511">
        <f>J375+J385</f>
        <v>1675.8</v>
      </c>
      <c r="K373" s="214">
        <f>K375+K385</f>
        <v>1408.5</v>
      </c>
      <c r="L373" s="511">
        <f>L375+L385</f>
        <v>1261.4000000000001</v>
      </c>
      <c r="M373" s="511"/>
      <c r="N373" s="511"/>
      <c r="O373" s="511"/>
      <c r="P373" s="511"/>
      <c r="Q373" s="511"/>
      <c r="R373" s="5"/>
      <c r="S373" s="5"/>
      <c r="T373" s="5"/>
      <c r="U373" s="5"/>
      <c r="V373" s="5"/>
      <c r="W373" s="5"/>
      <c r="X373" s="5"/>
      <c r="Y373" s="5"/>
      <c r="Z373" s="5"/>
      <c r="AA373" s="5"/>
      <c r="AB373" s="5"/>
      <c r="AC373" s="5"/>
      <c r="AD373" s="5"/>
      <c r="AE373" s="5"/>
      <c r="AF373" s="5"/>
      <c r="AG373" s="5"/>
      <c r="AH373" s="5"/>
      <c r="AI373" s="5"/>
      <c r="AJ373" s="5"/>
      <c r="AK373" s="5"/>
      <c r="AL373" s="5"/>
      <c r="AM373" s="5"/>
      <c r="AN373" s="5"/>
      <c r="AO373" s="5"/>
      <c r="AP373" s="5"/>
      <c r="AQ373" s="5"/>
      <c r="AR373" s="5"/>
      <c r="AS373" s="5"/>
      <c r="AT373" s="5"/>
      <c r="AU373" s="5"/>
      <c r="AV373" s="5"/>
      <c r="AW373" s="5"/>
      <c r="AX373" s="5"/>
      <c r="AY373" s="5"/>
      <c r="AZ373" s="5"/>
      <c r="BA373" s="5"/>
      <c r="BB373" s="5"/>
      <c r="BC373" s="5"/>
      <c r="BD373" s="5"/>
      <c r="BE373" s="5"/>
      <c r="BF373" s="5"/>
      <c r="BG373" s="5"/>
      <c r="BH373" s="5"/>
      <c r="BI373" s="5"/>
      <c r="BJ373" s="5"/>
      <c r="BK373" s="5"/>
      <c r="BL373" s="5"/>
      <c r="BM373" s="5"/>
      <c r="BN373" s="5"/>
      <c r="BO373" s="5"/>
      <c r="BP373" s="5"/>
      <c r="BQ373" s="5"/>
      <c r="BR373" s="5"/>
      <c r="BS373" s="5"/>
      <c r="BT373" s="5"/>
      <c r="BU373" s="5"/>
      <c r="BV373" s="5"/>
      <c r="BW373" s="5"/>
      <c r="BX373" s="5"/>
      <c r="BY373" s="5"/>
      <c r="BZ373" s="5"/>
      <c r="CA373" s="5"/>
      <c r="CB373" s="5"/>
      <c r="CC373" s="5"/>
      <c r="CD373" s="5"/>
      <c r="CE373" s="5"/>
      <c r="CF373" s="5"/>
      <c r="CG373" s="5"/>
      <c r="CH373" s="5"/>
      <c r="CI373" s="5"/>
      <c r="CJ373" s="5"/>
      <c r="CK373" s="5"/>
      <c r="CL373" s="5"/>
      <c r="CM373" s="5"/>
      <c r="CN373" s="5"/>
      <c r="CO373" s="5"/>
      <c r="CP373" s="5"/>
      <c r="CQ373" s="5"/>
      <c r="CR373" s="5"/>
      <c r="CS373" s="5"/>
      <c r="CT373" s="5"/>
      <c r="CU373" s="5"/>
      <c r="CV373" s="5"/>
      <c r="CW373" s="5"/>
      <c r="CX373" s="5"/>
      <c r="CY373" s="5"/>
      <c r="CZ373" s="5"/>
      <c r="DA373" s="5"/>
      <c r="DB373" s="5"/>
      <c r="DC373" s="5"/>
      <c r="DD373" s="5"/>
      <c r="DE373" s="5"/>
      <c r="DF373" s="5"/>
      <c r="DG373" s="5"/>
      <c r="DH373" s="5"/>
      <c r="DI373" s="5"/>
      <c r="DJ373" s="5"/>
      <c r="DK373" s="5"/>
      <c r="DL373" s="5"/>
      <c r="DM373" s="5"/>
      <c r="DN373" s="5"/>
      <c r="DO373" s="5"/>
      <c r="DP373" s="5"/>
      <c r="DQ373" s="5"/>
      <c r="DR373" s="5"/>
      <c r="DS373" s="5"/>
      <c r="DT373" s="5"/>
      <c r="DU373" s="5"/>
      <c r="DV373" s="5"/>
      <c r="DW373" s="5"/>
      <c r="DX373" s="5"/>
      <c r="DY373" s="5"/>
      <c r="DZ373" s="5"/>
      <c r="EA373" s="5"/>
      <c r="EB373" s="5"/>
      <c r="EC373" s="5"/>
    </row>
    <row r="374" spans="1:133" s="5" customFormat="1">
      <c r="A374" s="384"/>
      <c r="B374" s="85"/>
      <c r="C374" s="85"/>
      <c r="D374" s="85"/>
      <c r="E374" s="85"/>
      <c r="F374" s="85"/>
      <c r="G374" s="85"/>
      <c r="H374" s="528"/>
      <c r="I374" s="528"/>
      <c r="J374" s="528"/>
      <c r="K374" s="610"/>
      <c r="L374" s="528"/>
      <c r="M374" s="528"/>
      <c r="N374" s="528"/>
      <c r="O374" s="528"/>
      <c r="P374" s="528"/>
      <c r="Q374" s="528"/>
    </row>
    <row r="375" spans="1:133" s="4" customFormat="1">
      <c r="A375" s="529" t="s">
        <v>695</v>
      </c>
      <c r="B375" s="86"/>
      <c r="C375" s="86"/>
      <c r="D375" s="86"/>
      <c r="E375" s="86"/>
      <c r="F375" s="86"/>
      <c r="G375" s="86"/>
      <c r="H375" s="419">
        <f t="shared" ref="H375" si="26">H376+H383</f>
        <v>373.8</v>
      </c>
      <c r="I375" s="419">
        <f>I376+I383</f>
        <v>200.6</v>
      </c>
      <c r="J375" s="419">
        <f>J376+J383</f>
        <v>454.7</v>
      </c>
      <c r="K375" s="441">
        <f>K376+K383</f>
        <v>816.2</v>
      </c>
      <c r="L375" s="419">
        <f>L376+L383</f>
        <v>862.1</v>
      </c>
      <c r="M375" s="419"/>
      <c r="N375" s="419"/>
      <c r="O375" s="419"/>
      <c r="P375" s="419"/>
      <c r="Q375" s="419"/>
      <c r="R375" s="5"/>
      <c r="S375" s="5"/>
      <c r="T375" s="5"/>
      <c r="U375" s="5"/>
      <c r="V375" s="5"/>
      <c r="W375" s="5"/>
      <c r="X375" s="5"/>
      <c r="Y375" s="5"/>
      <c r="Z375" s="5"/>
      <c r="AA375" s="5"/>
      <c r="AB375" s="5"/>
      <c r="AC375" s="5"/>
      <c r="AD375" s="5"/>
      <c r="AE375" s="5"/>
      <c r="AF375" s="5"/>
      <c r="AG375" s="5"/>
      <c r="AH375" s="5"/>
      <c r="AI375" s="5"/>
      <c r="AJ375" s="5"/>
      <c r="AK375" s="5"/>
      <c r="AL375" s="5"/>
      <c r="AM375" s="5"/>
      <c r="AN375" s="5"/>
      <c r="AO375" s="5"/>
      <c r="AP375" s="5"/>
      <c r="AQ375" s="5"/>
      <c r="AR375" s="5"/>
      <c r="AS375" s="5"/>
      <c r="AT375" s="5"/>
      <c r="AU375" s="5"/>
      <c r="AV375" s="5"/>
      <c r="AW375" s="5"/>
      <c r="AX375" s="5"/>
      <c r="AY375" s="5"/>
      <c r="AZ375" s="5"/>
      <c r="BA375" s="5"/>
      <c r="BB375" s="5"/>
      <c r="BC375" s="5"/>
      <c r="BD375" s="5"/>
      <c r="BE375" s="5"/>
      <c r="BF375" s="5"/>
      <c r="BG375" s="5"/>
      <c r="BH375" s="5"/>
      <c r="BI375" s="5"/>
      <c r="BJ375" s="5"/>
      <c r="BK375" s="5"/>
      <c r="BL375" s="5"/>
      <c r="BM375" s="5"/>
      <c r="BN375" s="5"/>
      <c r="BO375" s="5"/>
      <c r="BP375" s="5"/>
      <c r="BQ375" s="5"/>
      <c r="BR375" s="5"/>
      <c r="BS375" s="5"/>
      <c r="BT375" s="5"/>
      <c r="BU375" s="5"/>
      <c r="BV375" s="5"/>
      <c r="BW375" s="5"/>
      <c r="BX375" s="5"/>
      <c r="BY375" s="5"/>
      <c r="BZ375" s="5"/>
      <c r="CA375" s="5"/>
      <c r="CB375" s="5"/>
      <c r="CC375" s="5"/>
      <c r="CD375" s="5"/>
      <c r="CE375" s="5"/>
      <c r="CF375" s="5"/>
      <c r="CG375" s="5"/>
      <c r="CH375" s="5"/>
      <c r="CI375" s="5"/>
      <c r="CJ375" s="5"/>
      <c r="CK375" s="5"/>
      <c r="CL375" s="5"/>
      <c r="CM375" s="5"/>
      <c r="CN375" s="5"/>
      <c r="CO375" s="5"/>
      <c r="CP375" s="5"/>
      <c r="CQ375" s="5"/>
      <c r="CR375" s="5"/>
      <c r="CS375" s="5"/>
      <c r="CT375" s="5"/>
      <c r="CU375" s="5"/>
      <c r="CV375" s="5"/>
      <c r="CW375" s="5"/>
      <c r="CX375" s="5"/>
      <c r="CY375" s="5"/>
      <c r="CZ375" s="5"/>
      <c r="DA375" s="5"/>
      <c r="DB375" s="5"/>
      <c r="DC375" s="5"/>
      <c r="DD375" s="5"/>
      <c r="DE375" s="5"/>
      <c r="DF375" s="5"/>
      <c r="DG375" s="5"/>
      <c r="DH375" s="5"/>
      <c r="DI375" s="5"/>
      <c r="DJ375" s="5"/>
      <c r="DK375" s="5"/>
      <c r="DL375" s="5"/>
      <c r="DM375" s="5"/>
      <c r="DN375" s="5"/>
      <c r="DO375" s="5"/>
      <c r="DP375" s="5"/>
      <c r="DQ375" s="5"/>
      <c r="DR375" s="5"/>
      <c r="DS375" s="5"/>
      <c r="DT375" s="5"/>
      <c r="DU375" s="5"/>
      <c r="DV375" s="5"/>
      <c r="DW375" s="5"/>
      <c r="DX375" s="5"/>
      <c r="DY375" s="5"/>
      <c r="DZ375" s="5"/>
      <c r="EA375" s="5"/>
      <c r="EB375" s="5"/>
      <c r="EC375" s="5"/>
    </row>
    <row r="376" spans="1:133">
      <c r="A376" s="387" t="s">
        <v>737</v>
      </c>
      <c r="B376" s="86"/>
      <c r="C376" s="86"/>
      <c r="D376" s="86"/>
      <c r="E376" s="86"/>
      <c r="F376" s="86"/>
      <c r="G376" s="86"/>
      <c r="H376" s="418">
        <v>373.8</v>
      </c>
      <c r="I376" s="418">
        <v>200.6</v>
      </c>
      <c r="J376" s="418">
        <v>454.7</v>
      </c>
      <c r="K376" s="440">
        <v>816.2</v>
      </c>
      <c r="L376" s="418">
        <v>862.1</v>
      </c>
      <c r="M376" s="418"/>
      <c r="N376" s="418"/>
      <c r="O376" s="418"/>
      <c r="P376" s="418"/>
      <c r="Q376" s="418"/>
    </row>
    <row r="377" spans="1:133">
      <c r="A377" s="387" t="s">
        <v>738</v>
      </c>
      <c r="B377" s="86"/>
      <c r="C377" s="86"/>
      <c r="D377" s="86"/>
      <c r="E377" s="86"/>
      <c r="F377" s="86"/>
      <c r="G377" s="86"/>
      <c r="H377" s="418">
        <v>30.2</v>
      </c>
      <c r="I377" s="418">
        <v>-108</v>
      </c>
      <c r="J377" s="418">
        <v>156</v>
      </c>
      <c r="K377" s="440">
        <v>87.7</v>
      </c>
      <c r="L377" s="418">
        <v>-61.3</v>
      </c>
      <c r="M377" s="418"/>
      <c r="N377" s="418"/>
      <c r="O377" s="418"/>
      <c r="P377" s="418"/>
      <c r="Q377" s="418"/>
    </row>
    <row r="378" spans="1:133" hidden="1">
      <c r="A378" s="394" t="s">
        <v>739</v>
      </c>
      <c r="B378" s="86"/>
      <c r="C378" s="86"/>
      <c r="D378" s="86"/>
      <c r="E378" s="86"/>
      <c r="F378" s="86"/>
      <c r="G378" s="86"/>
      <c r="H378" s="418"/>
      <c r="I378" s="418"/>
      <c r="J378" s="418"/>
      <c r="K378" s="440"/>
      <c r="L378" s="418"/>
      <c r="M378" s="418"/>
      <c r="N378" s="418"/>
      <c r="O378" s="418"/>
      <c r="P378" s="418"/>
      <c r="Q378" s="418"/>
    </row>
    <row r="379" spans="1:133" hidden="1">
      <c r="A379" s="394" t="s">
        <v>740</v>
      </c>
      <c r="B379" s="86"/>
      <c r="C379" s="86"/>
      <c r="D379" s="86"/>
      <c r="E379" s="86"/>
      <c r="F379" s="86"/>
      <c r="G379" s="86"/>
      <c r="H379" s="418"/>
      <c r="I379" s="418"/>
      <c r="J379" s="418"/>
      <c r="K379" s="440"/>
      <c r="L379" s="418"/>
      <c r="M379" s="418"/>
      <c r="N379" s="418"/>
      <c r="O379" s="418"/>
      <c r="P379" s="418"/>
      <c r="Q379" s="418"/>
    </row>
    <row r="380" spans="1:133">
      <c r="A380" s="387" t="s">
        <v>741</v>
      </c>
      <c r="B380" s="86"/>
      <c r="C380" s="86"/>
      <c r="D380" s="86"/>
      <c r="E380" s="86"/>
      <c r="F380" s="86"/>
      <c r="G380" s="86"/>
      <c r="H380" s="418">
        <v>343.6</v>
      </c>
      <c r="I380" s="418">
        <v>308.60000000000002</v>
      </c>
      <c r="J380" s="418">
        <v>298.7</v>
      </c>
      <c r="K380" s="440">
        <v>728.5</v>
      </c>
      <c r="L380" s="418">
        <v>923.4</v>
      </c>
      <c r="M380" s="418"/>
      <c r="N380" s="418"/>
      <c r="O380" s="418"/>
      <c r="P380" s="418"/>
      <c r="Q380" s="418"/>
    </row>
    <row r="381" spans="1:133" hidden="1">
      <c r="A381" s="394" t="s">
        <v>742</v>
      </c>
      <c r="B381" s="86"/>
      <c r="C381" s="86"/>
      <c r="D381" s="86"/>
      <c r="E381" s="86"/>
      <c r="F381" s="86"/>
      <c r="G381" s="86"/>
      <c r="H381" s="418"/>
      <c r="I381" s="418"/>
      <c r="J381" s="418"/>
      <c r="K381" s="440"/>
      <c r="L381" s="418"/>
      <c r="M381" s="418"/>
      <c r="N381" s="418"/>
      <c r="O381" s="418"/>
      <c r="P381" s="418"/>
      <c r="Q381" s="418"/>
    </row>
    <row r="382" spans="1:133" hidden="1">
      <c r="A382" s="394" t="s">
        <v>743</v>
      </c>
      <c r="B382" s="86"/>
      <c r="C382" s="86"/>
      <c r="D382" s="86"/>
      <c r="E382" s="86"/>
      <c r="F382" s="86"/>
      <c r="G382" s="86"/>
      <c r="H382" s="418"/>
      <c r="I382" s="418"/>
      <c r="J382" s="418"/>
      <c r="K382" s="440"/>
      <c r="L382" s="418"/>
      <c r="M382" s="418"/>
      <c r="N382" s="418"/>
      <c r="O382" s="418"/>
      <c r="P382" s="418"/>
      <c r="Q382" s="418"/>
    </row>
    <row r="383" spans="1:133">
      <c r="A383" s="387" t="s">
        <v>745</v>
      </c>
      <c r="B383" s="87"/>
      <c r="C383" s="87"/>
      <c r="D383" s="87"/>
      <c r="E383" s="87"/>
      <c r="F383" s="86"/>
      <c r="G383" s="86"/>
      <c r="H383" s="418"/>
      <c r="I383" s="418"/>
      <c r="J383" s="418"/>
      <c r="K383" s="440"/>
      <c r="L383" s="418"/>
      <c r="M383" s="418"/>
      <c r="N383" s="418"/>
      <c r="O383" s="418"/>
      <c r="P383" s="418"/>
      <c r="Q383" s="418"/>
    </row>
    <row r="384" spans="1:133">
      <c r="A384" s="387"/>
      <c r="B384" s="86"/>
      <c r="C384" s="86"/>
      <c r="D384" s="86"/>
      <c r="E384" s="86"/>
      <c r="F384" s="86"/>
      <c r="G384" s="86"/>
      <c r="H384" s="418"/>
      <c r="I384" s="418"/>
      <c r="J384" s="418"/>
      <c r="K384" s="440"/>
      <c r="L384" s="418"/>
      <c r="M384" s="418"/>
      <c r="N384" s="418"/>
      <c r="O384" s="418"/>
      <c r="P384" s="418"/>
      <c r="Q384" s="418"/>
    </row>
    <row r="385" spans="1:133" s="4" customFormat="1">
      <c r="A385" s="529" t="s">
        <v>696</v>
      </c>
      <c r="B385" s="86"/>
      <c r="C385" s="86"/>
      <c r="D385" s="86"/>
      <c r="E385" s="86"/>
      <c r="F385" s="86"/>
      <c r="G385" s="86"/>
      <c r="H385" s="419">
        <f t="shared" ref="H385" si="27">H387+H391+H386</f>
        <v>1613.4</v>
      </c>
      <c r="I385" s="419">
        <f>I387+I391+I386</f>
        <v>1696.9</v>
      </c>
      <c r="J385" s="419">
        <f>J387+J391+J386</f>
        <v>1221.0999999999999</v>
      </c>
      <c r="K385" s="441">
        <f>K387+K391+K386</f>
        <v>592.29999999999995</v>
      </c>
      <c r="L385" s="419">
        <f>L387+L391+L386</f>
        <v>399.29999999999995</v>
      </c>
      <c r="M385" s="419"/>
      <c r="N385" s="419"/>
      <c r="O385" s="419"/>
      <c r="P385" s="419"/>
      <c r="Q385" s="419"/>
      <c r="R385" s="5"/>
      <c r="S385" s="5"/>
      <c r="T385" s="5"/>
      <c r="U385" s="5"/>
      <c r="V385" s="5"/>
      <c r="W385" s="5"/>
      <c r="X385" s="5"/>
      <c r="Y385" s="5"/>
      <c r="Z385" s="5"/>
      <c r="AA385" s="5"/>
      <c r="AB385" s="5"/>
      <c r="AC385" s="5"/>
      <c r="AD385" s="5"/>
      <c r="AE385" s="5"/>
      <c r="AF385" s="5"/>
      <c r="AG385" s="5"/>
      <c r="AH385" s="5"/>
      <c r="AI385" s="5"/>
      <c r="AJ385" s="5"/>
      <c r="AK385" s="5"/>
      <c r="AL385" s="5"/>
      <c r="AM385" s="5"/>
      <c r="AN385" s="5"/>
      <c r="AO385" s="5"/>
      <c r="AP385" s="5"/>
      <c r="AQ385" s="5"/>
      <c r="AR385" s="5"/>
      <c r="AS385" s="5"/>
      <c r="AT385" s="5"/>
      <c r="AU385" s="5"/>
      <c r="AV385" s="5"/>
      <c r="AW385" s="5"/>
      <c r="AX385" s="5"/>
      <c r="AY385" s="5"/>
      <c r="AZ385" s="5"/>
      <c r="BA385" s="5"/>
      <c r="BB385" s="5"/>
      <c r="BC385" s="5"/>
      <c r="BD385" s="5"/>
      <c r="BE385" s="5"/>
      <c r="BF385" s="5"/>
      <c r="BG385" s="5"/>
      <c r="BH385" s="5"/>
      <c r="BI385" s="5"/>
      <c r="BJ385" s="5"/>
      <c r="BK385" s="5"/>
      <c r="BL385" s="5"/>
      <c r="BM385" s="5"/>
      <c r="BN385" s="5"/>
      <c r="BO385" s="5"/>
      <c r="BP385" s="5"/>
      <c r="BQ385" s="5"/>
      <c r="BR385" s="5"/>
      <c r="BS385" s="5"/>
      <c r="BT385" s="5"/>
      <c r="BU385" s="5"/>
      <c r="BV385" s="5"/>
      <c r="BW385" s="5"/>
      <c r="BX385" s="5"/>
      <c r="BY385" s="5"/>
      <c r="BZ385" s="5"/>
      <c r="CA385" s="5"/>
      <c r="CB385" s="5"/>
      <c r="CC385" s="5"/>
      <c r="CD385" s="5"/>
      <c r="CE385" s="5"/>
      <c r="CF385" s="5"/>
      <c r="CG385" s="5"/>
      <c r="CH385" s="5"/>
      <c r="CI385" s="5"/>
      <c r="CJ385" s="5"/>
      <c r="CK385" s="5"/>
      <c r="CL385" s="5"/>
      <c r="CM385" s="5"/>
      <c r="CN385" s="5"/>
      <c r="CO385" s="5"/>
      <c r="CP385" s="5"/>
      <c r="CQ385" s="5"/>
      <c r="CR385" s="5"/>
      <c r="CS385" s="5"/>
      <c r="CT385" s="5"/>
      <c r="CU385" s="5"/>
      <c r="CV385" s="5"/>
      <c r="CW385" s="5"/>
      <c r="CX385" s="5"/>
      <c r="CY385" s="5"/>
      <c r="CZ385" s="5"/>
      <c r="DA385" s="5"/>
      <c r="DB385" s="5"/>
      <c r="DC385" s="5"/>
      <c r="DD385" s="5"/>
      <c r="DE385" s="5"/>
      <c r="DF385" s="5"/>
      <c r="DG385" s="5"/>
      <c r="DH385" s="5"/>
      <c r="DI385" s="5"/>
      <c r="DJ385" s="5"/>
      <c r="DK385" s="5"/>
      <c r="DL385" s="5"/>
      <c r="DM385" s="5"/>
      <c r="DN385" s="5"/>
      <c r="DO385" s="5"/>
      <c r="DP385" s="5"/>
      <c r="DQ385" s="5"/>
      <c r="DR385" s="5"/>
      <c r="DS385" s="5"/>
      <c r="DT385" s="5"/>
      <c r="DU385" s="5"/>
      <c r="DV385" s="5"/>
      <c r="DW385" s="5"/>
      <c r="DX385" s="5"/>
      <c r="DY385" s="5"/>
      <c r="DZ385" s="5"/>
      <c r="EA385" s="5"/>
      <c r="EB385" s="5"/>
      <c r="EC385" s="5"/>
    </row>
    <row r="386" spans="1:133" s="5" customFormat="1">
      <c r="A386" s="387" t="s">
        <v>758</v>
      </c>
      <c r="B386" s="86"/>
      <c r="C386" s="86"/>
      <c r="D386" s="86"/>
      <c r="E386" s="86"/>
      <c r="F386" s="86"/>
      <c r="G386" s="86"/>
      <c r="H386" s="418">
        <v>640</v>
      </c>
      <c r="I386" s="418">
        <v>640</v>
      </c>
      <c r="J386" s="418">
        <v>320</v>
      </c>
      <c r="K386" s="440"/>
      <c r="L386" s="418">
        <v>-640</v>
      </c>
      <c r="M386" s="418"/>
      <c r="N386" s="418"/>
      <c r="O386" s="418"/>
      <c r="P386" s="418"/>
      <c r="Q386" s="418"/>
    </row>
    <row r="387" spans="1:133" s="5" customFormat="1">
      <c r="A387" s="387" t="s">
        <v>737</v>
      </c>
      <c r="B387" s="86"/>
      <c r="C387" s="86"/>
      <c r="D387" s="86"/>
      <c r="E387" s="86"/>
      <c r="F387" s="87"/>
      <c r="G387" s="86"/>
      <c r="H387" s="531"/>
      <c r="I387" s="418"/>
      <c r="J387" s="418"/>
      <c r="K387" s="440"/>
      <c r="L387" s="418"/>
      <c r="M387" s="418"/>
      <c r="N387" s="418"/>
      <c r="O387" s="418"/>
      <c r="P387" s="418"/>
      <c r="Q387" s="418"/>
    </row>
    <row r="388" spans="1:133">
      <c r="A388" s="387" t="s">
        <v>752</v>
      </c>
      <c r="B388" s="86"/>
      <c r="C388" s="86"/>
      <c r="D388" s="86"/>
      <c r="E388" s="86"/>
      <c r="F388" s="87"/>
      <c r="G388" s="86"/>
      <c r="H388" s="418"/>
      <c r="I388" s="418"/>
      <c r="J388" s="418"/>
      <c r="K388" s="440"/>
      <c r="L388" s="418"/>
      <c r="M388" s="418"/>
      <c r="N388" s="418"/>
      <c r="O388" s="418"/>
      <c r="P388" s="418"/>
      <c r="Q388" s="418"/>
    </row>
    <row r="389" spans="1:133" hidden="1">
      <c r="A389" s="394" t="s">
        <v>742</v>
      </c>
      <c r="B389" s="86"/>
      <c r="C389" s="86"/>
      <c r="D389" s="86"/>
      <c r="E389" s="86"/>
      <c r="F389" s="87"/>
      <c r="G389" s="86"/>
      <c r="H389" s="418"/>
      <c r="I389" s="418"/>
      <c r="J389" s="418"/>
      <c r="K389" s="440"/>
      <c r="L389" s="418"/>
      <c r="M389" s="418"/>
      <c r="N389" s="418"/>
      <c r="O389" s="418"/>
      <c r="P389" s="418"/>
      <c r="Q389" s="418"/>
    </row>
    <row r="390" spans="1:133" hidden="1">
      <c r="A390" s="394" t="s">
        <v>743</v>
      </c>
      <c r="B390" s="86"/>
      <c r="C390" s="86"/>
      <c r="D390" s="86"/>
      <c r="E390" s="86"/>
      <c r="F390" s="87"/>
      <c r="G390" s="86"/>
      <c r="H390" s="418"/>
      <c r="I390" s="418"/>
      <c r="J390" s="418"/>
      <c r="K390" s="440"/>
      <c r="L390" s="418"/>
      <c r="M390" s="418"/>
      <c r="N390" s="418"/>
      <c r="O390" s="418"/>
      <c r="P390" s="418"/>
      <c r="Q390" s="418"/>
    </row>
    <row r="391" spans="1:133" s="5" customFormat="1">
      <c r="A391" s="387" t="s">
        <v>747</v>
      </c>
      <c r="B391" s="86"/>
      <c r="C391" s="86"/>
      <c r="D391" s="86"/>
      <c r="E391" s="86"/>
      <c r="F391" s="86"/>
      <c r="G391" s="86"/>
      <c r="H391" s="418">
        <v>973.4</v>
      </c>
      <c r="I391" s="418">
        <v>1056.9000000000001</v>
      </c>
      <c r="J391" s="418">
        <v>901.1</v>
      </c>
      <c r="K391" s="440">
        <v>592.29999999999995</v>
      </c>
      <c r="L391" s="418">
        <v>1039.3</v>
      </c>
      <c r="M391" s="418"/>
      <c r="N391" s="418"/>
      <c r="O391" s="418"/>
      <c r="P391" s="418"/>
      <c r="Q391" s="418"/>
    </row>
    <row r="392" spans="1:133">
      <c r="A392" s="387" t="s">
        <v>748</v>
      </c>
      <c r="B392" s="86"/>
      <c r="C392" s="86"/>
      <c r="D392" s="86"/>
      <c r="E392" s="86"/>
      <c r="F392" s="86"/>
      <c r="G392" s="56"/>
      <c r="H392" s="237">
        <v>337.4</v>
      </c>
      <c r="I392" s="237">
        <v>480.6</v>
      </c>
      <c r="J392" s="237">
        <v>808.3</v>
      </c>
      <c r="K392" s="387">
        <v>1123.4000000000001</v>
      </c>
      <c r="L392" s="237">
        <v>1389.7</v>
      </c>
      <c r="M392" s="237"/>
      <c r="N392" s="237"/>
      <c r="O392" s="237"/>
      <c r="P392" s="237"/>
      <c r="Q392" s="237"/>
    </row>
    <row r="393" spans="1:133" hidden="1">
      <c r="A393" s="394" t="s">
        <v>750</v>
      </c>
      <c r="B393" s="86"/>
      <c r="C393" s="86"/>
      <c r="D393" s="86"/>
      <c r="E393" s="86"/>
      <c r="F393" s="86"/>
      <c r="G393" s="56"/>
      <c r="H393" s="237"/>
      <c r="I393" s="237"/>
      <c r="J393" s="237"/>
      <c r="K393" s="387"/>
      <c r="L393" s="237"/>
      <c r="M393" s="237"/>
      <c r="N393" s="237"/>
      <c r="O393" s="237"/>
      <c r="P393" s="237"/>
      <c r="Q393" s="237"/>
    </row>
    <row r="394" spans="1:133" hidden="1">
      <c r="A394" s="394" t="s">
        <v>743</v>
      </c>
      <c r="B394" s="86"/>
      <c r="C394" s="86"/>
      <c r="D394" s="86"/>
      <c r="E394" s="86"/>
      <c r="F394" s="86"/>
      <c r="G394" s="56"/>
      <c r="H394" s="237"/>
      <c r="I394" s="237"/>
      <c r="J394" s="237"/>
      <c r="K394" s="387"/>
      <c r="L394" s="237"/>
      <c r="M394" s="237"/>
      <c r="N394" s="237"/>
      <c r="O394" s="237"/>
      <c r="P394" s="237"/>
      <c r="Q394" s="237"/>
    </row>
    <row r="395" spans="1:133">
      <c r="A395" s="387" t="s">
        <v>751</v>
      </c>
      <c r="B395" s="87"/>
      <c r="C395" s="87"/>
      <c r="D395" s="87"/>
      <c r="E395" s="86"/>
      <c r="F395" s="86"/>
      <c r="G395" s="56"/>
      <c r="H395" s="237">
        <v>39.799999999999997</v>
      </c>
      <c r="I395" s="237">
        <v>17.899999999999999</v>
      </c>
      <c r="J395" s="237">
        <v>513.9</v>
      </c>
      <c r="K395" s="387">
        <v>513.9</v>
      </c>
      <c r="L395" s="237">
        <v>337.9</v>
      </c>
      <c r="M395" s="237"/>
      <c r="N395" s="237"/>
      <c r="O395" s="237"/>
      <c r="P395" s="237"/>
      <c r="Q395" s="237"/>
    </row>
    <row r="396" spans="1:133" hidden="1">
      <c r="A396" s="394" t="s">
        <v>750</v>
      </c>
      <c r="B396" s="87"/>
      <c r="C396" s="87"/>
      <c r="D396" s="87"/>
      <c r="E396" s="87"/>
      <c r="F396" s="86"/>
      <c r="G396" s="56"/>
      <c r="H396" s="237"/>
      <c r="I396" s="420"/>
      <c r="J396" s="420"/>
      <c r="K396" s="442"/>
      <c r="L396" s="420"/>
      <c r="M396" s="420"/>
      <c r="N396" s="420"/>
      <c r="O396" s="420"/>
      <c r="P396" s="420"/>
      <c r="Q396" s="420"/>
    </row>
    <row r="397" spans="1:133" hidden="1">
      <c r="A397" s="394" t="s">
        <v>743</v>
      </c>
      <c r="B397" s="86"/>
      <c r="C397" s="86"/>
      <c r="D397" s="86"/>
      <c r="E397" s="87"/>
      <c r="F397" s="87"/>
      <c r="G397" s="87"/>
      <c r="H397" s="420"/>
      <c r="I397" s="237"/>
      <c r="J397" s="237"/>
      <c r="K397" s="387"/>
      <c r="L397" s="237"/>
      <c r="M397" s="237"/>
      <c r="N397" s="237"/>
      <c r="O397" s="237"/>
      <c r="P397" s="237"/>
      <c r="Q397" s="237"/>
    </row>
    <row r="398" spans="1:133">
      <c r="A398" s="387" t="s">
        <v>752</v>
      </c>
      <c r="B398" s="86"/>
      <c r="C398" s="86"/>
      <c r="D398" s="86"/>
      <c r="E398" s="86"/>
      <c r="F398" s="86"/>
      <c r="G398" s="87"/>
      <c r="H398" s="420">
        <v>596.20000000000005</v>
      </c>
      <c r="I398" s="420">
        <v>594.20000000000005</v>
      </c>
      <c r="J398" s="420">
        <v>606.70000000000005</v>
      </c>
      <c r="K398" s="442">
        <v>-17.100000000000001</v>
      </c>
      <c r="L398" s="420">
        <v>-12.4</v>
      </c>
      <c r="M398" s="420"/>
      <c r="N398" s="420"/>
      <c r="O398" s="420"/>
      <c r="P398" s="420"/>
      <c r="Q398" s="420"/>
    </row>
    <row r="399" spans="1:133" hidden="1">
      <c r="A399" s="208" t="s">
        <v>750</v>
      </c>
      <c r="B399" s="86"/>
      <c r="C399" s="86"/>
      <c r="D399" s="86"/>
      <c r="E399" s="87"/>
      <c r="F399" s="87"/>
      <c r="G399" s="87"/>
      <c r="H399" s="420"/>
      <c r="I399" s="420"/>
      <c r="J399" s="420"/>
      <c r="K399" s="442"/>
      <c r="L399" s="420"/>
      <c r="M399" s="420"/>
      <c r="N399" s="420"/>
      <c r="O399" s="420"/>
      <c r="P399" s="420"/>
      <c r="Q399" s="420"/>
    </row>
    <row r="400" spans="1:133" hidden="1">
      <c r="A400" s="208" t="s">
        <v>743</v>
      </c>
      <c r="B400" s="86"/>
      <c r="C400" s="86"/>
      <c r="D400" s="86"/>
      <c r="E400" s="86"/>
      <c r="F400" s="86"/>
      <c r="G400" s="592"/>
      <c r="H400" s="531"/>
      <c r="I400" s="531"/>
      <c r="J400" s="531"/>
      <c r="K400" s="612"/>
      <c r="L400" s="531"/>
      <c r="M400" s="531"/>
      <c r="N400" s="531"/>
      <c r="O400" s="531"/>
      <c r="P400" s="531"/>
      <c r="Q400" s="531"/>
    </row>
    <row r="401" spans="1:133">
      <c r="A401" s="56"/>
      <c r="B401" s="86"/>
      <c r="C401" s="86"/>
      <c r="D401" s="86"/>
      <c r="E401" s="86"/>
      <c r="F401" s="86"/>
      <c r="G401" s="86"/>
      <c r="H401" s="418"/>
      <c r="I401" s="418"/>
      <c r="J401" s="418"/>
      <c r="K401" s="440"/>
      <c r="L401" s="418"/>
      <c r="M401" s="418"/>
      <c r="N401" s="418"/>
      <c r="O401" s="418"/>
      <c r="P401" s="418"/>
      <c r="Q401" s="418"/>
    </row>
    <row r="402" spans="1:133" s="501" customFormat="1">
      <c r="A402" s="163" t="s">
        <v>753</v>
      </c>
      <c r="B402" s="41"/>
      <c r="C402" s="41"/>
      <c r="D402" s="41"/>
      <c r="E402" s="41"/>
      <c r="F402" s="41"/>
      <c r="G402" s="41"/>
      <c r="H402" s="390">
        <f t="shared" ref="H402" si="28">H367+H371-H375-H385</f>
        <v>-1987.2</v>
      </c>
      <c r="I402" s="390">
        <f>I367+I371-I375-I385</f>
        <v>-1897.5</v>
      </c>
      <c r="J402" s="390">
        <f>J367+J371-J375-J385</f>
        <v>-1675.8</v>
      </c>
      <c r="K402" s="150">
        <f>K367+K371-K375-K385</f>
        <v>-1408.5</v>
      </c>
      <c r="L402" s="390">
        <f>L367+L371-L375-L385</f>
        <v>-1261.4000000000001</v>
      </c>
      <c r="M402" s="390"/>
      <c r="N402" s="390"/>
      <c r="O402" s="390"/>
      <c r="P402" s="390"/>
      <c r="Q402" s="390"/>
      <c r="R402" s="16"/>
      <c r="S402" s="16"/>
      <c r="T402" s="16"/>
      <c r="U402" s="16"/>
      <c r="V402" s="16"/>
      <c r="W402" s="16"/>
      <c r="X402" s="16"/>
      <c r="Y402" s="16"/>
      <c r="Z402" s="16"/>
      <c r="AA402" s="16"/>
      <c r="AB402" s="16"/>
      <c r="AC402" s="16"/>
      <c r="AD402" s="16"/>
      <c r="AE402" s="16"/>
      <c r="AF402" s="16"/>
      <c r="AG402" s="16"/>
      <c r="AH402" s="16"/>
      <c r="AI402" s="16"/>
      <c r="AJ402" s="16"/>
      <c r="AK402" s="16"/>
      <c r="AL402" s="16"/>
      <c r="AM402" s="16"/>
      <c r="AN402" s="16"/>
      <c r="AO402" s="16"/>
      <c r="AP402" s="16"/>
      <c r="AQ402" s="16"/>
      <c r="AR402" s="16"/>
      <c r="AS402" s="16"/>
      <c r="AT402" s="16"/>
      <c r="AU402" s="16"/>
      <c r="AV402" s="16"/>
      <c r="AW402" s="16"/>
      <c r="AX402" s="16"/>
      <c r="AY402" s="16"/>
      <c r="AZ402" s="16"/>
      <c r="BA402" s="16"/>
      <c r="BB402" s="16"/>
      <c r="BC402" s="16"/>
      <c r="BD402" s="16"/>
      <c r="BE402" s="16"/>
      <c r="BF402" s="16"/>
      <c r="BG402" s="16"/>
      <c r="BH402" s="16"/>
      <c r="BI402" s="16"/>
      <c r="BJ402" s="16"/>
      <c r="BK402" s="16"/>
      <c r="BL402" s="16"/>
      <c r="BM402" s="16"/>
      <c r="BN402" s="16"/>
      <c r="BO402" s="16"/>
      <c r="BP402" s="16"/>
      <c r="BQ402" s="16"/>
      <c r="BR402" s="16"/>
      <c r="BS402" s="16"/>
      <c r="BT402" s="16"/>
      <c r="BU402" s="16"/>
      <c r="BV402" s="16"/>
      <c r="BW402" s="16"/>
      <c r="BX402" s="16"/>
      <c r="BY402" s="16"/>
      <c r="BZ402" s="16"/>
      <c r="CA402" s="16"/>
      <c r="CB402" s="16"/>
      <c r="CC402" s="16"/>
      <c r="CD402" s="16"/>
      <c r="CE402" s="16"/>
      <c r="CF402" s="16"/>
      <c r="CG402" s="16"/>
      <c r="CH402" s="16"/>
      <c r="CI402" s="16"/>
      <c r="CJ402" s="16"/>
      <c r="CK402" s="16"/>
      <c r="CL402" s="16"/>
      <c r="CM402" s="16"/>
      <c r="CN402" s="16"/>
      <c r="CO402" s="16"/>
      <c r="CP402" s="16"/>
      <c r="CQ402" s="16"/>
      <c r="CR402" s="16"/>
      <c r="CS402" s="16"/>
      <c r="CT402" s="16"/>
      <c r="CU402" s="16"/>
      <c r="CV402" s="16"/>
      <c r="CW402" s="16"/>
      <c r="CX402" s="16"/>
      <c r="CY402" s="16"/>
      <c r="CZ402" s="16"/>
      <c r="DA402" s="16"/>
      <c r="DB402" s="16"/>
      <c r="DC402" s="16"/>
      <c r="DD402" s="16"/>
      <c r="DE402" s="16"/>
      <c r="DF402" s="16"/>
      <c r="DG402" s="16"/>
      <c r="DH402" s="16"/>
      <c r="DI402" s="16"/>
      <c r="DJ402" s="16"/>
      <c r="DK402" s="16"/>
      <c r="DL402" s="16"/>
      <c r="DM402" s="16"/>
      <c r="DN402" s="16"/>
      <c r="DO402" s="16"/>
      <c r="DP402" s="16"/>
      <c r="DQ402" s="16"/>
      <c r="DR402" s="16"/>
      <c r="DS402" s="16"/>
      <c r="DT402" s="16"/>
      <c r="DU402" s="16"/>
      <c r="DV402" s="16"/>
      <c r="DW402" s="16"/>
      <c r="DX402" s="16"/>
      <c r="DY402" s="16"/>
      <c r="DZ402" s="16"/>
      <c r="EA402" s="16"/>
      <c r="EB402" s="16"/>
      <c r="EC402" s="16"/>
    </row>
    <row r="403" spans="1:133" s="16" customFormat="1">
      <c r="A403" s="312"/>
      <c r="B403" s="41"/>
      <c r="C403" s="41"/>
      <c r="D403" s="41"/>
      <c r="E403" s="41"/>
      <c r="F403" s="41"/>
      <c r="G403" s="41"/>
      <c r="H403" s="590"/>
      <c r="I403" s="590"/>
      <c r="J403" s="590"/>
      <c r="K403" s="589"/>
      <c r="L403" s="590"/>
      <c r="M403" s="590"/>
      <c r="N403" s="590"/>
      <c r="O403" s="590"/>
      <c r="P403" s="590"/>
      <c r="Q403" s="590"/>
    </row>
    <row r="404" spans="1:133" ht="20.25">
      <c r="A404" s="347" t="s">
        <v>274</v>
      </c>
      <c r="B404" s="52"/>
      <c r="C404" s="52"/>
      <c r="D404" s="52"/>
      <c r="E404" s="31"/>
      <c r="F404" s="127"/>
      <c r="G404" s="127"/>
      <c r="H404" s="127"/>
      <c r="I404" s="127"/>
      <c r="J404" s="127"/>
      <c r="L404" s="127"/>
      <c r="M404" s="127"/>
      <c r="N404" s="127"/>
      <c r="O404" s="127"/>
      <c r="P404" s="127"/>
      <c r="Q404" s="127"/>
    </row>
    <row r="405" spans="1:133" ht="25.5">
      <c r="A405" s="384" t="s">
        <v>760</v>
      </c>
      <c r="B405" s="127"/>
      <c r="C405" s="127"/>
      <c r="D405" s="127"/>
      <c r="E405" s="386" t="s">
        <v>232</v>
      </c>
      <c r="F405" s="386" t="s">
        <v>233</v>
      </c>
      <c r="G405" s="386" t="s">
        <v>233</v>
      </c>
      <c r="H405" s="386" t="s">
        <v>233</v>
      </c>
      <c r="I405" s="386" t="s">
        <v>233</v>
      </c>
      <c r="J405" s="386" t="s">
        <v>233</v>
      </c>
      <c r="K405" s="432" t="s">
        <v>233</v>
      </c>
      <c r="L405" s="386"/>
      <c r="M405" s="386"/>
      <c r="N405" s="386"/>
      <c r="O405" s="386"/>
      <c r="P405" s="386"/>
      <c r="Q405" s="386"/>
    </row>
    <row r="406" spans="1:133">
      <c r="A406" s="384" t="s">
        <v>731</v>
      </c>
      <c r="B406" s="127"/>
      <c r="C406" s="127"/>
      <c r="D406" s="127"/>
      <c r="E406" s="388" t="s">
        <v>439</v>
      </c>
      <c r="F406" s="388" t="s">
        <v>439</v>
      </c>
      <c r="G406" s="388" t="s">
        <v>439</v>
      </c>
      <c r="H406" s="388" t="s">
        <v>439</v>
      </c>
      <c r="I406" s="388" t="s">
        <v>439</v>
      </c>
      <c r="J406" s="388" t="s">
        <v>439</v>
      </c>
      <c r="K406" s="127" t="s">
        <v>439</v>
      </c>
      <c r="L406" s="388"/>
      <c r="M406" s="388"/>
      <c r="N406" s="388"/>
      <c r="O406" s="388"/>
      <c r="P406" s="388"/>
      <c r="Q406" s="388"/>
    </row>
    <row r="407" spans="1:133">
      <c r="A407" s="387" t="s">
        <v>732</v>
      </c>
      <c r="B407" s="127"/>
      <c r="C407" s="127"/>
      <c r="D407" s="127"/>
      <c r="E407" s="388"/>
      <c r="F407" s="388"/>
      <c r="G407" s="388"/>
      <c r="H407" s="388"/>
      <c r="I407" s="388"/>
      <c r="J407" s="388"/>
      <c r="L407" s="388"/>
      <c r="M407" s="388"/>
      <c r="N407" s="388"/>
      <c r="O407" s="388"/>
      <c r="P407" s="388"/>
      <c r="Q407" s="388"/>
    </row>
    <row r="408" spans="1:133">
      <c r="A408" s="387"/>
      <c r="B408" s="127"/>
      <c r="C408" s="127"/>
      <c r="D408" s="127"/>
      <c r="E408" s="511">
        <f>E410+E414</f>
        <v>-192</v>
      </c>
      <c r="F408" s="511">
        <v>-1847.2</v>
      </c>
      <c r="G408" s="511">
        <v>-1937.4</v>
      </c>
      <c r="H408" s="511">
        <v>-2351.1</v>
      </c>
      <c r="I408" s="511">
        <v>-2061.6999999999998</v>
      </c>
      <c r="J408" s="511">
        <v>-1959.2</v>
      </c>
      <c r="K408" s="214">
        <v>-1959.2</v>
      </c>
      <c r="L408" s="511"/>
      <c r="M408" s="511"/>
      <c r="N408" s="511"/>
      <c r="O408" s="511"/>
      <c r="P408" s="511"/>
      <c r="Q408" s="511"/>
    </row>
    <row r="409" spans="1:133">
      <c r="A409" s="389" t="s">
        <v>733</v>
      </c>
      <c r="B409" s="127"/>
      <c r="C409" s="127"/>
      <c r="D409" s="127"/>
      <c r="E409" s="528"/>
      <c r="F409" s="528"/>
      <c r="G409" s="528"/>
      <c r="H409" s="528"/>
      <c r="I409" s="528"/>
      <c r="J409" s="528"/>
      <c r="K409" s="610"/>
      <c r="L409" s="528"/>
      <c r="M409" s="528"/>
      <c r="N409" s="528"/>
      <c r="O409" s="528"/>
      <c r="P409" s="528"/>
      <c r="Q409" s="528"/>
    </row>
    <row r="410" spans="1:133">
      <c r="A410" s="384"/>
      <c r="B410" s="127"/>
      <c r="C410" s="127"/>
      <c r="D410" s="127"/>
      <c r="E410" s="419">
        <v>-192</v>
      </c>
      <c r="F410" s="419">
        <v>-1847.2</v>
      </c>
      <c r="G410" s="419">
        <v>-1937.4</v>
      </c>
      <c r="H410" s="419">
        <v>-2351.1</v>
      </c>
      <c r="I410" s="419">
        <v>-2061.6999999999998</v>
      </c>
      <c r="J410" s="419">
        <v>-1959.2</v>
      </c>
      <c r="K410" s="441">
        <v>-1959.2</v>
      </c>
      <c r="L410" s="419"/>
      <c r="M410" s="419"/>
      <c r="N410" s="419"/>
      <c r="O410" s="419"/>
      <c r="P410" s="419"/>
      <c r="Q410" s="419"/>
    </row>
    <row r="411" spans="1:133">
      <c r="A411" s="529" t="s">
        <v>695</v>
      </c>
      <c r="B411" s="127"/>
      <c r="C411" s="127"/>
      <c r="D411" s="127"/>
      <c r="E411" s="418">
        <v>-124.1</v>
      </c>
      <c r="F411" s="418">
        <v>-1784.6</v>
      </c>
      <c r="G411" s="418">
        <v>-1873.6</v>
      </c>
      <c r="H411" s="418">
        <v>-2283.6999999999998</v>
      </c>
      <c r="I411" s="418">
        <v>-1991.9</v>
      </c>
      <c r="J411" s="418">
        <v>-1888.8</v>
      </c>
      <c r="K411" s="440">
        <v>-1888.8</v>
      </c>
      <c r="L411" s="418"/>
      <c r="M411" s="418"/>
      <c r="N411" s="418"/>
      <c r="O411" s="418"/>
      <c r="P411" s="418"/>
      <c r="Q411" s="418"/>
    </row>
    <row r="412" spans="1:133">
      <c r="A412" s="387" t="s">
        <v>734</v>
      </c>
      <c r="B412" s="127"/>
      <c r="C412" s="127"/>
      <c r="D412" s="127"/>
      <c r="E412" s="418">
        <v>-68</v>
      </c>
      <c r="F412" s="418">
        <v>-62.6</v>
      </c>
      <c r="G412" s="418">
        <v>-63.8</v>
      </c>
      <c r="H412" s="418">
        <v>-67.400000000000006</v>
      </c>
      <c r="I412" s="418">
        <v>-69.8</v>
      </c>
      <c r="J412" s="418">
        <v>-70.400000000000006</v>
      </c>
      <c r="K412" s="440">
        <v>-70.400000000000006</v>
      </c>
      <c r="L412" s="418"/>
      <c r="M412" s="418"/>
      <c r="N412" s="418"/>
      <c r="O412" s="418"/>
      <c r="P412" s="418"/>
      <c r="Q412" s="418"/>
    </row>
    <row r="413" spans="1:133">
      <c r="A413" s="387" t="s">
        <v>735</v>
      </c>
      <c r="B413" s="127"/>
      <c r="C413" s="127"/>
      <c r="D413" s="127"/>
      <c r="E413" s="418"/>
      <c r="F413" s="418"/>
      <c r="G413" s="418"/>
      <c r="H413" s="418"/>
      <c r="I413" s="418"/>
      <c r="J413" s="418"/>
      <c r="K413" s="440"/>
      <c r="L413" s="418"/>
      <c r="M413" s="418"/>
      <c r="N413" s="418"/>
      <c r="O413" s="418"/>
      <c r="P413" s="418"/>
      <c r="Q413" s="418"/>
    </row>
    <row r="414" spans="1:133">
      <c r="A414" s="387"/>
      <c r="B414" s="127"/>
      <c r="C414" s="127"/>
      <c r="D414" s="127"/>
      <c r="E414" s="530">
        <v>0</v>
      </c>
      <c r="F414" s="530">
        <v>0</v>
      </c>
      <c r="G414" s="530">
        <v>0</v>
      </c>
      <c r="H414" s="530">
        <v>0</v>
      </c>
      <c r="I414" s="530">
        <v>0</v>
      </c>
      <c r="J414" s="530">
        <v>0</v>
      </c>
      <c r="K414" s="611">
        <v>0</v>
      </c>
      <c r="L414" s="530"/>
      <c r="M414" s="530"/>
      <c r="N414" s="530"/>
      <c r="O414" s="530"/>
      <c r="P414" s="530"/>
      <c r="Q414" s="530"/>
    </row>
    <row r="415" spans="1:133">
      <c r="A415" s="529" t="s">
        <v>696</v>
      </c>
      <c r="B415" s="127"/>
      <c r="C415" s="127"/>
      <c r="D415" s="127"/>
      <c r="E415" s="420" t="s">
        <v>302</v>
      </c>
      <c r="F415" s="420" t="s">
        <v>302</v>
      </c>
      <c r="G415" s="420" t="s">
        <v>302</v>
      </c>
      <c r="H415" s="420" t="s">
        <v>302</v>
      </c>
      <c r="I415" s="420" t="s">
        <v>302</v>
      </c>
      <c r="J415" s="420" t="s">
        <v>302</v>
      </c>
      <c r="K415" s="442" t="s">
        <v>302</v>
      </c>
      <c r="L415" s="420"/>
      <c r="M415" s="420"/>
      <c r="N415" s="420"/>
      <c r="O415" s="420"/>
      <c r="P415" s="420"/>
      <c r="Q415" s="420"/>
    </row>
    <row r="416" spans="1:133">
      <c r="A416" s="387"/>
      <c r="B416" s="127"/>
      <c r="C416" s="127"/>
      <c r="D416" s="127"/>
      <c r="E416" s="511">
        <v>2299.8000000000002</v>
      </c>
      <c r="F416" s="511">
        <v>2029.6</v>
      </c>
      <c r="G416" s="511">
        <v>1838.6</v>
      </c>
      <c r="H416" s="511">
        <v>1839.6</v>
      </c>
      <c r="I416" s="511">
        <v>1570.3</v>
      </c>
      <c r="J416" s="511">
        <v>1215.0999999999999</v>
      </c>
      <c r="K416" s="214">
        <v>699.8</v>
      </c>
      <c r="L416" s="511"/>
      <c r="M416" s="511"/>
      <c r="N416" s="511"/>
      <c r="O416" s="511"/>
      <c r="P416" s="511"/>
      <c r="Q416" s="511"/>
    </row>
    <row r="417" spans="1:17">
      <c r="A417" s="389" t="s">
        <v>736</v>
      </c>
      <c r="B417" s="127"/>
      <c r="C417" s="127"/>
      <c r="D417" s="127"/>
      <c r="E417" s="528"/>
      <c r="F417" s="528"/>
      <c r="G417" s="528"/>
      <c r="H417" s="528"/>
      <c r="I417" s="528"/>
      <c r="J417" s="528"/>
      <c r="K417" s="610"/>
      <c r="L417" s="528"/>
      <c r="M417" s="528"/>
      <c r="N417" s="528"/>
      <c r="O417" s="528"/>
      <c r="P417" s="528"/>
      <c r="Q417" s="528"/>
    </row>
    <row r="418" spans="1:17">
      <c r="A418" s="384"/>
      <c r="B418" s="127"/>
      <c r="C418" s="127"/>
      <c r="D418" s="127"/>
      <c r="E418" s="419">
        <v>1984.8</v>
      </c>
      <c r="F418" s="419">
        <v>-1502</v>
      </c>
      <c r="G418" s="419">
        <v>155.6</v>
      </c>
      <c r="H418" s="419">
        <v>1246.4000000000001</v>
      </c>
      <c r="I418" s="419">
        <v>990.5</v>
      </c>
      <c r="J418" s="419">
        <v>1564.4</v>
      </c>
      <c r="K418" s="441">
        <v>2836.7</v>
      </c>
      <c r="L418" s="419"/>
      <c r="M418" s="419"/>
      <c r="N418" s="419"/>
      <c r="O418" s="419"/>
      <c r="P418" s="419"/>
      <c r="Q418" s="419"/>
    </row>
    <row r="419" spans="1:17">
      <c r="A419" s="529" t="s">
        <v>695</v>
      </c>
      <c r="B419" s="127"/>
      <c r="C419" s="127"/>
      <c r="D419" s="127"/>
      <c r="E419" s="418">
        <v>1984.8</v>
      </c>
      <c r="F419" s="418">
        <v>-1502</v>
      </c>
      <c r="G419" s="418">
        <v>155.6</v>
      </c>
      <c r="H419" s="418">
        <v>1246.4000000000001</v>
      </c>
      <c r="I419" s="418">
        <v>990.5</v>
      </c>
      <c r="J419" s="418">
        <v>1564.4</v>
      </c>
      <c r="K419" s="440">
        <v>2836.7</v>
      </c>
      <c r="L419" s="418"/>
      <c r="M419" s="418"/>
      <c r="N419" s="418"/>
      <c r="O419" s="418"/>
      <c r="P419" s="418"/>
      <c r="Q419" s="418"/>
    </row>
    <row r="420" spans="1:17">
      <c r="A420" s="387" t="s">
        <v>737</v>
      </c>
      <c r="B420" s="127"/>
      <c r="C420" s="127"/>
      <c r="D420" s="127"/>
      <c r="E420" s="418">
        <v>1046.5</v>
      </c>
      <c r="F420" s="418">
        <v>-1938</v>
      </c>
      <c r="G420" s="418">
        <v>-62.1</v>
      </c>
      <c r="H420" s="418">
        <v>602.9</v>
      </c>
      <c r="I420" s="418">
        <v>-9.8000000000000007</v>
      </c>
      <c r="J420" s="418">
        <v>521.5</v>
      </c>
      <c r="K420" s="440">
        <v>898.8</v>
      </c>
      <c r="L420" s="418"/>
      <c r="M420" s="418"/>
      <c r="N420" s="418"/>
      <c r="O420" s="418"/>
      <c r="P420" s="418"/>
      <c r="Q420" s="418"/>
    </row>
    <row r="421" spans="1:17">
      <c r="A421" s="387" t="s">
        <v>738</v>
      </c>
      <c r="B421" s="127"/>
      <c r="C421" s="127"/>
      <c r="D421" s="127"/>
      <c r="E421" s="418">
        <v>9674.4</v>
      </c>
      <c r="F421" s="418">
        <v>7250</v>
      </c>
      <c r="G421" s="418">
        <v>7423.5</v>
      </c>
      <c r="H421" s="418">
        <v>7785.01</v>
      </c>
      <c r="I421" s="418">
        <v>3990.2</v>
      </c>
      <c r="J421" s="418">
        <v>3493.2</v>
      </c>
      <c r="K421" s="440">
        <v>2898.8</v>
      </c>
      <c r="L421" s="418"/>
      <c r="M421" s="418"/>
      <c r="N421" s="418"/>
      <c r="O421" s="418"/>
      <c r="P421" s="418"/>
      <c r="Q421" s="418"/>
    </row>
    <row r="422" spans="1:17">
      <c r="A422" s="394" t="s">
        <v>739</v>
      </c>
      <c r="B422" s="127"/>
      <c r="C422" s="127"/>
      <c r="D422" s="127"/>
      <c r="E422" s="418">
        <v>8627.9</v>
      </c>
      <c r="F422" s="418">
        <v>9188</v>
      </c>
      <c r="G422" s="418">
        <v>7485.5</v>
      </c>
      <c r="H422" s="418">
        <v>7182.1</v>
      </c>
      <c r="I422" s="418">
        <v>4000</v>
      </c>
      <c r="J422" s="418">
        <v>2971.8</v>
      </c>
      <c r="K422" s="440">
        <v>2000</v>
      </c>
      <c r="L422" s="418"/>
      <c r="M422" s="418"/>
      <c r="N422" s="418"/>
      <c r="O422" s="418"/>
      <c r="P422" s="418"/>
      <c r="Q422" s="418"/>
    </row>
    <row r="423" spans="1:17">
      <c r="A423" s="394" t="s">
        <v>740</v>
      </c>
      <c r="B423" s="127"/>
      <c r="C423" s="127"/>
      <c r="D423" s="127"/>
      <c r="E423" s="418">
        <v>938.3</v>
      </c>
      <c r="F423" s="418">
        <v>436</v>
      </c>
      <c r="G423" s="418">
        <v>217.7</v>
      </c>
      <c r="H423" s="418">
        <v>643.6</v>
      </c>
      <c r="I423" s="418">
        <v>1000.3</v>
      </c>
      <c r="J423" s="418">
        <v>1042.9000000000001</v>
      </c>
      <c r="K423" s="440">
        <v>1937.9</v>
      </c>
      <c r="L423" s="418"/>
      <c r="M423" s="418"/>
      <c r="N423" s="418"/>
      <c r="O423" s="418"/>
      <c r="P423" s="418"/>
      <c r="Q423" s="418"/>
    </row>
    <row r="424" spans="1:17">
      <c r="A424" s="387" t="s">
        <v>741</v>
      </c>
      <c r="B424" s="127"/>
      <c r="C424" s="127"/>
      <c r="D424" s="127"/>
      <c r="E424" s="418">
        <v>1429.4</v>
      </c>
      <c r="F424" s="418">
        <v>900</v>
      </c>
      <c r="G424" s="418">
        <v>900</v>
      </c>
      <c r="H424" s="418">
        <v>1300</v>
      </c>
      <c r="I424" s="418">
        <v>1500</v>
      </c>
      <c r="J424" s="418">
        <v>2050</v>
      </c>
      <c r="K424" s="440">
        <v>2200</v>
      </c>
      <c r="L424" s="418"/>
      <c r="M424" s="418"/>
      <c r="N424" s="418"/>
      <c r="O424" s="418"/>
      <c r="P424" s="418"/>
      <c r="Q424" s="418"/>
    </row>
    <row r="425" spans="1:17">
      <c r="A425" s="394" t="s">
        <v>742</v>
      </c>
      <c r="B425" s="127"/>
      <c r="C425" s="127"/>
      <c r="D425" s="127"/>
      <c r="E425" s="418">
        <v>491.1</v>
      </c>
      <c r="F425" s="418">
        <v>464</v>
      </c>
      <c r="G425" s="418">
        <v>682.3</v>
      </c>
      <c r="H425" s="418">
        <v>656.4</v>
      </c>
      <c r="I425" s="418">
        <v>499.7</v>
      </c>
      <c r="J425" s="418">
        <v>1007.1</v>
      </c>
      <c r="K425" s="440">
        <v>262.2</v>
      </c>
      <c r="L425" s="418"/>
      <c r="M425" s="418"/>
      <c r="N425" s="418"/>
      <c r="O425" s="418"/>
      <c r="P425" s="418"/>
      <c r="Q425" s="418"/>
    </row>
    <row r="426" spans="1:17">
      <c r="A426" s="394" t="s">
        <v>743</v>
      </c>
      <c r="B426" s="127"/>
      <c r="C426" s="127"/>
      <c r="D426" s="127"/>
      <c r="E426" s="418" t="s">
        <v>302</v>
      </c>
      <c r="F426" s="418" t="s">
        <v>302</v>
      </c>
      <c r="G426" s="418">
        <v>38</v>
      </c>
      <c r="H426" s="418" t="s">
        <v>302</v>
      </c>
      <c r="I426" s="418" t="s">
        <v>302</v>
      </c>
      <c r="J426" s="418" t="s">
        <v>302</v>
      </c>
      <c r="K426" s="440" t="s">
        <v>302</v>
      </c>
      <c r="L426" s="418"/>
      <c r="M426" s="418"/>
      <c r="N426" s="418"/>
      <c r="O426" s="418"/>
      <c r="P426" s="418"/>
      <c r="Q426" s="418"/>
    </row>
    <row r="427" spans="1:17">
      <c r="A427" s="387" t="s">
        <v>745</v>
      </c>
      <c r="B427" s="127"/>
      <c r="C427" s="127"/>
      <c r="D427" s="127"/>
      <c r="E427" s="418"/>
      <c r="F427" s="418"/>
      <c r="G427" s="418"/>
      <c r="H427" s="418"/>
      <c r="I427" s="418"/>
      <c r="J427" s="418"/>
      <c r="K427" s="440"/>
      <c r="L427" s="418"/>
      <c r="M427" s="418"/>
      <c r="N427" s="418"/>
      <c r="O427" s="418"/>
      <c r="P427" s="418"/>
      <c r="Q427" s="418"/>
    </row>
    <row r="428" spans="1:17">
      <c r="A428" s="387"/>
      <c r="B428" s="127"/>
      <c r="C428" s="127"/>
      <c r="D428" s="127"/>
      <c r="E428" s="419">
        <v>315</v>
      </c>
      <c r="F428" s="419">
        <v>3531.6</v>
      </c>
      <c r="G428" s="419">
        <v>1683</v>
      </c>
      <c r="H428" s="419">
        <v>593.1</v>
      </c>
      <c r="I428" s="419">
        <v>579.79999999999995</v>
      </c>
      <c r="J428" s="419">
        <v>-349.3</v>
      </c>
      <c r="K428" s="441">
        <v>-2136.9</v>
      </c>
      <c r="L428" s="419"/>
      <c r="M428" s="419"/>
      <c r="N428" s="419"/>
      <c r="O428" s="419"/>
      <c r="P428" s="419"/>
      <c r="Q428" s="419"/>
    </row>
    <row r="429" spans="1:17">
      <c r="A429" s="529" t="s">
        <v>696</v>
      </c>
      <c r="B429" s="127"/>
      <c r="C429" s="127"/>
      <c r="D429" s="127"/>
      <c r="E429" s="418" t="s">
        <v>302</v>
      </c>
      <c r="F429" s="418">
        <v>2800</v>
      </c>
      <c r="G429" s="418">
        <v>1500</v>
      </c>
      <c r="H429" s="531" t="s">
        <v>302</v>
      </c>
      <c r="I429" s="418" t="s">
        <v>302</v>
      </c>
      <c r="J429" s="418" t="s">
        <v>302</v>
      </c>
      <c r="K429" s="440">
        <v>-1499.2</v>
      </c>
      <c r="L429" s="418"/>
      <c r="M429" s="418"/>
      <c r="N429" s="418"/>
      <c r="O429" s="418"/>
      <c r="P429" s="418"/>
      <c r="Q429" s="418"/>
    </row>
    <row r="430" spans="1:17">
      <c r="A430" s="387" t="s">
        <v>737</v>
      </c>
      <c r="B430" s="127"/>
      <c r="C430" s="127"/>
      <c r="D430" s="127"/>
      <c r="E430" s="418" t="s">
        <v>302</v>
      </c>
      <c r="F430" s="418">
        <v>2800</v>
      </c>
      <c r="G430" s="418">
        <v>1500</v>
      </c>
      <c r="H430" s="418" t="s">
        <v>302</v>
      </c>
      <c r="I430" s="418" t="s">
        <v>302</v>
      </c>
      <c r="J430" s="418" t="s">
        <v>302</v>
      </c>
      <c r="K430" s="440">
        <v>-1499.2</v>
      </c>
      <c r="L430" s="418"/>
      <c r="M430" s="418"/>
      <c r="N430" s="418"/>
      <c r="O430" s="418"/>
      <c r="P430" s="418"/>
      <c r="Q430" s="418"/>
    </row>
    <row r="431" spans="1:17">
      <c r="A431" s="387" t="s">
        <v>761</v>
      </c>
      <c r="B431" s="127"/>
      <c r="C431" s="127"/>
      <c r="D431" s="127"/>
      <c r="E431" s="418" t="s">
        <v>302</v>
      </c>
      <c r="F431" s="418">
        <v>2800</v>
      </c>
      <c r="G431" s="418">
        <v>1500</v>
      </c>
      <c r="H431" s="418" t="s">
        <v>302</v>
      </c>
      <c r="I431" s="418" t="s">
        <v>302</v>
      </c>
      <c r="J431" s="418" t="s">
        <v>302</v>
      </c>
      <c r="K431" s="440" t="s">
        <v>302</v>
      </c>
      <c r="L431" s="418"/>
      <c r="M431" s="418"/>
      <c r="N431" s="418"/>
      <c r="O431" s="418"/>
      <c r="P431" s="418"/>
      <c r="Q431" s="418"/>
    </row>
    <row r="432" spans="1:17">
      <c r="A432" s="394" t="s">
        <v>742</v>
      </c>
      <c r="B432" s="127"/>
      <c r="C432" s="127"/>
      <c r="D432" s="127"/>
      <c r="E432" s="418" t="s">
        <v>302</v>
      </c>
      <c r="F432" s="418" t="s">
        <v>302</v>
      </c>
      <c r="G432" s="418" t="s">
        <v>302</v>
      </c>
      <c r="H432" s="418" t="s">
        <v>302</v>
      </c>
      <c r="I432" s="418" t="s">
        <v>302</v>
      </c>
      <c r="J432" s="418" t="s">
        <v>302</v>
      </c>
      <c r="K432" s="440">
        <v>1499.2</v>
      </c>
      <c r="L432" s="418"/>
      <c r="M432" s="418"/>
      <c r="N432" s="418"/>
      <c r="O432" s="418"/>
      <c r="P432" s="418"/>
      <c r="Q432" s="418"/>
    </row>
    <row r="433" spans="1:17">
      <c r="A433" s="394" t="s">
        <v>743</v>
      </c>
      <c r="B433" s="127"/>
      <c r="C433" s="127"/>
      <c r="D433" s="127"/>
      <c r="E433" s="418">
        <v>315</v>
      </c>
      <c r="F433" s="418">
        <v>731.6</v>
      </c>
      <c r="G433" s="418">
        <v>183</v>
      </c>
      <c r="H433" s="418">
        <v>593.1</v>
      </c>
      <c r="I433" s="418">
        <v>579.79999999999995</v>
      </c>
      <c r="J433" s="418">
        <v>-349.3</v>
      </c>
      <c r="K433" s="440">
        <v>-637.70000000000005</v>
      </c>
      <c r="L433" s="418"/>
      <c r="M433" s="418"/>
      <c r="N433" s="418"/>
      <c r="O433" s="418"/>
      <c r="P433" s="418"/>
      <c r="Q433" s="418"/>
    </row>
    <row r="434" spans="1:17">
      <c r="A434" s="387" t="s">
        <v>747</v>
      </c>
      <c r="B434" s="127"/>
      <c r="C434" s="127"/>
      <c r="D434" s="127"/>
      <c r="E434" s="418">
        <v>360.3</v>
      </c>
      <c r="F434" s="418">
        <v>765.5</v>
      </c>
      <c r="G434" s="237">
        <v>54.4</v>
      </c>
      <c r="H434" s="237">
        <v>40.799999999999997</v>
      </c>
      <c r="I434" s="237">
        <v>-16.600000000000001</v>
      </c>
      <c r="J434" s="237">
        <v>-809</v>
      </c>
      <c r="K434" s="387">
        <v>-809</v>
      </c>
      <c r="L434" s="237"/>
      <c r="M434" s="237"/>
      <c r="N434" s="237"/>
      <c r="O434" s="237"/>
      <c r="P434" s="237"/>
      <c r="Q434" s="237"/>
    </row>
    <row r="435" spans="1:17">
      <c r="A435" s="387" t="s">
        <v>748</v>
      </c>
      <c r="B435" s="127"/>
      <c r="C435" s="127"/>
      <c r="D435" s="127"/>
      <c r="E435" s="418">
        <v>500</v>
      </c>
      <c r="F435" s="418">
        <v>930.1</v>
      </c>
      <c r="G435" s="237">
        <v>398.4</v>
      </c>
      <c r="H435" s="237">
        <v>849.6</v>
      </c>
      <c r="I435" s="237">
        <v>971.7</v>
      </c>
      <c r="J435" s="237">
        <v>842</v>
      </c>
      <c r="K435" s="387">
        <v>605.6</v>
      </c>
      <c r="L435" s="237"/>
      <c r="M435" s="237"/>
      <c r="N435" s="237"/>
      <c r="O435" s="237"/>
      <c r="P435" s="237"/>
      <c r="Q435" s="237"/>
    </row>
    <row r="436" spans="1:17">
      <c r="A436" s="394" t="s">
        <v>750</v>
      </c>
      <c r="B436" s="127"/>
      <c r="C436" s="127"/>
      <c r="D436" s="127"/>
      <c r="E436" s="418">
        <v>139.69999999999999</v>
      </c>
      <c r="F436" s="418">
        <v>164.6</v>
      </c>
      <c r="G436" s="237">
        <v>269.8</v>
      </c>
      <c r="H436" s="237">
        <v>297.2</v>
      </c>
      <c r="I436" s="237">
        <v>391.9</v>
      </c>
      <c r="J436" s="237">
        <v>1191.3</v>
      </c>
      <c r="K436" s="387">
        <v>1243.2</v>
      </c>
      <c r="L436" s="237"/>
      <c r="M436" s="237"/>
      <c r="N436" s="237"/>
      <c r="O436" s="237"/>
      <c r="P436" s="237"/>
      <c r="Q436" s="237"/>
    </row>
    <row r="437" spans="1:17">
      <c r="A437" s="394" t="s">
        <v>743</v>
      </c>
      <c r="B437" s="127"/>
      <c r="C437" s="127"/>
      <c r="D437" s="127"/>
      <c r="E437" s="418" t="s">
        <v>302</v>
      </c>
      <c r="F437" s="418" t="s">
        <v>302</v>
      </c>
      <c r="G437" s="237">
        <v>54.4</v>
      </c>
      <c r="H437" s="237">
        <v>40.799999999999997</v>
      </c>
      <c r="I437" s="237">
        <v>-16.600000000000001</v>
      </c>
      <c r="J437" s="237">
        <v>-809</v>
      </c>
      <c r="K437" s="387">
        <v>-809</v>
      </c>
      <c r="L437" s="237"/>
      <c r="M437" s="237"/>
      <c r="N437" s="237"/>
      <c r="O437" s="237"/>
      <c r="P437" s="237"/>
      <c r="Q437" s="237"/>
    </row>
    <row r="438" spans="1:17">
      <c r="A438" s="387" t="s">
        <v>751</v>
      </c>
      <c r="B438" s="127"/>
      <c r="C438" s="127"/>
      <c r="D438" s="127"/>
      <c r="E438" s="418" t="s">
        <v>302</v>
      </c>
      <c r="F438" s="418" t="s">
        <v>302</v>
      </c>
      <c r="G438" s="237">
        <v>54.4</v>
      </c>
      <c r="H438" s="237">
        <v>40.799999999999997</v>
      </c>
      <c r="I438" s="420" t="s">
        <v>302</v>
      </c>
      <c r="J438" s="420" t="s">
        <v>302</v>
      </c>
      <c r="K438" s="442" t="s">
        <v>302</v>
      </c>
      <c r="L438" s="420"/>
      <c r="M438" s="420"/>
      <c r="N438" s="420"/>
      <c r="O438" s="420"/>
      <c r="P438" s="420"/>
      <c r="Q438" s="420"/>
    </row>
    <row r="439" spans="1:17">
      <c r="A439" s="394" t="s">
        <v>750</v>
      </c>
      <c r="B439" s="127"/>
      <c r="C439" s="127"/>
      <c r="D439" s="127"/>
      <c r="E439" s="418" t="s">
        <v>302</v>
      </c>
      <c r="F439" s="418" t="s">
        <v>302</v>
      </c>
      <c r="G439" s="420" t="s">
        <v>302</v>
      </c>
      <c r="H439" s="420" t="s">
        <v>302</v>
      </c>
      <c r="I439" s="237">
        <v>16.600000000000001</v>
      </c>
      <c r="J439" s="237">
        <v>809</v>
      </c>
      <c r="K439" s="387">
        <v>809</v>
      </c>
      <c r="L439" s="237"/>
      <c r="M439" s="237"/>
      <c r="N439" s="237"/>
      <c r="O439" s="237"/>
      <c r="P439" s="237"/>
      <c r="Q439" s="237"/>
    </row>
    <row r="440" spans="1:17">
      <c r="A440" s="394" t="s">
        <v>743</v>
      </c>
      <c r="B440" s="127"/>
      <c r="C440" s="127"/>
      <c r="D440" s="127"/>
      <c r="E440" s="418">
        <v>-45.3</v>
      </c>
      <c r="F440" s="418">
        <v>-33.9</v>
      </c>
      <c r="G440" s="420" t="s">
        <v>302</v>
      </c>
      <c r="H440" s="420" t="s">
        <v>302</v>
      </c>
      <c r="I440" s="420" t="s">
        <v>302</v>
      </c>
      <c r="J440" s="420" t="s">
        <v>302</v>
      </c>
      <c r="K440" s="442" t="s">
        <v>302</v>
      </c>
      <c r="L440" s="420"/>
      <c r="M440" s="420"/>
      <c r="N440" s="420"/>
      <c r="O440" s="420"/>
      <c r="P440" s="420"/>
      <c r="Q440" s="420"/>
    </row>
    <row r="441" spans="1:17">
      <c r="A441" s="387" t="s">
        <v>761</v>
      </c>
      <c r="B441" s="127"/>
      <c r="C441" s="127"/>
      <c r="D441" s="127"/>
      <c r="E441" s="418" t="s">
        <v>302</v>
      </c>
      <c r="F441" s="418" t="s">
        <v>302</v>
      </c>
      <c r="G441" s="420" t="s">
        <v>302</v>
      </c>
      <c r="H441" s="420" t="s">
        <v>302</v>
      </c>
      <c r="I441" s="420" t="s">
        <v>302</v>
      </c>
      <c r="J441" s="420" t="s">
        <v>302</v>
      </c>
      <c r="K441" s="442" t="s">
        <v>302</v>
      </c>
      <c r="L441" s="420"/>
      <c r="M441" s="420"/>
      <c r="N441" s="420"/>
      <c r="O441" s="420"/>
      <c r="P441" s="420"/>
      <c r="Q441" s="420"/>
    </row>
    <row r="442" spans="1:17">
      <c r="A442" s="394" t="s">
        <v>750</v>
      </c>
      <c r="B442" s="127"/>
      <c r="C442" s="127"/>
      <c r="D442" s="127"/>
      <c r="E442" s="418">
        <v>45.3</v>
      </c>
      <c r="F442" s="418">
        <v>33.9</v>
      </c>
      <c r="G442" s="531" t="s">
        <v>302</v>
      </c>
      <c r="H442" s="531" t="s">
        <v>302</v>
      </c>
      <c r="I442" s="531" t="s">
        <v>302</v>
      </c>
      <c r="J442" s="531" t="s">
        <v>302</v>
      </c>
      <c r="K442" s="612" t="s">
        <v>302</v>
      </c>
      <c r="L442" s="531"/>
      <c r="M442" s="531"/>
      <c r="N442" s="531"/>
      <c r="O442" s="531"/>
      <c r="P442" s="531"/>
      <c r="Q442" s="531"/>
    </row>
    <row r="443" spans="1:17">
      <c r="A443" s="394" t="s">
        <v>743</v>
      </c>
      <c r="B443" s="127"/>
      <c r="C443" s="127"/>
      <c r="D443" s="127"/>
      <c r="E443" s="418"/>
      <c r="F443" s="418"/>
      <c r="G443" s="418"/>
      <c r="H443" s="418"/>
      <c r="I443" s="418"/>
      <c r="J443" s="418"/>
      <c r="K443" s="440"/>
      <c r="L443" s="418"/>
      <c r="M443" s="418"/>
      <c r="N443" s="418"/>
      <c r="O443" s="418"/>
      <c r="P443" s="418"/>
      <c r="Q443" s="418"/>
    </row>
    <row r="444" spans="1:17">
      <c r="A444" s="387"/>
      <c r="B444" s="127"/>
      <c r="C444" s="127"/>
      <c r="D444" s="127"/>
      <c r="E444" s="390">
        <v>-2950.7</v>
      </c>
      <c r="F444" s="390">
        <v>-2120.4</v>
      </c>
      <c r="G444" s="390">
        <v>-1876.6</v>
      </c>
      <c r="H444" s="390">
        <v>-1839.1</v>
      </c>
      <c r="I444" s="390">
        <v>-1570.3</v>
      </c>
      <c r="J444" s="390">
        <v>-1215.0999999999999</v>
      </c>
      <c r="K444" s="150">
        <f>-699.3</f>
        <v>-699.3</v>
      </c>
      <c r="L444" s="390"/>
      <c r="M444" s="390"/>
      <c r="N444" s="390"/>
      <c r="O444" s="390"/>
      <c r="P444" s="390"/>
      <c r="Q444" s="390"/>
    </row>
    <row r="445" spans="1:17">
      <c r="A445" s="389" t="s">
        <v>753</v>
      </c>
      <c r="B445" s="52"/>
      <c r="C445" s="52"/>
      <c r="D445" s="52"/>
      <c r="E445" s="52"/>
      <c r="F445" s="127"/>
      <c r="G445" s="127"/>
      <c r="H445" s="127"/>
      <c r="I445" s="127"/>
      <c r="J445" s="127"/>
      <c r="L445" s="127"/>
      <c r="M445" s="127"/>
      <c r="N445" s="127"/>
      <c r="O445" s="127"/>
      <c r="P445" s="127"/>
      <c r="Q445" s="127"/>
    </row>
    <row r="446" spans="1:17">
      <c r="A446" s="56"/>
      <c r="B446" s="52"/>
      <c r="C446" s="52"/>
      <c r="D446" s="52"/>
      <c r="E446" s="52"/>
      <c r="F446" s="127"/>
      <c r="G446" s="127"/>
      <c r="H446" s="127"/>
      <c r="I446" s="127"/>
      <c r="J446" s="127"/>
      <c r="L446" s="127"/>
      <c r="M446" s="127"/>
      <c r="N446" s="127"/>
      <c r="O446" s="127"/>
      <c r="P446" s="127"/>
      <c r="Q446" s="127"/>
    </row>
    <row r="447" spans="1:17">
      <c r="A447" s="56"/>
      <c r="B447" s="52"/>
      <c r="C447" s="52"/>
      <c r="D447" s="440"/>
      <c r="E447" s="330"/>
      <c r="F447" s="127"/>
      <c r="G447" s="127"/>
      <c r="H447" s="127"/>
      <c r="I447" s="127"/>
      <c r="J447" s="127"/>
      <c r="L447" s="127"/>
      <c r="M447" s="127"/>
      <c r="N447" s="127"/>
      <c r="O447" s="127"/>
      <c r="P447" s="127"/>
      <c r="Q447" s="127"/>
    </row>
    <row r="448" spans="1:17" ht="20.25">
      <c r="A448" s="347" t="s">
        <v>280</v>
      </c>
      <c r="B448" s="52"/>
      <c r="C448" s="52"/>
      <c r="D448" s="52"/>
      <c r="E448" s="431"/>
      <c r="F448" s="385">
        <v>2016</v>
      </c>
      <c r="G448" s="385">
        <v>2017</v>
      </c>
      <c r="H448" s="385">
        <v>2018</v>
      </c>
      <c r="I448" s="385">
        <v>2019</v>
      </c>
      <c r="J448" s="385">
        <v>2020</v>
      </c>
      <c r="K448" s="431"/>
      <c r="L448" s="385"/>
      <c r="M448" s="385"/>
      <c r="N448" s="385"/>
      <c r="O448" s="385"/>
      <c r="P448" s="385"/>
      <c r="Q448" s="385"/>
    </row>
    <row r="449" spans="1:17" ht="25.5">
      <c r="A449" s="384" t="s">
        <v>760</v>
      </c>
      <c r="B449" s="52"/>
      <c r="C449" s="52"/>
      <c r="D449" s="52"/>
      <c r="E449" s="432"/>
      <c r="F449" s="386" t="s">
        <v>233</v>
      </c>
      <c r="G449" s="386" t="s">
        <v>233</v>
      </c>
      <c r="H449" s="386" t="s">
        <v>233</v>
      </c>
      <c r="I449" s="386" t="s">
        <v>233</v>
      </c>
      <c r="J449" s="386" t="s">
        <v>233</v>
      </c>
      <c r="K449" s="432"/>
      <c r="L449" s="386"/>
      <c r="M449" s="386"/>
      <c r="N449" s="386"/>
      <c r="O449" s="386"/>
      <c r="P449" s="386"/>
      <c r="Q449" s="386"/>
    </row>
    <row r="450" spans="1:17">
      <c r="A450" s="384" t="s">
        <v>731</v>
      </c>
      <c r="B450" s="52"/>
      <c r="C450" s="52"/>
      <c r="D450" s="52"/>
      <c r="E450" s="440"/>
      <c r="F450" s="418" t="s">
        <v>288</v>
      </c>
      <c r="G450" s="418" t="s">
        <v>288</v>
      </c>
      <c r="H450" s="418" t="s">
        <v>288</v>
      </c>
      <c r="I450" s="418" t="s">
        <v>288</v>
      </c>
      <c r="J450" s="418" t="s">
        <v>288</v>
      </c>
      <c r="K450" s="440"/>
      <c r="L450" s="418"/>
      <c r="M450" s="418"/>
      <c r="N450" s="418"/>
      <c r="O450" s="418"/>
      <c r="P450" s="418"/>
      <c r="Q450" s="418"/>
    </row>
    <row r="451" spans="1:17">
      <c r="A451" s="387" t="s">
        <v>732</v>
      </c>
      <c r="B451" s="52"/>
      <c r="C451" s="52"/>
      <c r="D451" s="52"/>
      <c r="E451" s="440"/>
      <c r="F451" s="418"/>
      <c r="G451" s="418"/>
      <c r="H451" s="418"/>
      <c r="I451" s="418"/>
      <c r="J451" s="418"/>
      <c r="K451" s="440"/>
      <c r="L451" s="418"/>
      <c r="M451" s="418"/>
      <c r="N451" s="418"/>
      <c r="O451" s="418"/>
      <c r="P451" s="418"/>
      <c r="Q451" s="418"/>
    </row>
    <row r="452" spans="1:17">
      <c r="A452" s="387"/>
      <c r="B452" s="331"/>
      <c r="C452" s="331"/>
      <c r="D452" s="331"/>
      <c r="E452" s="441"/>
      <c r="F452" s="419">
        <v>-82.859870000000001</v>
      </c>
      <c r="G452" s="419">
        <v>-83.632835999999998</v>
      </c>
      <c r="H452" s="419">
        <v>-84.745800000000003</v>
      </c>
      <c r="I452" s="419">
        <v>-133.58428900000001</v>
      </c>
      <c r="J452" s="419">
        <v>582.67001000000005</v>
      </c>
      <c r="K452" s="441"/>
      <c r="L452" s="419"/>
      <c r="M452" s="419"/>
      <c r="N452" s="419"/>
      <c r="O452" s="419"/>
      <c r="P452" s="419"/>
      <c r="Q452" s="419"/>
    </row>
    <row r="453" spans="1:17">
      <c r="A453" s="389" t="s">
        <v>762</v>
      </c>
      <c r="B453" s="52"/>
      <c r="C453" s="52"/>
      <c r="D453" s="52"/>
      <c r="E453" s="440"/>
      <c r="F453" s="418"/>
      <c r="G453" s="418"/>
      <c r="H453" s="418"/>
      <c r="I453" s="418"/>
      <c r="J453" s="418"/>
      <c r="K453" s="440"/>
      <c r="L453" s="418"/>
      <c r="M453" s="418"/>
      <c r="N453" s="418"/>
      <c r="O453" s="418"/>
      <c r="P453" s="418"/>
      <c r="Q453" s="418"/>
    </row>
    <row r="454" spans="1:17">
      <c r="A454" s="384"/>
      <c r="B454" s="331"/>
      <c r="C454" s="331"/>
      <c r="D454" s="331"/>
      <c r="E454" s="441"/>
      <c r="F454" s="419">
        <v>-82.859870000000001</v>
      </c>
      <c r="G454" s="419">
        <v>-83.632835999999998</v>
      </c>
      <c r="H454" s="419">
        <v>-84.745800000000003</v>
      </c>
      <c r="I454" s="419">
        <v>-133.58428900000001</v>
      </c>
      <c r="J454" s="419">
        <v>582.67001000000005</v>
      </c>
      <c r="K454" s="441"/>
      <c r="L454" s="419"/>
      <c r="M454" s="419"/>
      <c r="N454" s="419"/>
      <c r="O454" s="419"/>
      <c r="P454" s="419"/>
      <c r="Q454" s="419"/>
    </row>
    <row r="455" spans="1:17">
      <c r="A455" s="389" t="s">
        <v>763</v>
      </c>
      <c r="B455" s="52"/>
      <c r="C455" s="52"/>
      <c r="D455" s="52"/>
      <c r="E455" s="440"/>
      <c r="F455" s="418"/>
      <c r="G455" s="418"/>
      <c r="H455" s="418"/>
      <c r="I455" s="418"/>
      <c r="J455" s="418"/>
      <c r="K455" s="440"/>
      <c r="L455" s="418"/>
      <c r="M455" s="418"/>
      <c r="N455" s="418"/>
      <c r="O455" s="418"/>
      <c r="P455" s="418"/>
      <c r="Q455" s="418"/>
    </row>
    <row r="456" spans="1:17">
      <c r="A456" s="387" t="s">
        <v>764</v>
      </c>
      <c r="B456" s="52"/>
      <c r="C456" s="52"/>
      <c r="D456" s="52"/>
      <c r="E456" s="440"/>
      <c r="F456" s="418">
        <v>82.86</v>
      </c>
      <c r="G456" s="418">
        <v>83.63</v>
      </c>
      <c r="H456" s="418">
        <v>84.75</v>
      </c>
      <c r="I456" s="418">
        <v>133.58000000000001</v>
      </c>
      <c r="J456" s="418">
        <v>582.66999999999996</v>
      </c>
      <c r="K456" s="440"/>
      <c r="L456" s="418"/>
      <c r="M456" s="418"/>
      <c r="N456" s="418"/>
      <c r="O456" s="418"/>
      <c r="P456" s="418"/>
      <c r="Q456" s="418"/>
    </row>
    <row r="457" spans="1:17">
      <c r="A457" s="387" t="s">
        <v>765</v>
      </c>
      <c r="B457" s="52"/>
      <c r="C457" s="52"/>
      <c r="D457" s="52"/>
      <c r="E457" s="440"/>
      <c r="F457" s="418"/>
      <c r="G457" s="418"/>
      <c r="H457" s="418"/>
      <c r="I457" s="418"/>
      <c r="J457" s="418"/>
      <c r="K457" s="440"/>
      <c r="L457" s="418"/>
      <c r="M457" s="418"/>
      <c r="N457" s="418"/>
      <c r="O457" s="418"/>
      <c r="P457" s="418"/>
      <c r="Q457" s="418"/>
    </row>
    <row r="458" spans="1:17">
      <c r="A458" s="387"/>
      <c r="B458" s="331"/>
      <c r="C458" s="331"/>
      <c r="D458" s="331"/>
      <c r="E458" s="441"/>
      <c r="F458" s="419"/>
      <c r="G458" s="419"/>
      <c r="H458" s="419"/>
      <c r="I458" s="419"/>
      <c r="J458" s="419"/>
      <c r="K458" s="441"/>
      <c r="L458" s="419"/>
      <c r="M458" s="419"/>
      <c r="N458" s="419"/>
      <c r="O458" s="419"/>
      <c r="P458" s="419"/>
      <c r="Q458" s="419"/>
    </row>
    <row r="459" spans="1:17">
      <c r="A459" s="389" t="s">
        <v>766</v>
      </c>
      <c r="B459" s="52"/>
      <c r="C459" s="52"/>
      <c r="D459" s="52"/>
      <c r="E459" s="442"/>
      <c r="F459" s="420" t="s">
        <v>302</v>
      </c>
      <c r="G459" s="420" t="s">
        <v>302</v>
      </c>
      <c r="H459" s="420" t="s">
        <v>302</v>
      </c>
      <c r="I459" s="420" t="s">
        <v>302</v>
      </c>
      <c r="J459" s="420" t="s">
        <v>302</v>
      </c>
      <c r="K459" s="442"/>
      <c r="L459" s="420"/>
      <c r="M459" s="420"/>
      <c r="N459" s="420"/>
      <c r="O459" s="420"/>
      <c r="P459" s="420"/>
      <c r="Q459" s="420"/>
    </row>
    <row r="460" spans="1:17">
      <c r="A460" s="387" t="s">
        <v>767</v>
      </c>
      <c r="B460" s="52"/>
      <c r="C460" s="52"/>
      <c r="D460" s="52"/>
      <c r="E460" s="442"/>
      <c r="F460" s="420" t="s">
        <v>302</v>
      </c>
      <c r="G460" s="420" t="s">
        <v>302</v>
      </c>
      <c r="H460" s="420" t="s">
        <v>302</v>
      </c>
      <c r="I460" s="420" t="s">
        <v>302</v>
      </c>
      <c r="J460" s="420" t="s">
        <v>302</v>
      </c>
      <c r="K460" s="442"/>
      <c r="L460" s="420"/>
      <c r="M460" s="420"/>
      <c r="N460" s="420"/>
      <c r="O460" s="420"/>
      <c r="P460" s="420"/>
      <c r="Q460" s="420"/>
    </row>
    <row r="461" spans="1:17">
      <c r="A461" s="387" t="s">
        <v>764</v>
      </c>
      <c r="B461" s="52"/>
      <c r="C461" s="52"/>
      <c r="D461" s="52"/>
      <c r="E461" s="442"/>
      <c r="F461" s="420" t="s">
        <v>302</v>
      </c>
      <c r="G461" s="420" t="s">
        <v>302</v>
      </c>
      <c r="H461" s="420" t="s">
        <v>302</v>
      </c>
      <c r="I461" s="420" t="s">
        <v>302</v>
      </c>
      <c r="J461" s="420" t="s">
        <v>302</v>
      </c>
      <c r="K461" s="442"/>
      <c r="L461" s="420"/>
      <c r="M461" s="420"/>
      <c r="N461" s="420"/>
      <c r="O461" s="420"/>
      <c r="P461" s="420"/>
      <c r="Q461" s="420"/>
    </row>
    <row r="462" spans="1:17">
      <c r="A462" s="387" t="s">
        <v>768</v>
      </c>
      <c r="B462" s="52"/>
      <c r="C462" s="52"/>
      <c r="D462" s="52"/>
      <c r="E462" s="442"/>
      <c r="F462" s="420" t="s">
        <v>302</v>
      </c>
      <c r="G462" s="420" t="s">
        <v>302</v>
      </c>
      <c r="H462" s="420" t="s">
        <v>302</v>
      </c>
      <c r="I462" s="420" t="s">
        <v>302</v>
      </c>
      <c r="J462" s="420" t="s">
        <v>302</v>
      </c>
      <c r="K462" s="442"/>
      <c r="L462" s="420"/>
      <c r="M462" s="420"/>
      <c r="N462" s="420"/>
      <c r="O462" s="420"/>
      <c r="P462" s="420"/>
      <c r="Q462" s="420"/>
    </row>
    <row r="463" spans="1:17">
      <c r="A463" s="387" t="s">
        <v>769</v>
      </c>
      <c r="B463" s="52"/>
      <c r="C463" s="52"/>
      <c r="D463" s="52"/>
      <c r="E463" s="442"/>
      <c r="F463" s="420" t="s">
        <v>302</v>
      </c>
      <c r="G463" s="420" t="s">
        <v>302</v>
      </c>
      <c r="H463" s="420" t="s">
        <v>302</v>
      </c>
      <c r="I463" s="420" t="s">
        <v>302</v>
      </c>
      <c r="J463" s="420" t="s">
        <v>302</v>
      </c>
      <c r="K463" s="442"/>
      <c r="L463" s="420"/>
      <c r="M463" s="420"/>
      <c r="N463" s="420"/>
      <c r="O463" s="420"/>
      <c r="P463" s="420"/>
      <c r="Q463" s="420"/>
    </row>
    <row r="464" spans="1:17">
      <c r="A464" s="387" t="s">
        <v>770</v>
      </c>
      <c r="B464" s="52"/>
      <c r="C464" s="52"/>
      <c r="D464" s="52"/>
      <c r="E464" s="442"/>
      <c r="F464" s="420" t="s">
        <v>302</v>
      </c>
      <c r="G464" s="420" t="s">
        <v>302</v>
      </c>
      <c r="H464" s="420" t="s">
        <v>302</v>
      </c>
      <c r="I464" s="420" t="s">
        <v>302</v>
      </c>
      <c r="J464" s="420" t="s">
        <v>302</v>
      </c>
      <c r="K464" s="442"/>
      <c r="L464" s="420"/>
      <c r="M464" s="420"/>
      <c r="N464" s="420"/>
      <c r="O464" s="420"/>
      <c r="P464" s="420"/>
      <c r="Q464" s="420"/>
    </row>
    <row r="465" spans="1:17">
      <c r="A465" s="387" t="s">
        <v>765</v>
      </c>
      <c r="B465" s="52"/>
      <c r="C465" s="52"/>
      <c r="D465" s="52"/>
      <c r="E465" s="440"/>
      <c r="F465" s="418"/>
      <c r="G465" s="418"/>
      <c r="H465" s="418"/>
      <c r="I465" s="418"/>
      <c r="J465" s="418"/>
      <c r="K465" s="440"/>
      <c r="L465" s="418"/>
      <c r="M465" s="418"/>
      <c r="N465" s="418"/>
      <c r="O465" s="418"/>
      <c r="P465" s="418"/>
      <c r="Q465" s="418"/>
    </row>
    <row r="466" spans="1:17">
      <c r="A466" s="387"/>
      <c r="B466" s="331"/>
      <c r="C466" s="331"/>
      <c r="D466" s="331"/>
      <c r="E466" s="441"/>
      <c r="F466" s="419"/>
      <c r="G466" s="419"/>
      <c r="H466" s="419"/>
      <c r="I466" s="419"/>
      <c r="J466" s="419"/>
      <c r="K466" s="441"/>
      <c r="L466" s="419"/>
      <c r="M466" s="419"/>
      <c r="N466" s="419"/>
      <c r="O466" s="419"/>
      <c r="P466" s="419"/>
      <c r="Q466" s="419"/>
    </row>
    <row r="467" spans="1:17">
      <c r="A467" s="389" t="s">
        <v>771</v>
      </c>
      <c r="B467" s="52"/>
      <c r="C467" s="52"/>
      <c r="D467" s="52"/>
      <c r="E467" s="440"/>
      <c r="F467" s="418"/>
      <c r="G467" s="418"/>
      <c r="H467" s="418"/>
      <c r="I467" s="418"/>
      <c r="J467" s="418"/>
      <c r="K467" s="440"/>
      <c r="L467" s="418"/>
      <c r="M467" s="418"/>
      <c r="N467" s="418"/>
      <c r="O467" s="418"/>
      <c r="P467" s="418"/>
      <c r="Q467" s="418"/>
    </row>
    <row r="468" spans="1:17">
      <c r="A468" s="384"/>
      <c r="B468" s="331"/>
      <c r="C468" s="331"/>
      <c r="D468" s="331"/>
      <c r="E468" s="441"/>
      <c r="F468" s="419">
        <v>1502</v>
      </c>
      <c r="G468" s="419">
        <v>580.9</v>
      </c>
      <c r="H468" s="419">
        <v>340.2</v>
      </c>
      <c r="I468" s="419">
        <v>109.8</v>
      </c>
      <c r="J468" s="419">
        <v>312.3</v>
      </c>
      <c r="K468" s="441"/>
      <c r="L468" s="419"/>
      <c r="M468" s="419"/>
      <c r="N468" s="419"/>
      <c r="O468" s="419"/>
      <c r="P468" s="419"/>
      <c r="Q468" s="419"/>
    </row>
    <row r="469" spans="1:17">
      <c r="A469" s="389" t="s">
        <v>763</v>
      </c>
      <c r="B469" s="52"/>
      <c r="C469" s="52"/>
      <c r="D469" s="52"/>
      <c r="E469" s="442"/>
      <c r="F469" s="420" t="s">
        <v>302</v>
      </c>
      <c r="G469" s="420" t="s">
        <v>302</v>
      </c>
      <c r="H469" s="420" t="s">
        <v>302</v>
      </c>
      <c r="I469" s="420" t="s">
        <v>302</v>
      </c>
      <c r="J469" s="420" t="s">
        <v>302</v>
      </c>
      <c r="K469" s="442"/>
      <c r="L469" s="420"/>
      <c r="M469" s="420"/>
      <c r="N469" s="420"/>
      <c r="O469" s="420"/>
      <c r="P469" s="420"/>
      <c r="Q469" s="420"/>
    </row>
    <row r="470" spans="1:17">
      <c r="A470" s="387" t="s">
        <v>767</v>
      </c>
      <c r="B470" s="52"/>
      <c r="C470" s="52"/>
      <c r="D470" s="52"/>
      <c r="E470" s="442"/>
      <c r="F470" s="420" t="s">
        <v>302</v>
      </c>
      <c r="G470" s="420" t="s">
        <v>302</v>
      </c>
      <c r="H470" s="420" t="s">
        <v>302</v>
      </c>
      <c r="I470" s="420" t="s">
        <v>302</v>
      </c>
      <c r="J470" s="420" t="s">
        <v>302</v>
      </c>
      <c r="K470" s="442"/>
      <c r="L470" s="420"/>
      <c r="M470" s="420"/>
      <c r="N470" s="420"/>
      <c r="O470" s="420"/>
      <c r="P470" s="420"/>
      <c r="Q470" s="420"/>
    </row>
    <row r="471" spans="1:17">
      <c r="A471" s="387" t="s">
        <v>764</v>
      </c>
      <c r="B471" s="52"/>
      <c r="C471" s="52"/>
      <c r="D471" s="52"/>
      <c r="E471" s="440"/>
      <c r="F471" s="418">
        <v>-1502</v>
      </c>
      <c r="G471" s="418">
        <v>580.9</v>
      </c>
      <c r="H471" s="418">
        <v>340.2</v>
      </c>
      <c r="I471" s="418">
        <v>109.8</v>
      </c>
      <c r="J471" s="418">
        <v>-312.3</v>
      </c>
      <c r="K471" s="440"/>
      <c r="L471" s="418"/>
      <c r="M471" s="418"/>
      <c r="N471" s="418"/>
      <c r="O471" s="418"/>
      <c r="P471" s="418"/>
      <c r="Q471" s="418"/>
    </row>
    <row r="472" spans="1:17">
      <c r="A472" s="387" t="s">
        <v>737</v>
      </c>
      <c r="B472" s="52"/>
      <c r="C472" s="52"/>
      <c r="D472" s="52"/>
      <c r="E472" s="440"/>
      <c r="F472" s="418">
        <v>8150</v>
      </c>
      <c r="G472" s="418">
        <v>8763.2000000000007</v>
      </c>
      <c r="H472" s="418">
        <v>7955.2</v>
      </c>
      <c r="I472" s="418">
        <v>7259.5</v>
      </c>
      <c r="J472" s="418">
        <v>6898.3</v>
      </c>
      <c r="K472" s="440"/>
      <c r="L472" s="418"/>
      <c r="M472" s="418"/>
      <c r="N472" s="418"/>
      <c r="O472" s="418"/>
      <c r="P472" s="418"/>
      <c r="Q472" s="418"/>
    </row>
    <row r="473" spans="1:17">
      <c r="A473" s="387" t="s">
        <v>742</v>
      </c>
      <c r="B473" s="52"/>
      <c r="C473" s="52"/>
      <c r="D473" s="52"/>
      <c r="E473" s="440"/>
      <c r="F473" s="418">
        <v>9652</v>
      </c>
      <c r="G473" s="418">
        <v>8182.3</v>
      </c>
      <c r="H473" s="418">
        <v>7615</v>
      </c>
      <c r="I473" s="418">
        <v>7149.7</v>
      </c>
      <c r="J473" s="418">
        <v>7210.6</v>
      </c>
      <c r="K473" s="440"/>
      <c r="L473" s="418"/>
      <c r="M473" s="418"/>
      <c r="N473" s="418"/>
      <c r="O473" s="418"/>
      <c r="P473" s="418"/>
      <c r="Q473" s="418"/>
    </row>
    <row r="474" spans="1:17">
      <c r="A474" s="387" t="s">
        <v>743</v>
      </c>
      <c r="B474" s="52"/>
      <c r="C474" s="52"/>
      <c r="D474" s="52"/>
      <c r="E474" s="440"/>
      <c r="F474" s="418">
        <v>-1938</v>
      </c>
      <c r="G474" s="418">
        <v>-136.80000000000001</v>
      </c>
      <c r="H474" s="418">
        <v>-344.8</v>
      </c>
      <c r="I474" s="418">
        <v>-340.5</v>
      </c>
      <c r="J474" s="418">
        <v>-301.7</v>
      </c>
      <c r="K474" s="440"/>
      <c r="L474" s="418"/>
      <c r="M474" s="418"/>
      <c r="N474" s="418"/>
      <c r="O474" s="418"/>
      <c r="P474" s="418"/>
      <c r="Q474" s="418"/>
    </row>
    <row r="475" spans="1:17">
      <c r="A475" s="387" t="s">
        <v>738</v>
      </c>
      <c r="B475" s="52"/>
      <c r="C475" s="52"/>
      <c r="D475" s="52"/>
      <c r="E475" s="440"/>
      <c r="F475" s="418">
        <v>7250</v>
      </c>
      <c r="G475" s="418">
        <v>7363.2</v>
      </c>
      <c r="H475" s="418">
        <v>6655.2</v>
      </c>
      <c r="I475" s="418">
        <v>6159.5</v>
      </c>
      <c r="J475" s="418">
        <v>5698.3</v>
      </c>
      <c r="K475" s="440"/>
      <c r="L475" s="418"/>
      <c r="M475" s="418"/>
      <c r="N475" s="418"/>
      <c r="O475" s="418"/>
      <c r="P475" s="418"/>
      <c r="Q475" s="418"/>
    </row>
    <row r="476" spans="1:17">
      <c r="A476" s="394" t="s">
        <v>739</v>
      </c>
      <c r="B476" s="52"/>
      <c r="C476" s="52"/>
      <c r="D476" s="52"/>
      <c r="E476" s="440"/>
      <c r="F476" s="418">
        <v>9188</v>
      </c>
      <c r="G476" s="418">
        <v>7500</v>
      </c>
      <c r="H476" s="418">
        <v>7000</v>
      </c>
      <c r="I476" s="418">
        <v>6500</v>
      </c>
      <c r="J476" s="418">
        <v>6000</v>
      </c>
      <c r="K476" s="440"/>
      <c r="L476" s="418"/>
      <c r="M476" s="418"/>
      <c r="N476" s="418"/>
      <c r="O476" s="418"/>
      <c r="P476" s="418"/>
      <c r="Q476" s="418"/>
    </row>
    <row r="477" spans="1:17">
      <c r="A477" s="394" t="s">
        <v>740</v>
      </c>
      <c r="B477" s="52"/>
      <c r="C477" s="52"/>
      <c r="D477" s="52"/>
      <c r="E477" s="440"/>
      <c r="F477" s="418">
        <v>436</v>
      </c>
      <c r="G477" s="418">
        <v>717.7</v>
      </c>
      <c r="H477" s="418">
        <v>685</v>
      </c>
      <c r="I477" s="418">
        <v>450.3</v>
      </c>
      <c r="J477" s="418">
        <v>-10.6</v>
      </c>
      <c r="K477" s="440"/>
      <c r="L477" s="418"/>
      <c r="M477" s="418"/>
      <c r="N477" s="418"/>
      <c r="O477" s="418"/>
      <c r="P477" s="418"/>
      <c r="Q477" s="418"/>
    </row>
    <row r="478" spans="1:17">
      <c r="A478" s="387" t="s">
        <v>741</v>
      </c>
      <c r="B478" s="52"/>
      <c r="C478" s="52"/>
      <c r="D478" s="52"/>
      <c r="E478" s="440"/>
      <c r="F478" s="418">
        <v>900</v>
      </c>
      <c r="G478" s="418">
        <v>1400</v>
      </c>
      <c r="H478" s="418">
        <v>1300</v>
      </c>
      <c r="I478" s="418">
        <v>1100</v>
      </c>
      <c r="J478" s="418">
        <v>1200</v>
      </c>
      <c r="K478" s="440"/>
      <c r="L478" s="418"/>
      <c r="M478" s="418"/>
      <c r="N478" s="418"/>
      <c r="O478" s="418"/>
      <c r="P478" s="418"/>
      <c r="Q478" s="418"/>
    </row>
    <row r="479" spans="1:17">
      <c r="A479" s="394" t="s">
        <v>742</v>
      </c>
      <c r="B479" s="52"/>
      <c r="C479" s="52"/>
      <c r="D479" s="52"/>
      <c r="E479" s="440"/>
      <c r="F479" s="418">
        <v>464</v>
      </c>
      <c r="G479" s="418">
        <v>682.3</v>
      </c>
      <c r="H479" s="418">
        <v>615</v>
      </c>
      <c r="I479" s="418">
        <v>649.70000000000005</v>
      </c>
      <c r="J479" s="418">
        <v>1210.5999999999999</v>
      </c>
      <c r="K479" s="440"/>
      <c r="L479" s="418"/>
      <c r="M479" s="418"/>
      <c r="N479" s="418"/>
      <c r="O479" s="418"/>
      <c r="P479" s="418"/>
      <c r="Q479" s="418"/>
    </row>
    <row r="480" spans="1:17">
      <c r="A480" s="394" t="s">
        <v>743</v>
      </c>
      <c r="B480" s="52"/>
      <c r="C480" s="52"/>
      <c r="D480" s="52"/>
      <c r="E480" s="440"/>
      <c r="F480" s="418" t="s">
        <v>302</v>
      </c>
      <c r="G480" s="418" t="s">
        <v>302</v>
      </c>
      <c r="H480" s="418" t="s">
        <v>302</v>
      </c>
      <c r="I480" s="418" t="s">
        <v>302</v>
      </c>
      <c r="J480" s="418">
        <v>0</v>
      </c>
      <c r="K480" s="440"/>
      <c r="L480" s="418"/>
      <c r="M480" s="418"/>
      <c r="N480" s="418"/>
      <c r="O480" s="418"/>
      <c r="P480" s="418"/>
      <c r="Q480" s="418"/>
    </row>
    <row r="481" spans="1:17">
      <c r="A481" s="387" t="s">
        <v>745</v>
      </c>
      <c r="B481" s="52"/>
      <c r="C481" s="52"/>
      <c r="D481" s="52"/>
      <c r="E481" s="440"/>
      <c r="F481" s="418"/>
      <c r="G481" s="418"/>
      <c r="H481" s="418"/>
      <c r="I481" s="418"/>
      <c r="J481" s="418"/>
      <c r="K481" s="440"/>
      <c r="L481" s="418"/>
      <c r="M481" s="418"/>
      <c r="N481" s="418"/>
      <c r="O481" s="418"/>
      <c r="P481" s="418"/>
      <c r="Q481" s="418"/>
    </row>
    <row r="482" spans="1:17">
      <c r="A482" s="387"/>
      <c r="B482" s="331"/>
      <c r="C482" s="331"/>
      <c r="D482" s="331"/>
      <c r="E482" s="441"/>
      <c r="F482" s="419">
        <v>3531.6</v>
      </c>
      <c r="G482" s="419">
        <v>681.7</v>
      </c>
      <c r="H482" s="419">
        <v>473.7</v>
      </c>
      <c r="I482" s="419">
        <v>-62.3</v>
      </c>
      <c r="J482" s="419">
        <v>-357.7</v>
      </c>
      <c r="K482" s="441"/>
      <c r="L482" s="419"/>
      <c r="M482" s="419"/>
      <c r="N482" s="419"/>
      <c r="O482" s="419"/>
      <c r="P482" s="419"/>
      <c r="Q482" s="419"/>
    </row>
    <row r="483" spans="1:17">
      <c r="A483" s="389" t="s">
        <v>766</v>
      </c>
      <c r="B483" s="52"/>
      <c r="C483" s="52"/>
      <c r="D483" s="52"/>
      <c r="E483" s="440"/>
      <c r="F483" s="418" t="s">
        <v>302</v>
      </c>
      <c r="G483" s="418" t="s">
        <v>302</v>
      </c>
      <c r="H483" s="418" t="s">
        <v>302</v>
      </c>
      <c r="I483" s="418" t="s">
        <v>302</v>
      </c>
      <c r="J483" s="418" t="s">
        <v>302</v>
      </c>
      <c r="K483" s="440"/>
      <c r="L483" s="418"/>
      <c r="M483" s="418"/>
      <c r="N483" s="418"/>
      <c r="O483" s="418"/>
      <c r="P483" s="418"/>
      <c r="Q483" s="418"/>
    </row>
    <row r="484" spans="1:17">
      <c r="A484" s="387" t="s">
        <v>767</v>
      </c>
      <c r="B484" s="52"/>
      <c r="C484" s="52"/>
      <c r="D484" s="52"/>
      <c r="E484" s="440"/>
      <c r="F484" s="418" t="s">
        <v>302</v>
      </c>
      <c r="G484" s="418" t="s">
        <v>302</v>
      </c>
      <c r="H484" s="418" t="s">
        <v>302</v>
      </c>
      <c r="I484" s="418" t="s">
        <v>302</v>
      </c>
      <c r="J484" s="418" t="s">
        <v>302</v>
      </c>
      <c r="K484" s="440"/>
      <c r="L484" s="418"/>
      <c r="M484" s="418"/>
      <c r="N484" s="418"/>
      <c r="O484" s="418"/>
      <c r="P484" s="418"/>
      <c r="Q484" s="418"/>
    </row>
    <row r="485" spans="1:17">
      <c r="A485" s="387" t="s">
        <v>764</v>
      </c>
      <c r="B485" s="52"/>
      <c r="C485" s="52"/>
      <c r="D485" s="52"/>
      <c r="E485" s="440"/>
      <c r="F485" s="418">
        <v>2800</v>
      </c>
      <c r="G485" s="418" t="s">
        <v>302</v>
      </c>
      <c r="H485" s="418" t="s">
        <v>302</v>
      </c>
      <c r="I485" s="418" t="s">
        <v>302</v>
      </c>
      <c r="J485" s="418" t="s">
        <v>302</v>
      </c>
      <c r="K485" s="440"/>
      <c r="L485" s="418"/>
      <c r="M485" s="418"/>
      <c r="N485" s="418"/>
      <c r="O485" s="418"/>
      <c r="P485" s="418"/>
      <c r="Q485" s="418"/>
    </row>
    <row r="486" spans="1:17">
      <c r="A486" s="387" t="s">
        <v>772</v>
      </c>
      <c r="B486" s="52"/>
      <c r="C486" s="52"/>
      <c r="D486" s="52"/>
      <c r="E486" s="440"/>
      <c r="F486" s="418">
        <v>2800</v>
      </c>
      <c r="G486" s="418" t="s">
        <v>302</v>
      </c>
      <c r="H486" s="418" t="s">
        <v>302</v>
      </c>
      <c r="I486" s="418" t="s">
        <v>302</v>
      </c>
      <c r="J486" s="418" t="s">
        <v>302</v>
      </c>
      <c r="K486" s="440"/>
      <c r="L486" s="418"/>
      <c r="M486" s="418"/>
      <c r="N486" s="418"/>
      <c r="O486" s="418"/>
      <c r="P486" s="418"/>
      <c r="Q486" s="418"/>
    </row>
    <row r="487" spans="1:17">
      <c r="A487" s="387" t="s">
        <v>773</v>
      </c>
      <c r="B487" s="52"/>
      <c r="C487" s="52"/>
      <c r="D487" s="52"/>
      <c r="E487" s="440"/>
      <c r="F487" s="418" t="s">
        <v>302</v>
      </c>
      <c r="G487" s="418" t="s">
        <v>302</v>
      </c>
      <c r="H487" s="418" t="s">
        <v>302</v>
      </c>
      <c r="I487" s="418" t="s">
        <v>302</v>
      </c>
      <c r="J487" s="418" t="s">
        <v>302</v>
      </c>
      <c r="K487" s="440"/>
      <c r="L487" s="418"/>
      <c r="M487" s="418"/>
      <c r="N487" s="418"/>
      <c r="O487" s="418"/>
      <c r="P487" s="418"/>
      <c r="Q487" s="418"/>
    </row>
    <row r="488" spans="1:17">
      <c r="A488" s="387" t="s">
        <v>774</v>
      </c>
      <c r="B488" s="52"/>
      <c r="C488" s="52"/>
      <c r="D488" s="52"/>
      <c r="E488" s="440"/>
      <c r="F488" s="418" t="s">
        <v>302</v>
      </c>
      <c r="G488" s="418" t="s">
        <v>302</v>
      </c>
      <c r="H488" s="418" t="s">
        <v>302</v>
      </c>
      <c r="I488" s="418" t="s">
        <v>302</v>
      </c>
      <c r="J488" s="418" t="s">
        <v>302</v>
      </c>
      <c r="K488" s="440"/>
      <c r="L488" s="418"/>
      <c r="M488" s="418"/>
      <c r="N488" s="418"/>
      <c r="O488" s="418"/>
      <c r="P488" s="418"/>
      <c r="Q488" s="418"/>
    </row>
    <row r="489" spans="1:17">
      <c r="A489" s="394" t="s">
        <v>775</v>
      </c>
      <c r="B489" s="52"/>
      <c r="C489" s="52"/>
      <c r="D489" s="52"/>
      <c r="E489" s="440"/>
      <c r="F489" s="418" t="s">
        <v>302</v>
      </c>
      <c r="G489" s="418" t="s">
        <v>302</v>
      </c>
      <c r="H489" s="418" t="s">
        <v>302</v>
      </c>
      <c r="I489" s="418" t="s">
        <v>302</v>
      </c>
      <c r="J489" s="418" t="s">
        <v>302</v>
      </c>
      <c r="K489" s="440"/>
      <c r="L489" s="418"/>
      <c r="M489" s="418"/>
      <c r="N489" s="418"/>
      <c r="O489" s="418"/>
      <c r="P489" s="418"/>
      <c r="Q489" s="418"/>
    </row>
    <row r="490" spans="1:17">
      <c r="A490" s="394" t="s">
        <v>773</v>
      </c>
      <c r="B490" s="52"/>
      <c r="C490" s="52"/>
      <c r="D490" s="52"/>
      <c r="E490" s="440"/>
      <c r="F490" s="418" t="s">
        <v>302</v>
      </c>
      <c r="G490" s="418" t="s">
        <v>302</v>
      </c>
      <c r="H490" s="418" t="s">
        <v>302</v>
      </c>
      <c r="I490" s="418" t="s">
        <v>302</v>
      </c>
      <c r="J490" s="418" t="s">
        <v>302</v>
      </c>
      <c r="K490" s="440"/>
      <c r="L490" s="418"/>
      <c r="M490" s="418"/>
      <c r="N490" s="418"/>
      <c r="O490" s="418"/>
      <c r="P490" s="418"/>
      <c r="Q490" s="418"/>
    </row>
    <row r="491" spans="1:17">
      <c r="A491" s="394" t="s">
        <v>774</v>
      </c>
      <c r="B491" s="52"/>
      <c r="C491" s="52"/>
      <c r="D491" s="52"/>
      <c r="E491" s="440"/>
      <c r="F491" s="418" t="s">
        <v>302</v>
      </c>
      <c r="G491" s="418" t="s">
        <v>302</v>
      </c>
      <c r="H491" s="418" t="s">
        <v>302</v>
      </c>
      <c r="I491" s="418" t="s">
        <v>302</v>
      </c>
      <c r="J491" s="418" t="s">
        <v>302</v>
      </c>
      <c r="K491" s="440"/>
      <c r="L491" s="418"/>
      <c r="M491" s="418"/>
      <c r="N491" s="418"/>
      <c r="O491" s="418"/>
      <c r="P491" s="418"/>
      <c r="Q491" s="418"/>
    </row>
    <row r="492" spans="1:17">
      <c r="A492" s="394" t="s">
        <v>776</v>
      </c>
      <c r="B492" s="52"/>
      <c r="C492" s="52"/>
      <c r="D492" s="52"/>
      <c r="E492" s="440"/>
      <c r="F492" s="418" t="s">
        <v>302</v>
      </c>
      <c r="G492" s="418" t="s">
        <v>302</v>
      </c>
      <c r="H492" s="418" t="s">
        <v>302</v>
      </c>
      <c r="I492" s="418" t="s">
        <v>302</v>
      </c>
      <c r="J492" s="418" t="s">
        <v>302</v>
      </c>
      <c r="K492" s="440"/>
      <c r="L492" s="418"/>
      <c r="M492" s="418"/>
      <c r="N492" s="418"/>
      <c r="O492" s="418"/>
      <c r="P492" s="418"/>
      <c r="Q492" s="418"/>
    </row>
    <row r="493" spans="1:17">
      <c r="A493" s="394" t="s">
        <v>773</v>
      </c>
      <c r="B493" s="52"/>
      <c r="C493" s="52"/>
      <c r="D493" s="52"/>
      <c r="E493" s="440"/>
      <c r="F493" s="418" t="s">
        <v>302</v>
      </c>
      <c r="G493" s="418" t="s">
        <v>302</v>
      </c>
      <c r="H493" s="418" t="s">
        <v>302</v>
      </c>
      <c r="I493" s="418" t="s">
        <v>302</v>
      </c>
      <c r="J493" s="418" t="s">
        <v>302</v>
      </c>
      <c r="K493" s="440"/>
      <c r="L493" s="418"/>
      <c r="M493" s="418"/>
      <c r="N493" s="418"/>
      <c r="O493" s="418"/>
      <c r="P493" s="418"/>
      <c r="Q493" s="418"/>
    </row>
    <row r="494" spans="1:17">
      <c r="A494" s="394" t="s">
        <v>774</v>
      </c>
      <c r="B494" s="52"/>
      <c r="C494" s="52"/>
      <c r="D494" s="52"/>
      <c r="E494" s="440"/>
      <c r="F494" s="418">
        <v>2800</v>
      </c>
      <c r="G494" s="418" t="s">
        <v>302</v>
      </c>
      <c r="H494" s="418" t="s">
        <v>302</v>
      </c>
      <c r="I494" s="418" t="s">
        <v>302</v>
      </c>
      <c r="J494" s="418" t="s">
        <v>302</v>
      </c>
      <c r="K494" s="440"/>
      <c r="L494" s="418"/>
      <c r="M494" s="418"/>
      <c r="N494" s="418"/>
      <c r="O494" s="418"/>
      <c r="P494" s="418"/>
      <c r="Q494" s="418"/>
    </row>
    <row r="495" spans="1:17">
      <c r="A495" s="394" t="s">
        <v>777</v>
      </c>
      <c r="B495" s="52"/>
      <c r="C495" s="52"/>
      <c r="D495" s="52"/>
      <c r="E495" s="440"/>
      <c r="F495" s="418">
        <v>2800</v>
      </c>
      <c r="G495" s="418" t="s">
        <v>302</v>
      </c>
      <c r="H495" s="418" t="s">
        <v>302</v>
      </c>
      <c r="I495" s="418" t="s">
        <v>302</v>
      </c>
      <c r="J495" s="418" t="s">
        <v>302</v>
      </c>
      <c r="K495" s="440"/>
      <c r="L495" s="418"/>
      <c r="M495" s="418"/>
      <c r="N495" s="418"/>
      <c r="O495" s="418"/>
      <c r="P495" s="418"/>
      <c r="Q495" s="418"/>
    </row>
    <row r="496" spans="1:17">
      <c r="A496" s="394" t="s">
        <v>773</v>
      </c>
      <c r="B496" s="52"/>
      <c r="C496" s="52"/>
      <c r="D496" s="52"/>
      <c r="E496" s="440"/>
      <c r="F496" s="418" t="s">
        <v>302</v>
      </c>
      <c r="G496" s="418" t="s">
        <v>302</v>
      </c>
      <c r="H496" s="418" t="s">
        <v>302</v>
      </c>
      <c r="I496" s="418" t="s">
        <v>302</v>
      </c>
      <c r="J496" s="418" t="s">
        <v>302</v>
      </c>
      <c r="K496" s="440"/>
      <c r="L496" s="418"/>
      <c r="M496" s="418"/>
      <c r="N496" s="418"/>
      <c r="O496" s="418"/>
      <c r="P496" s="418"/>
      <c r="Q496" s="418"/>
    </row>
    <row r="497" spans="1:17">
      <c r="A497" s="394" t="s">
        <v>774</v>
      </c>
      <c r="B497" s="52"/>
      <c r="C497" s="52"/>
      <c r="D497" s="52"/>
      <c r="E497" s="440"/>
      <c r="F497" s="418">
        <v>731.6</v>
      </c>
      <c r="G497" s="418">
        <v>681.7</v>
      </c>
      <c r="H497" s="418">
        <v>473.7</v>
      </c>
      <c r="I497" s="418">
        <v>62.3</v>
      </c>
      <c r="J497" s="418">
        <v>-357.7</v>
      </c>
      <c r="K497" s="440"/>
      <c r="L497" s="418"/>
      <c r="M497" s="418"/>
      <c r="N497" s="418"/>
      <c r="O497" s="418"/>
      <c r="P497" s="418"/>
      <c r="Q497" s="418"/>
    </row>
    <row r="498" spans="1:17">
      <c r="A498" s="384" t="s">
        <v>778</v>
      </c>
      <c r="B498" s="52"/>
      <c r="C498" s="52"/>
      <c r="D498" s="52"/>
      <c r="E498" s="440"/>
      <c r="F498" s="418">
        <v>930.1</v>
      </c>
      <c r="G498" s="418">
        <v>909.3</v>
      </c>
      <c r="H498" s="418">
        <v>725.7</v>
      </c>
      <c r="I498" s="418">
        <v>399.5</v>
      </c>
      <c r="J498" s="418">
        <v>200.4</v>
      </c>
      <c r="K498" s="440"/>
      <c r="L498" s="418"/>
      <c r="M498" s="418"/>
      <c r="N498" s="418"/>
      <c r="O498" s="418"/>
      <c r="P498" s="418"/>
      <c r="Q498" s="418"/>
    </row>
    <row r="499" spans="1:17">
      <c r="A499" s="387" t="s">
        <v>779</v>
      </c>
      <c r="B499" s="52"/>
      <c r="C499" s="52"/>
      <c r="D499" s="52"/>
      <c r="E499" s="440"/>
      <c r="F499" s="418">
        <v>198.5</v>
      </c>
      <c r="G499" s="418">
        <v>227.6</v>
      </c>
      <c r="H499" s="418">
        <v>251.9</v>
      </c>
      <c r="I499" s="418">
        <v>461.8</v>
      </c>
      <c r="J499" s="418">
        <v>558.1</v>
      </c>
      <c r="K499" s="440"/>
      <c r="L499" s="418"/>
      <c r="M499" s="418"/>
      <c r="N499" s="418"/>
      <c r="O499" s="418"/>
      <c r="P499" s="418"/>
      <c r="Q499" s="418"/>
    </row>
    <row r="500" spans="1:17">
      <c r="A500" s="387" t="s">
        <v>774</v>
      </c>
      <c r="B500" s="52"/>
      <c r="C500" s="52"/>
      <c r="D500" s="52"/>
      <c r="E500" s="440"/>
      <c r="F500" s="418">
        <v>765.5</v>
      </c>
      <c r="G500" s="418">
        <v>718.7</v>
      </c>
      <c r="H500" s="418">
        <v>510.1</v>
      </c>
      <c r="I500" s="418">
        <v>24.3</v>
      </c>
      <c r="J500" s="418">
        <v>-330.4</v>
      </c>
      <c r="K500" s="440"/>
      <c r="L500" s="418"/>
      <c r="M500" s="418"/>
      <c r="N500" s="418"/>
      <c r="O500" s="418"/>
      <c r="P500" s="418"/>
      <c r="Q500" s="418"/>
    </row>
    <row r="501" spans="1:17">
      <c r="A501" s="394" t="s">
        <v>775</v>
      </c>
      <c r="B501" s="52"/>
      <c r="C501" s="52"/>
      <c r="D501" s="52"/>
      <c r="E501" s="440"/>
      <c r="F501" s="418">
        <v>930.1</v>
      </c>
      <c r="G501" s="418">
        <v>909.3</v>
      </c>
      <c r="H501" s="418">
        <v>725.7</v>
      </c>
      <c r="I501" s="418">
        <v>399.5</v>
      </c>
      <c r="J501" s="418">
        <v>200.4</v>
      </c>
      <c r="K501" s="440"/>
      <c r="L501" s="418"/>
      <c r="M501" s="418"/>
      <c r="N501" s="418"/>
      <c r="O501" s="418"/>
      <c r="P501" s="418"/>
      <c r="Q501" s="418"/>
    </row>
    <row r="502" spans="1:17">
      <c r="A502" s="394" t="s">
        <v>779</v>
      </c>
      <c r="B502" s="52"/>
      <c r="C502" s="52"/>
      <c r="D502" s="52"/>
      <c r="E502" s="440"/>
      <c r="F502" s="418">
        <v>164.6</v>
      </c>
      <c r="G502" s="418">
        <v>190.6</v>
      </c>
      <c r="H502" s="418">
        <v>215.5</v>
      </c>
      <c r="I502" s="418">
        <v>423.8</v>
      </c>
      <c r="J502" s="418">
        <v>530.79999999999995</v>
      </c>
      <c r="K502" s="440"/>
      <c r="L502" s="418"/>
      <c r="M502" s="418"/>
      <c r="N502" s="418"/>
      <c r="O502" s="418"/>
      <c r="P502" s="418"/>
      <c r="Q502" s="418"/>
    </row>
    <row r="503" spans="1:17">
      <c r="A503" s="394" t="s">
        <v>774</v>
      </c>
      <c r="B503" s="52"/>
      <c r="C503" s="52"/>
      <c r="D503" s="52"/>
      <c r="E503" s="440"/>
      <c r="F503" s="418" t="s">
        <v>302</v>
      </c>
      <c r="G503" s="418" t="s">
        <v>302</v>
      </c>
      <c r="H503" s="418" t="s">
        <v>302</v>
      </c>
      <c r="I503" s="418" t="s">
        <v>302</v>
      </c>
      <c r="J503" s="418" t="s">
        <v>302</v>
      </c>
      <c r="K503" s="440"/>
      <c r="L503" s="418"/>
      <c r="M503" s="418"/>
      <c r="N503" s="418"/>
      <c r="O503" s="418"/>
      <c r="P503" s="418"/>
      <c r="Q503" s="418"/>
    </row>
    <row r="504" spans="1:17">
      <c r="A504" s="394" t="s">
        <v>776</v>
      </c>
      <c r="B504" s="52"/>
      <c r="C504" s="52"/>
      <c r="D504" s="52"/>
      <c r="E504" s="440"/>
      <c r="F504" s="418" t="s">
        <v>302</v>
      </c>
      <c r="G504" s="418" t="s">
        <v>302</v>
      </c>
      <c r="H504" s="418" t="s">
        <v>302</v>
      </c>
      <c r="I504" s="418" t="s">
        <v>302</v>
      </c>
      <c r="J504" s="418" t="s">
        <v>302</v>
      </c>
      <c r="K504" s="440"/>
      <c r="L504" s="418"/>
      <c r="M504" s="418"/>
      <c r="N504" s="418"/>
      <c r="O504" s="418"/>
      <c r="P504" s="418"/>
      <c r="Q504" s="418"/>
    </row>
    <row r="505" spans="1:17">
      <c r="A505" s="394" t="s">
        <v>779</v>
      </c>
      <c r="B505" s="52"/>
      <c r="C505" s="52"/>
      <c r="D505" s="52"/>
      <c r="E505" s="440"/>
      <c r="F505" s="418" t="s">
        <v>302</v>
      </c>
      <c r="G505" s="418" t="s">
        <v>302</v>
      </c>
      <c r="H505" s="418" t="s">
        <v>302</v>
      </c>
      <c r="I505" s="418" t="s">
        <v>302</v>
      </c>
      <c r="J505" s="418" t="s">
        <v>302</v>
      </c>
      <c r="K505" s="440"/>
      <c r="L505" s="418"/>
      <c r="M505" s="418"/>
      <c r="N505" s="418"/>
      <c r="O505" s="418"/>
      <c r="P505" s="418"/>
      <c r="Q505" s="418"/>
    </row>
    <row r="506" spans="1:17">
      <c r="A506" s="394" t="s">
        <v>774</v>
      </c>
      <c r="B506" s="52"/>
      <c r="C506" s="52"/>
      <c r="D506" s="52"/>
      <c r="E506" s="440"/>
      <c r="F506" s="418">
        <v>33.9</v>
      </c>
      <c r="G506" s="418">
        <v>37</v>
      </c>
      <c r="H506" s="418">
        <v>36.4</v>
      </c>
      <c r="I506" s="418">
        <v>38</v>
      </c>
      <c r="J506" s="418">
        <v>27.3</v>
      </c>
      <c r="K506" s="440"/>
      <c r="L506" s="418"/>
      <c r="M506" s="418"/>
      <c r="N506" s="418"/>
      <c r="O506" s="418"/>
      <c r="P506" s="418"/>
      <c r="Q506" s="418"/>
    </row>
    <row r="507" spans="1:17">
      <c r="A507" s="394" t="s">
        <v>777</v>
      </c>
      <c r="B507" s="52"/>
      <c r="C507" s="52"/>
      <c r="D507" s="52"/>
      <c r="E507" s="440"/>
      <c r="F507" s="418" t="s">
        <v>302</v>
      </c>
      <c r="G507" s="418" t="s">
        <v>302</v>
      </c>
      <c r="H507" s="418" t="s">
        <v>302</v>
      </c>
      <c r="I507" s="418" t="s">
        <v>302</v>
      </c>
      <c r="J507" s="418" t="s">
        <v>302</v>
      </c>
      <c r="K507" s="440"/>
      <c r="L507" s="418"/>
      <c r="M507" s="418"/>
      <c r="N507" s="418"/>
      <c r="O507" s="418"/>
      <c r="P507" s="418"/>
      <c r="Q507" s="418"/>
    </row>
    <row r="508" spans="1:17">
      <c r="A508" s="394" t="s">
        <v>779</v>
      </c>
      <c r="B508" s="52"/>
      <c r="C508" s="52"/>
      <c r="D508" s="52"/>
      <c r="E508" s="440"/>
      <c r="F508" s="418">
        <v>33.9</v>
      </c>
      <c r="G508" s="418">
        <v>37</v>
      </c>
      <c r="H508" s="418">
        <v>36.4</v>
      </c>
      <c r="I508" s="418">
        <v>38</v>
      </c>
      <c r="J508" s="418">
        <v>27.3</v>
      </c>
      <c r="K508" s="440"/>
      <c r="L508" s="418"/>
      <c r="M508" s="418"/>
      <c r="N508" s="418"/>
      <c r="O508" s="418"/>
      <c r="P508" s="418"/>
      <c r="Q508" s="418"/>
    </row>
    <row r="509" spans="1:17">
      <c r="A509" s="394" t="s">
        <v>774</v>
      </c>
      <c r="B509" s="52"/>
      <c r="C509" s="52"/>
      <c r="D509" s="52"/>
      <c r="E509" s="440"/>
      <c r="F509" s="418">
        <v>0</v>
      </c>
      <c r="G509" s="418">
        <v>0</v>
      </c>
      <c r="H509" s="418">
        <v>0</v>
      </c>
      <c r="I509" s="418">
        <v>0</v>
      </c>
      <c r="J509" s="418">
        <v>0</v>
      </c>
      <c r="K509" s="440"/>
      <c r="L509" s="418"/>
      <c r="M509" s="418"/>
      <c r="N509" s="418"/>
      <c r="O509" s="418"/>
      <c r="P509" s="418"/>
      <c r="Q509" s="418"/>
    </row>
    <row r="510" spans="1:17">
      <c r="A510" s="387" t="s">
        <v>769</v>
      </c>
      <c r="B510" s="52"/>
      <c r="C510" s="52"/>
      <c r="D510" s="52"/>
      <c r="E510" s="440"/>
      <c r="F510" s="418">
        <v>0</v>
      </c>
      <c r="G510" s="418">
        <v>0</v>
      </c>
      <c r="H510" s="418">
        <v>0</v>
      </c>
      <c r="I510" s="418">
        <v>0</v>
      </c>
      <c r="J510" s="418">
        <v>0</v>
      </c>
      <c r="K510" s="440"/>
      <c r="L510" s="418"/>
      <c r="M510" s="418"/>
      <c r="N510" s="418"/>
      <c r="O510" s="418"/>
      <c r="P510" s="418"/>
      <c r="Q510" s="418"/>
    </row>
    <row r="511" spans="1:17">
      <c r="A511" s="387" t="s">
        <v>770</v>
      </c>
      <c r="B511" s="52"/>
      <c r="C511" s="52"/>
      <c r="D511" s="52"/>
      <c r="E511" s="440"/>
      <c r="F511" s="418">
        <v>0</v>
      </c>
      <c r="G511" s="418">
        <v>0</v>
      </c>
      <c r="H511" s="418">
        <v>0</v>
      </c>
      <c r="I511" s="418">
        <v>0</v>
      </c>
      <c r="J511" s="418">
        <v>0</v>
      </c>
      <c r="K511" s="440"/>
      <c r="L511" s="418"/>
      <c r="M511" s="418"/>
      <c r="N511" s="418"/>
      <c r="O511" s="418"/>
      <c r="P511" s="418"/>
      <c r="Q511" s="418"/>
    </row>
    <row r="512" spans="1:17">
      <c r="A512" s="396" t="s">
        <v>780</v>
      </c>
      <c r="B512" s="52"/>
      <c r="C512" s="52"/>
      <c r="D512" s="52"/>
      <c r="E512" s="440"/>
      <c r="F512" s="418"/>
      <c r="G512" s="418"/>
      <c r="H512" s="418"/>
      <c r="I512" s="418"/>
      <c r="J512" s="418"/>
      <c r="K512" s="440"/>
      <c r="L512" s="418"/>
      <c r="M512" s="418"/>
      <c r="N512" s="418"/>
      <c r="O512" s="418"/>
      <c r="P512" s="418"/>
      <c r="Q512" s="418"/>
    </row>
    <row r="513" spans="1:17">
      <c r="A513" s="56"/>
      <c r="B513" s="490"/>
      <c r="C513" s="490"/>
      <c r="D513" s="490"/>
      <c r="E513" s="443"/>
      <c r="F513" s="491">
        <v>-5116.4598699999997</v>
      </c>
      <c r="G513" s="491">
        <v>-1346.2328360000001</v>
      </c>
      <c r="H513" s="491">
        <v>-898.64580000000001</v>
      </c>
      <c r="I513" s="491">
        <v>-181.08428900000001</v>
      </c>
      <c r="J513" s="491">
        <v>628.07001000000002</v>
      </c>
      <c r="K513" s="135"/>
      <c r="L513" s="491"/>
      <c r="M513" s="491"/>
      <c r="N513" s="491"/>
      <c r="O513" s="491"/>
      <c r="P513" s="491"/>
      <c r="Q513" s="491"/>
    </row>
    <row r="514" spans="1:17">
      <c r="A514" s="389" t="s">
        <v>781</v>
      </c>
      <c r="F514" s="47"/>
    </row>
    <row r="515" spans="1:17">
      <c r="F515" s="47"/>
    </row>
    <row r="516" spans="1:17">
      <c r="F516" s="47"/>
    </row>
    <row r="517" spans="1:17">
      <c r="F517" s="47"/>
    </row>
    <row r="518" spans="1:17">
      <c r="F518" s="47"/>
    </row>
    <row r="519" spans="1:17">
      <c r="F519" s="51"/>
    </row>
    <row r="520" spans="1:17">
      <c r="F520" s="51"/>
    </row>
    <row r="521" spans="1:17">
      <c r="F521" s="51"/>
    </row>
    <row r="522" spans="1:17">
      <c r="F522" s="51"/>
    </row>
    <row r="523" spans="1:17">
      <c r="F523" s="51"/>
    </row>
    <row r="524" spans="1:17">
      <c r="F524" s="51"/>
    </row>
    <row r="525" spans="1:17">
      <c r="B525" s="3"/>
      <c r="C525" s="3"/>
      <c r="D525" s="3"/>
      <c r="E525" s="3"/>
      <c r="F525" s="51"/>
      <c r="G525" s="3"/>
      <c r="H525" s="3"/>
      <c r="I525" s="3"/>
      <c r="J525" s="3"/>
      <c r="K525" s="56"/>
      <c r="L525" s="3"/>
      <c r="M525" s="3"/>
      <c r="N525" s="3"/>
      <c r="O525" s="3"/>
      <c r="P525" s="3"/>
      <c r="Q525" s="3"/>
    </row>
    <row r="526" spans="1:17">
      <c r="B526" s="3"/>
      <c r="C526" s="3"/>
      <c r="D526" s="3"/>
      <c r="E526" s="3"/>
      <c r="F526" s="51"/>
      <c r="G526" s="3"/>
      <c r="H526" s="3"/>
      <c r="I526" s="3"/>
      <c r="J526" s="3"/>
      <c r="K526" s="56"/>
      <c r="L526" s="3"/>
      <c r="M526" s="3"/>
      <c r="N526" s="3"/>
      <c r="O526" s="3"/>
      <c r="P526" s="3"/>
      <c r="Q526" s="3"/>
    </row>
    <row r="527" spans="1:17">
      <c r="B527" s="3"/>
      <c r="C527" s="3"/>
      <c r="D527" s="3"/>
      <c r="E527" s="3"/>
      <c r="F527" s="51"/>
      <c r="G527" s="3"/>
      <c r="H527" s="3"/>
      <c r="I527" s="3"/>
      <c r="J527" s="3"/>
      <c r="K527" s="56"/>
      <c r="L527" s="3"/>
      <c r="M527" s="3"/>
      <c r="N527" s="3"/>
      <c r="O527" s="3"/>
      <c r="P527" s="3"/>
      <c r="Q527" s="3"/>
    </row>
    <row r="528" spans="1:17">
      <c r="B528" s="3"/>
      <c r="C528" s="3"/>
      <c r="D528" s="3"/>
      <c r="E528" s="3"/>
      <c r="F528" s="51"/>
      <c r="G528" s="3"/>
      <c r="H528" s="3"/>
      <c r="I528" s="3"/>
      <c r="J528" s="3"/>
      <c r="K528" s="56"/>
      <c r="L528" s="3"/>
      <c r="M528" s="3"/>
      <c r="N528" s="3"/>
      <c r="O528" s="3"/>
      <c r="P528" s="3"/>
      <c r="Q528" s="3"/>
    </row>
    <row r="529" spans="6:11" s="3" customFormat="1">
      <c r="F529" s="51"/>
      <c r="K529" s="56"/>
    </row>
    <row r="530" spans="6:11" s="3" customFormat="1">
      <c r="F530" s="51"/>
      <c r="K530" s="56"/>
    </row>
    <row r="531" spans="6:11" s="3" customFormat="1">
      <c r="F531" s="51"/>
      <c r="K531" s="56"/>
    </row>
    <row r="532" spans="6:11" s="3" customFormat="1">
      <c r="F532" s="51"/>
      <c r="K532" s="56"/>
    </row>
    <row r="533" spans="6:11" s="3" customFormat="1">
      <c r="F533" s="51"/>
      <c r="K533" s="56"/>
    </row>
    <row r="534" spans="6:11" s="3" customFormat="1">
      <c r="F534" s="51"/>
      <c r="K534" s="56"/>
    </row>
    <row r="535" spans="6:11" s="3" customFormat="1">
      <c r="F535" s="51"/>
      <c r="K535" s="56"/>
    </row>
    <row r="536" spans="6:11" s="3" customFormat="1">
      <c r="F536" s="51"/>
      <c r="K536" s="56"/>
    </row>
    <row r="537" spans="6:11" s="3" customFormat="1">
      <c r="F537" s="51"/>
      <c r="K537" s="56"/>
    </row>
    <row r="538" spans="6:11" s="3" customFormat="1">
      <c r="F538" s="51"/>
      <c r="K538" s="56"/>
    </row>
    <row r="539" spans="6:11" s="3" customFormat="1">
      <c r="F539" s="51"/>
      <c r="K539" s="56"/>
    </row>
    <row r="540" spans="6:11" s="3" customFormat="1">
      <c r="F540" s="51"/>
      <c r="K540" s="56"/>
    </row>
    <row r="541" spans="6:11" s="3" customFormat="1">
      <c r="F541" s="51"/>
      <c r="K541" s="56"/>
    </row>
    <row r="542" spans="6:11" s="3" customFormat="1">
      <c r="F542" s="51"/>
      <c r="K542" s="56"/>
    </row>
    <row r="543" spans="6:11" s="3" customFormat="1">
      <c r="F543" s="51"/>
      <c r="K543" s="56"/>
    </row>
    <row r="544" spans="6:11" s="3" customFormat="1">
      <c r="F544" s="51"/>
      <c r="K544" s="56"/>
    </row>
    <row r="545" spans="6:11" s="3" customFormat="1">
      <c r="F545" s="51"/>
      <c r="K545" s="56"/>
    </row>
    <row r="546" spans="6:11" s="3" customFormat="1">
      <c r="F546" s="51"/>
      <c r="K546" s="56"/>
    </row>
    <row r="547" spans="6:11" s="3" customFormat="1">
      <c r="F547" s="51"/>
      <c r="K547" s="56"/>
    </row>
    <row r="548" spans="6:11" s="3" customFormat="1">
      <c r="F548" s="51"/>
      <c r="K548" s="56"/>
    </row>
    <row r="549" spans="6:11" s="3" customFormat="1">
      <c r="F549" s="51"/>
      <c r="K549" s="56"/>
    </row>
    <row r="550" spans="6:11" s="3" customFormat="1">
      <c r="F550" s="51"/>
      <c r="K550" s="56"/>
    </row>
    <row r="551" spans="6:11" s="3" customFormat="1">
      <c r="F551" s="51"/>
      <c r="K551" s="56"/>
    </row>
    <row r="552" spans="6:11" s="3" customFormat="1">
      <c r="F552" s="51"/>
      <c r="K552" s="56"/>
    </row>
    <row r="553" spans="6:11" s="3" customFormat="1">
      <c r="F553" s="51"/>
      <c r="K553" s="56"/>
    </row>
    <row r="554" spans="6:11" s="3" customFormat="1">
      <c r="F554" s="51"/>
      <c r="K554" s="56"/>
    </row>
    <row r="555" spans="6:11" s="3" customFormat="1">
      <c r="F555" s="51"/>
      <c r="K555" s="56"/>
    </row>
    <row r="556" spans="6:11" s="3" customFormat="1">
      <c r="F556" s="51"/>
      <c r="K556" s="56"/>
    </row>
    <row r="557" spans="6:11" s="3" customFormat="1">
      <c r="F557" s="51"/>
      <c r="K557" s="56"/>
    </row>
    <row r="558" spans="6:11" s="3" customFormat="1">
      <c r="F558" s="51"/>
      <c r="K558" s="56"/>
    </row>
    <row r="559" spans="6:11" s="3" customFormat="1">
      <c r="F559" s="51"/>
      <c r="K559" s="56"/>
    </row>
    <row r="560" spans="6:11" s="3" customFormat="1">
      <c r="F560" s="51"/>
      <c r="K560" s="56"/>
    </row>
    <row r="561" spans="6:11" s="3" customFormat="1">
      <c r="F561" s="51"/>
      <c r="K561" s="56"/>
    </row>
    <row r="562" spans="6:11" s="3" customFormat="1">
      <c r="F562" s="51"/>
      <c r="K562" s="56"/>
    </row>
    <row r="563" spans="6:11" s="3" customFormat="1">
      <c r="F563" s="51"/>
      <c r="K563" s="56"/>
    </row>
    <row r="564" spans="6:11" s="3" customFormat="1">
      <c r="F564" s="51"/>
      <c r="K564" s="56"/>
    </row>
    <row r="565" spans="6:11" s="3" customFormat="1">
      <c r="F565" s="51"/>
      <c r="K565" s="56"/>
    </row>
    <row r="566" spans="6:11" s="3" customFormat="1">
      <c r="F566" s="51"/>
      <c r="K566" s="56"/>
    </row>
    <row r="567" spans="6:11" s="3" customFormat="1">
      <c r="F567" s="51"/>
      <c r="K567" s="56"/>
    </row>
    <row r="568" spans="6:11" s="3" customFormat="1">
      <c r="F568" s="51"/>
      <c r="K568" s="56"/>
    </row>
    <row r="569" spans="6:11" s="3" customFormat="1">
      <c r="F569" s="51"/>
      <c r="K569" s="56"/>
    </row>
    <row r="570" spans="6:11" s="3" customFormat="1">
      <c r="F570" s="51"/>
      <c r="K570" s="56"/>
    </row>
    <row r="571" spans="6:11" s="3" customFormat="1">
      <c r="F571" s="51"/>
      <c r="K571" s="56"/>
    </row>
    <row r="572" spans="6:11" s="3" customFormat="1">
      <c r="F572" s="51"/>
      <c r="K572" s="56"/>
    </row>
    <row r="573" spans="6:11" s="3" customFormat="1">
      <c r="F573" s="51"/>
      <c r="K573" s="56"/>
    </row>
    <row r="574" spans="6:11" s="3" customFormat="1">
      <c r="F574" s="51"/>
      <c r="K574" s="56"/>
    </row>
    <row r="575" spans="6:11" s="3" customFormat="1">
      <c r="F575" s="51"/>
      <c r="K575" s="56"/>
    </row>
    <row r="576" spans="6:11" s="3" customFormat="1">
      <c r="F576" s="51"/>
      <c r="K576" s="56"/>
    </row>
    <row r="577" spans="6:11" s="3" customFormat="1">
      <c r="F577" s="51"/>
      <c r="K577" s="56"/>
    </row>
    <row r="578" spans="6:11" s="3" customFormat="1">
      <c r="F578" s="51"/>
      <c r="K578" s="56"/>
    </row>
    <row r="579" spans="6:11" s="3" customFormat="1">
      <c r="F579" s="51"/>
      <c r="K579" s="56"/>
    </row>
    <row r="580" spans="6:11" s="3" customFormat="1">
      <c r="F580" s="51"/>
      <c r="K580" s="56"/>
    </row>
    <row r="581" spans="6:11" s="3" customFormat="1">
      <c r="F581" s="51"/>
      <c r="K581" s="56"/>
    </row>
    <row r="582" spans="6:11" s="3" customFormat="1">
      <c r="F582" s="51"/>
      <c r="K582" s="56"/>
    </row>
    <row r="583" spans="6:11" s="3" customFormat="1">
      <c r="F583" s="51"/>
      <c r="K583" s="56"/>
    </row>
    <row r="584" spans="6:11" s="3" customFormat="1">
      <c r="F584" s="51"/>
      <c r="K584" s="56"/>
    </row>
    <row r="585" spans="6:11" s="3" customFormat="1">
      <c r="F585" s="51"/>
      <c r="K585" s="56"/>
    </row>
    <row r="586" spans="6:11" s="3" customFormat="1">
      <c r="F586" s="51"/>
      <c r="K586" s="56"/>
    </row>
    <row r="587" spans="6:11" s="3" customFormat="1">
      <c r="F587" s="51"/>
      <c r="K587" s="56"/>
    </row>
    <row r="588" spans="6:11" s="3" customFormat="1">
      <c r="F588" s="51"/>
      <c r="K588" s="56"/>
    </row>
    <row r="589" spans="6:11" s="3" customFormat="1">
      <c r="F589" s="51"/>
      <c r="K589" s="56"/>
    </row>
    <row r="590" spans="6:11" s="3" customFormat="1">
      <c r="F590" s="51"/>
      <c r="K590" s="56"/>
    </row>
    <row r="591" spans="6:11" s="3" customFormat="1">
      <c r="F591" s="51"/>
      <c r="K591" s="56"/>
    </row>
    <row r="592" spans="6:11" s="3" customFormat="1">
      <c r="F592" s="51"/>
      <c r="K592" s="56"/>
    </row>
    <row r="593" spans="6:11" s="3" customFormat="1">
      <c r="F593" s="51"/>
      <c r="K593" s="56"/>
    </row>
    <row r="594" spans="6:11" s="3" customFormat="1">
      <c r="F594" s="51"/>
      <c r="K594" s="56"/>
    </row>
    <row r="595" spans="6:11" s="3" customFormat="1">
      <c r="F595" s="51"/>
      <c r="K595" s="56"/>
    </row>
    <row r="596" spans="6:11" s="3" customFormat="1">
      <c r="F596" s="51"/>
      <c r="K596" s="56"/>
    </row>
    <row r="597" spans="6:11" s="3" customFormat="1">
      <c r="F597" s="51"/>
      <c r="K597" s="56"/>
    </row>
    <row r="598" spans="6:11" s="3" customFormat="1">
      <c r="F598" s="51"/>
      <c r="K598" s="56"/>
    </row>
    <row r="599" spans="6:11" s="3" customFormat="1">
      <c r="F599" s="51"/>
      <c r="K599" s="56"/>
    </row>
    <row r="600" spans="6:11" s="3" customFormat="1">
      <c r="F600" s="51"/>
      <c r="K600" s="56"/>
    </row>
    <row r="601" spans="6:11" s="3" customFormat="1">
      <c r="F601" s="51"/>
      <c r="K601" s="56"/>
    </row>
    <row r="602" spans="6:11" s="3" customFormat="1">
      <c r="F602" s="51"/>
      <c r="K602" s="56"/>
    </row>
    <row r="603" spans="6:11" s="3" customFormat="1">
      <c r="F603" s="51"/>
      <c r="K603" s="56"/>
    </row>
    <row r="604" spans="6:11" s="3" customFormat="1">
      <c r="F604" s="51"/>
      <c r="K604" s="56"/>
    </row>
    <row r="605" spans="6:11" s="3" customFormat="1">
      <c r="F605" s="51"/>
      <c r="K605" s="56"/>
    </row>
    <row r="606" spans="6:11" s="3" customFormat="1">
      <c r="F606" s="51"/>
      <c r="K606" s="56"/>
    </row>
    <row r="607" spans="6:11" s="3" customFormat="1">
      <c r="F607" s="51"/>
      <c r="K607" s="56"/>
    </row>
    <row r="608" spans="6:11" s="3" customFormat="1">
      <c r="F608" s="51"/>
      <c r="K608" s="56"/>
    </row>
    <row r="609" spans="6:11" s="3" customFormat="1">
      <c r="F609" s="51"/>
      <c r="K609" s="56"/>
    </row>
    <row r="610" spans="6:11" s="3" customFormat="1">
      <c r="F610" s="51"/>
      <c r="K610" s="56"/>
    </row>
    <row r="611" spans="6:11" s="3" customFormat="1">
      <c r="F611" s="51"/>
      <c r="K611" s="56"/>
    </row>
    <row r="612" spans="6:11" s="3" customFormat="1">
      <c r="F612" s="51"/>
      <c r="K612" s="56"/>
    </row>
    <row r="613" spans="6:11" s="3" customFormat="1">
      <c r="F613" s="51"/>
      <c r="K613" s="56"/>
    </row>
    <row r="614" spans="6:11" s="3" customFormat="1">
      <c r="F614" s="51"/>
      <c r="K614" s="56"/>
    </row>
    <row r="615" spans="6:11" s="3" customFormat="1">
      <c r="F615" s="51"/>
      <c r="K615" s="56"/>
    </row>
    <row r="616" spans="6:11" s="3" customFormat="1">
      <c r="F616" s="51"/>
      <c r="K616" s="56"/>
    </row>
    <row r="617" spans="6:11" s="3" customFormat="1">
      <c r="F617" s="51"/>
      <c r="K617" s="56"/>
    </row>
    <row r="618" spans="6:11" s="3" customFormat="1">
      <c r="F618" s="51"/>
      <c r="K618" s="56"/>
    </row>
    <row r="619" spans="6:11" s="3" customFormat="1">
      <c r="F619" s="51"/>
      <c r="K619" s="56"/>
    </row>
    <row r="620" spans="6:11" s="3" customFormat="1">
      <c r="F620" s="51"/>
      <c r="K620" s="56"/>
    </row>
    <row r="621" spans="6:11" s="3" customFormat="1">
      <c r="F621" s="51"/>
      <c r="K621" s="56"/>
    </row>
    <row r="622" spans="6:11" s="3" customFormat="1">
      <c r="F622" s="51"/>
      <c r="K622" s="56"/>
    </row>
    <row r="623" spans="6:11" s="3" customFormat="1">
      <c r="F623" s="51"/>
      <c r="K623" s="56"/>
    </row>
    <row r="624" spans="6:11" s="3" customFormat="1">
      <c r="F624" s="51"/>
      <c r="K624" s="56"/>
    </row>
    <row r="625" spans="6:11" s="3" customFormat="1">
      <c r="F625" s="51"/>
      <c r="K625" s="56"/>
    </row>
    <row r="626" spans="6:11" s="3" customFormat="1">
      <c r="F626" s="51"/>
      <c r="K626" s="56"/>
    </row>
    <row r="627" spans="6:11" s="3" customFormat="1">
      <c r="F627" s="51"/>
      <c r="K627" s="56"/>
    </row>
    <row r="628" spans="6:11" s="3" customFormat="1">
      <c r="F628" s="51"/>
      <c r="K628" s="56"/>
    </row>
    <row r="629" spans="6:11" s="3" customFormat="1">
      <c r="F629" s="51"/>
      <c r="K629" s="56"/>
    </row>
    <row r="630" spans="6:11" s="3" customFormat="1">
      <c r="F630" s="51"/>
      <c r="K630" s="56"/>
    </row>
    <row r="631" spans="6:11" s="3" customFormat="1">
      <c r="F631" s="51"/>
      <c r="K631" s="56"/>
    </row>
    <row r="632" spans="6:11" s="3" customFormat="1">
      <c r="F632" s="51"/>
      <c r="K632" s="56"/>
    </row>
    <row r="633" spans="6:11" s="3" customFormat="1">
      <c r="F633" s="51"/>
      <c r="K633" s="56"/>
    </row>
    <row r="634" spans="6:11" s="3" customFormat="1">
      <c r="F634" s="51"/>
      <c r="K634" s="56"/>
    </row>
    <row r="635" spans="6:11" s="3" customFormat="1">
      <c r="F635" s="51"/>
      <c r="K635" s="56"/>
    </row>
    <row r="636" spans="6:11" s="3" customFormat="1">
      <c r="F636" s="51"/>
      <c r="K636" s="56"/>
    </row>
    <row r="637" spans="6:11" s="3" customFormat="1">
      <c r="F637" s="51"/>
      <c r="K637" s="56"/>
    </row>
    <row r="638" spans="6:11" s="3" customFormat="1">
      <c r="F638" s="51"/>
      <c r="K638" s="56"/>
    </row>
    <row r="639" spans="6:11" s="3" customFormat="1">
      <c r="F639" s="51"/>
      <c r="K639" s="56"/>
    </row>
    <row r="640" spans="6:11" s="3" customFormat="1">
      <c r="F640" s="51"/>
      <c r="K640" s="56"/>
    </row>
    <row r="641" spans="6:11" s="3" customFormat="1">
      <c r="F641" s="51"/>
      <c r="K641" s="56"/>
    </row>
    <row r="642" spans="6:11" s="3" customFormat="1">
      <c r="F642" s="51"/>
      <c r="K642" s="56"/>
    </row>
    <row r="643" spans="6:11" s="3" customFormat="1">
      <c r="F643" s="51"/>
      <c r="K643" s="56"/>
    </row>
    <row r="644" spans="6:11" s="3" customFormat="1">
      <c r="F644" s="51"/>
      <c r="K644" s="56"/>
    </row>
    <row r="645" spans="6:11" s="3" customFormat="1">
      <c r="F645" s="51"/>
      <c r="K645" s="56"/>
    </row>
    <row r="646" spans="6:11" s="3" customFormat="1">
      <c r="F646" s="51"/>
      <c r="K646" s="56"/>
    </row>
    <row r="647" spans="6:11" s="3" customFormat="1">
      <c r="F647" s="51"/>
      <c r="K647" s="56"/>
    </row>
    <row r="648" spans="6:11" s="3" customFormat="1">
      <c r="F648" s="51"/>
      <c r="K648" s="56"/>
    </row>
    <row r="649" spans="6:11" s="3" customFormat="1">
      <c r="F649" s="51"/>
      <c r="K649" s="56"/>
    </row>
    <row r="650" spans="6:11" s="3" customFormat="1">
      <c r="F650" s="51"/>
      <c r="K650" s="56"/>
    </row>
    <row r="651" spans="6:11" s="3" customFormat="1">
      <c r="F651" s="51"/>
      <c r="K651" s="56"/>
    </row>
    <row r="652" spans="6:11" s="3" customFormat="1">
      <c r="F652" s="51"/>
      <c r="K652" s="56"/>
    </row>
    <row r="653" spans="6:11" s="3" customFormat="1">
      <c r="F653" s="51"/>
      <c r="K653" s="56"/>
    </row>
    <row r="654" spans="6:11" s="3" customFormat="1">
      <c r="F654" s="51"/>
      <c r="K654" s="56"/>
    </row>
    <row r="655" spans="6:11" s="3" customFormat="1">
      <c r="F655" s="51"/>
      <c r="K655" s="56"/>
    </row>
    <row r="656" spans="6:11" s="3" customFormat="1">
      <c r="F656" s="51"/>
      <c r="K656" s="56"/>
    </row>
    <row r="657" spans="6:11" s="3" customFormat="1">
      <c r="F657" s="51"/>
      <c r="K657" s="56"/>
    </row>
    <row r="658" spans="6:11" s="3" customFormat="1">
      <c r="F658" s="51"/>
      <c r="K658" s="56"/>
    </row>
    <row r="659" spans="6:11" s="3" customFormat="1">
      <c r="F659" s="51"/>
      <c r="K659" s="56"/>
    </row>
    <row r="660" spans="6:11" s="3" customFormat="1">
      <c r="F660" s="51"/>
      <c r="K660" s="56"/>
    </row>
  </sheetData>
  <phoneticPr fontId="95" type="noConversion"/>
  <pageMargins left="0.7" right="0.7" top="0.75" bottom="0.75" header="0.3" footer="0.3"/>
  <pageSetup paperSize="9" orientation="portrait"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F257"/>
  <sheetViews>
    <sheetView zoomScale="85" zoomScaleNormal="85" zoomScalePageLayoutView="120" workbookViewId="0">
      <pane xSplit="1" ySplit="3" topLeftCell="S4" activePane="bottomRight" state="frozen"/>
      <selection pane="topRight" activeCell="B1" sqref="B1"/>
      <selection pane="bottomLeft" activeCell="A4" sqref="A4"/>
      <selection pane="bottomRight" activeCell="AN1" sqref="AN1"/>
    </sheetView>
  </sheetViews>
  <sheetFormatPr defaultColWidth="11.42578125" defaultRowHeight="14.25"/>
  <cols>
    <col min="1" max="1" width="45.140625" style="3" customWidth="1"/>
    <col min="2" max="2" width="8.7109375" style="3" bestFit="1" customWidth="1"/>
    <col min="3" max="10" width="11.42578125" style="3" bestFit="1" customWidth="1"/>
    <col min="11" max="11" width="8.7109375" style="3" bestFit="1" customWidth="1"/>
    <col min="12" max="22" width="8.140625" style="42" customWidth="1"/>
    <col min="23" max="23" width="8.140625" style="42" bestFit="1" customWidth="1"/>
    <col min="24" max="24" width="8.140625" style="42" customWidth="1"/>
    <col min="25" max="27" width="12" style="47" bestFit="1" customWidth="1"/>
    <col min="28" max="28" width="10" style="47" bestFit="1" customWidth="1"/>
    <col min="29" max="29" width="9.42578125" style="34" bestFit="1" customWidth="1"/>
    <col min="30" max="31" width="11.42578125" style="26" bestFit="1" customWidth="1"/>
    <col min="32" max="33" width="9.42578125" style="26" bestFit="1" customWidth="1"/>
    <col min="34" max="37" width="9.42578125" style="83" bestFit="1" customWidth="1"/>
    <col min="38" max="38" width="12.28515625" style="83" bestFit="1" customWidth="1"/>
    <col min="39" max="43" width="12.5703125" style="83" bestFit="1" customWidth="1"/>
    <col min="44" max="16384" width="11.42578125" style="83"/>
  </cols>
  <sheetData>
    <row r="1" spans="1:110" s="88" customFormat="1" ht="15.75">
      <c r="A1" s="209" t="s">
        <v>782</v>
      </c>
      <c r="B1" s="1105">
        <f t="shared" ref="B1:J1" si="0">C1-1</f>
        <v>1989</v>
      </c>
      <c r="C1" s="1105">
        <f t="shared" si="0"/>
        <v>1990</v>
      </c>
      <c r="D1" s="1105">
        <f t="shared" si="0"/>
        <v>1991</v>
      </c>
      <c r="E1" s="1105">
        <f t="shared" si="0"/>
        <v>1992</v>
      </c>
      <c r="F1" s="1105">
        <f t="shared" si="0"/>
        <v>1993</v>
      </c>
      <c r="G1" s="1105">
        <f t="shared" si="0"/>
        <v>1994</v>
      </c>
      <c r="H1" s="1105">
        <f t="shared" si="0"/>
        <v>1995</v>
      </c>
      <c r="I1" s="1105">
        <f t="shared" si="0"/>
        <v>1996</v>
      </c>
      <c r="J1" s="1105">
        <f t="shared" si="0"/>
        <v>1997</v>
      </c>
      <c r="K1" s="1105">
        <f>L1-1</f>
        <v>1998</v>
      </c>
      <c r="L1" s="1105">
        <v>1999</v>
      </c>
      <c r="M1" s="1105">
        <v>2000</v>
      </c>
      <c r="N1" s="1105">
        <v>2001</v>
      </c>
      <c r="O1" s="1105">
        <v>2002</v>
      </c>
      <c r="P1" s="1105">
        <v>2003</v>
      </c>
      <c r="Q1" s="1105">
        <v>2004</v>
      </c>
      <c r="R1" s="1105">
        <v>2005</v>
      </c>
      <c r="S1" s="1105">
        <v>2006</v>
      </c>
      <c r="T1" s="1105">
        <v>2007</v>
      </c>
      <c r="U1" s="1105">
        <v>2008</v>
      </c>
      <c r="V1" s="1105">
        <v>2009</v>
      </c>
      <c r="W1" s="1105">
        <v>2010</v>
      </c>
      <c r="X1" s="1105">
        <v>2011</v>
      </c>
      <c r="Y1" s="1099">
        <v>2012</v>
      </c>
      <c r="Z1" s="1099">
        <v>2013</v>
      </c>
      <c r="AA1" s="1099">
        <v>2014</v>
      </c>
      <c r="AB1" s="1099">
        <v>2015</v>
      </c>
      <c r="AC1" s="1099">
        <v>2016</v>
      </c>
      <c r="AD1" s="1099">
        <v>2017</v>
      </c>
      <c r="AE1" s="1099">
        <v>2018</v>
      </c>
      <c r="AF1" s="1099">
        <v>2019</v>
      </c>
      <c r="AG1" s="1099">
        <v>2020</v>
      </c>
      <c r="AH1" s="1099">
        <f>'Fin (Tb14)'!K1</f>
        <v>2021</v>
      </c>
      <c r="AI1" s="1099">
        <f>'Fin (Tb14)'!L1</f>
        <v>2022</v>
      </c>
      <c r="AJ1" s="1099">
        <f>'Fin (Tb14)'!M1</f>
        <v>2023</v>
      </c>
      <c r="AK1" s="1099">
        <f>'Fin (Tb14)'!N1</f>
        <v>2024</v>
      </c>
      <c r="AL1" s="1099">
        <f>'Fin (Tb14)'!O1</f>
        <v>2025</v>
      </c>
      <c r="AM1" s="1106" t="str">
        <f>'Fin (Tb14)'!P1</f>
        <v>2026 Budget</v>
      </c>
      <c r="AN1" s="1106">
        <f>'Fin (Tb14)'!Q1</f>
        <v>2027</v>
      </c>
      <c r="AO1" s="1106">
        <f>'Fin (Tb14)'!R1</f>
        <v>2028</v>
      </c>
      <c r="AP1" s="1106">
        <f>'Fin (Tb14)'!S1</f>
        <v>2029</v>
      </c>
      <c r="AQ1" s="1106">
        <f>'Fin (Tb14)'!T1</f>
        <v>2030</v>
      </c>
      <c r="BH1" s="83"/>
      <c r="BI1" s="83"/>
      <c r="BJ1" s="83"/>
      <c r="BK1" s="83"/>
      <c r="BL1" s="83"/>
      <c r="BM1" s="83"/>
      <c r="BN1" s="83"/>
      <c r="BO1" s="83"/>
      <c r="BP1" s="83"/>
      <c r="BQ1" s="83"/>
      <c r="BR1" s="83"/>
      <c r="BS1" s="83"/>
      <c r="BT1" s="83"/>
      <c r="BU1" s="83"/>
      <c r="BV1" s="83"/>
      <c r="BW1" s="83"/>
      <c r="BX1" s="83"/>
      <c r="BY1" s="83"/>
      <c r="BZ1" s="83"/>
      <c r="CA1" s="83"/>
      <c r="CB1" s="83"/>
      <c r="CC1" s="83"/>
      <c r="CD1" s="83"/>
      <c r="CE1" s="83"/>
      <c r="CF1" s="83"/>
      <c r="CG1" s="83"/>
      <c r="CH1" s="83"/>
      <c r="CI1" s="83"/>
      <c r="CJ1" s="83"/>
      <c r="CK1" s="83"/>
      <c r="CL1" s="83"/>
      <c r="CM1" s="83"/>
      <c r="CN1" s="83"/>
      <c r="CO1" s="83"/>
      <c r="CP1" s="83"/>
      <c r="CQ1" s="83"/>
      <c r="CR1" s="83"/>
      <c r="CS1" s="83"/>
      <c r="CT1" s="83"/>
      <c r="CU1" s="83"/>
      <c r="CV1" s="83"/>
      <c r="CW1" s="83"/>
      <c r="CX1" s="83"/>
      <c r="CY1" s="83"/>
      <c r="CZ1" s="83"/>
      <c r="DA1" s="83"/>
      <c r="DB1" s="83"/>
      <c r="DC1" s="83"/>
      <c r="DD1" s="83"/>
      <c r="DE1" s="83"/>
      <c r="DF1" s="83"/>
    </row>
    <row r="2" spans="1:110" s="88" customFormat="1" ht="16.5" customHeight="1">
      <c r="A2" s="211"/>
      <c r="B2" s="125" t="s">
        <v>451</v>
      </c>
      <c r="C2" s="125" t="s">
        <v>451</v>
      </c>
      <c r="D2" s="125" t="s">
        <v>451</v>
      </c>
      <c r="E2" s="125" t="s">
        <v>451</v>
      </c>
      <c r="F2" s="125" t="s">
        <v>451</v>
      </c>
      <c r="G2" s="125" t="s">
        <v>451</v>
      </c>
      <c r="H2" s="125" t="s">
        <v>451</v>
      </c>
      <c r="I2" s="125" t="s">
        <v>451</v>
      </c>
      <c r="J2" s="125" t="s">
        <v>451</v>
      </c>
      <c r="K2" s="125" t="s">
        <v>451</v>
      </c>
      <c r="L2" s="125" t="s">
        <v>231</v>
      </c>
      <c r="M2" s="125" t="s">
        <v>231</v>
      </c>
      <c r="N2" s="125" t="s">
        <v>231</v>
      </c>
      <c r="O2" s="125" t="s">
        <v>231</v>
      </c>
      <c r="P2" s="125" t="s">
        <v>231</v>
      </c>
      <c r="Q2" s="125" t="s">
        <v>231</v>
      </c>
      <c r="R2" s="125" t="s">
        <v>231</v>
      </c>
      <c r="S2" s="125" t="s">
        <v>231</v>
      </c>
      <c r="T2" s="125" t="s">
        <v>231</v>
      </c>
      <c r="U2" s="125" t="s">
        <v>231</v>
      </c>
      <c r="V2" s="125" t="s">
        <v>231</v>
      </c>
      <c r="W2" s="125" t="s">
        <v>231</v>
      </c>
      <c r="X2" s="125" t="s">
        <v>231</v>
      </c>
      <c r="Y2" s="33" t="s">
        <v>231</v>
      </c>
      <c r="Z2" s="33" t="s">
        <v>231</v>
      </c>
      <c r="AA2" s="33" t="s">
        <v>231</v>
      </c>
      <c r="AB2" s="33" t="s">
        <v>231</v>
      </c>
      <c r="AC2" s="33" t="s">
        <v>231</v>
      </c>
      <c r="AD2" s="33" t="str">
        <f>'Fin (Tb14)'!G184</f>
        <v>ACTUAL</v>
      </c>
      <c r="AE2" s="33" t="s">
        <v>231</v>
      </c>
      <c r="AF2" s="33" t="s">
        <v>231</v>
      </c>
      <c r="AG2" s="33" t="str">
        <f>'Fin (Tb14)'!J184</f>
        <v>ACTUAL</v>
      </c>
      <c r="AH2" s="33" t="str">
        <f>'Fin (Tb14)'!K2</f>
        <v>ACTUAL</v>
      </c>
      <c r="AI2" s="33" t="str">
        <f>'Fin (Tb14)'!L2</f>
        <v>ACTUAL</v>
      </c>
      <c r="AJ2" s="33" t="str">
        <f>'Fin (Tb14)'!M2</f>
        <v>ACTUAL</v>
      </c>
      <c r="AK2" s="33" t="str">
        <f>'Fin (Tb14)'!N2</f>
        <v>ACTUAL</v>
      </c>
      <c r="AL2" s="33" t="str">
        <f>'Fin (Tb14)'!O2</f>
        <v>ACTUAL</v>
      </c>
      <c r="AM2" s="32" t="str">
        <f>'Fin (Tb14)'!P2</f>
        <v>PROJECTION</v>
      </c>
      <c r="AN2" s="32" t="str">
        <f>'Fin (Tb14)'!Q2</f>
        <v>PROJECTION</v>
      </c>
      <c r="AO2" s="32" t="str">
        <f>'Fin (Tb14)'!R2</f>
        <v>PROJECTION</v>
      </c>
      <c r="AP2" s="32" t="str">
        <f>'Fin (Tb14)'!S2</f>
        <v>PROJECTION</v>
      </c>
      <c r="AQ2" s="32" t="str">
        <f>'Fin (Tb14)'!T2</f>
        <v>PROJECTION</v>
      </c>
      <c r="BH2" s="83"/>
      <c r="BI2" s="83"/>
      <c r="BJ2" s="83"/>
      <c r="BK2" s="83"/>
      <c r="BL2" s="83"/>
      <c r="BM2" s="83"/>
      <c r="BN2" s="83"/>
      <c r="BO2" s="83"/>
      <c r="BP2" s="83"/>
      <c r="BQ2" s="83"/>
      <c r="BR2" s="83"/>
      <c r="BS2" s="83"/>
      <c r="BT2" s="83"/>
      <c r="BU2" s="83"/>
      <c r="BV2" s="83"/>
      <c r="BW2" s="83"/>
      <c r="BX2" s="83"/>
      <c r="BY2" s="83"/>
      <c r="BZ2" s="83"/>
      <c r="CA2" s="83"/>
      <c r="CB2" s="83"/>
      <c r="CC2" s="83"/>
      <c r="CD2" s="83"/>
      <c r="CE2" s="83"/>
      <c r="CF2" s="83"/>
      <c r="CG2" s="83"/>
      <c r="CH2" s="83"/>
      <c r="CI2" s="83"/>
      <c r="CJ2" s="83"/>
      <c r="CK2" s="83"/>
      <c r="CL2" s="83"/>
      <c r="CM2" s="83"/>
      <c r="CN2" s="83"/>
      <c r="CO2" s="83"/>
      <c r="CP2" s="83"/>
      <c r="CQ2" s="83"/>
      <c r="CR2" s="83"/>
      <c r="CS2" s="83"/>
      <c r="CT2" s="83"/>
      <c r="CU2" s="83"/>
      <c r="CV2" s="83"/>
      <c r="CW2" s="83"/>
      <c r="CX2" s="83"/>
      <c r="CY2" s="83"/>
      <c r="CZ2" s="83"/>
      <c r="DA2" s="83"/>
      <c r="DB2" s="83"/>
      <c r="DC2" s="83"/>
      <c r="DD2" s="83"/>
      <c r="DE2" s="83"/>
      <c r="DF2" s="83"/>
    </row>
    <row r="3" spans="1:110" s="88" customFormat="1" ht="28.5" customHeight="1">
      <c r="A3" s="212" t="s">
        <v>732</v>
      </c>
      <c r="B3" s="125"/>
      <c r="C3" s="125" t="s">
        <v>453</v>
      </c>
      <c r="D3" s="125" t="s">
        <v>453</v>
      </c>
      <c r="E3" s="125" t="s">
        <v>453</v>
      </c>
      <c r="F3" s="125" t="s">
        <v>453</v>
      </c>
      <c r="G3" s="125" t="s">
        <v>454</v>
      </c>
      <c r="H3" s="125" t="s">
        <v>783</v>
      </c>
      <c r="I3" s="125" t="s">
        <v>784</v>
      </c>
      <c r="J3" s="125" t="s">
        <v>455</v>
      </c>
      <c r="K3" s="125"/>
      <c r="L3" s="125"/>
      <c r="M3" s="125"/>
      <c r="N3" s="125"/>
      <c r="O3" s="125"/>
      <c r="P3" s="125"/>
      <c r="Q3" s="125"/>
      <c r="R3" s="125"/>
      <c r="S3" s="125"/>
      <c r="T3" s="125"/>
      <c r="U3" s="125"/>
      <c r="V3" s="125"/>
      <c r="W3" s="125"/>
      <c r="X3" s="240" t="s">
        <v>785</v>
      </c>
      <c r="Y3" s="240" t="s">
        <v>456</v>
      </c>
      <c r="Z3" s="33" t="s">
        <v>457</v>
      </c>
      <c r="AA3" s="240" t="s">
        <v>458</v>
      </c>
      <c r="AB3" s="240" t="s">
        <v>786</v>
      </c>
      <c r="AC3" s="34" t="s">
        <v>195</v>
      </c>
      <c r="AD3" s="34" t="str">
        <f>'Fin (Tb14)'!G185</f>
        <v>2021 Budget</v>
      </c>
      <c r="AE3" s="33" t="str">
        <f>'Fin (Tb14)'!H185</f>
        <v>2021 Budget</v>
      </c>
      <c r="AF3" s="33" t="str">
        <f>'Fin (Tb14)'!I185</f>
        <v>2019 FBO</v>
      </c>
      <c r="AG3" s="33" t="str">
        <f>'Fin (Tb14)'!J185</f>
        <v>2020 FBO</v>
      </c>
      <c r="AH3" s="33" t="str">
        <f>'Fin (Tb14)'!K3</f>
        <v>2021 FBO</v>
      </c>
      <c r="AI3" s="33" t="str">
        <f>'Fin (Tb14)'!L3</f>
        <v>2022 FBO</v>
      </c>
      <c r="AJ3" s="33" t="str">
        <f>'Fin (Tb14)'!M3</f>
        <v>2023 FBO</v>
      </c>
      <c r="AK3" s="33" t="str">
        <f>'Fin (Tb14)'!N3</f>
        <v>2024 FBO</v>
      </c>
      <c r="AL3" s="33" t="str">
        <f>'Fin (Tb14)'!O3</f>
        <v>2025 FBO</v>
      </c>
      <c r="AM3" s="32" t="str">
        <f>'Fin (Tb14)'!P3</f>
        <v>2026 Budget</v>
      </c>
      <c r="AN3" s="32" t="str">
        <f>'Fin (Tb14)'!Q3</f>
        <v>2026 Budget</v>
      </c>
      <c r="AO3" s="32" t="str">
        <f>'Fin (Tb14)'!R3</f>
        <v>2026 Budget</v>
      </c>
      <c r="AP3" s="32" t="str">
        <f>'Fin (Tb14)'!S3</f>
        <v>2026 Budget</v>
      </c>
      <c r="AQ3" s="32" t="str">
        <f>'Fin (Tb14)'!T3</f>
        <v>2026 Budget</v>
      </c>
      <c r="BH3" s="83"/>
      <c r="BI3" s="83"/>
      <c r="BJ3" s="83"/>
      <c r="BK3" s="83"/>
      <c r="BL3" s="83"/>
      <c r="BM3" s="83"/>
      <c r="BN3" s="83"/>
      <c r="BO3" s="83"/>
      <c r="BP3" s="83"/>
      <c r="BQ3" s="83"/>
      <c r="BR3" s="83"/>
      <c r="BS3" s="83"/>
      <c r="BT3" s="83"/>
      <c r="BU3" s="83"/>
      <c r="BV3" s="83"/>
      <c r="BW3" s="83"/>
      <c r="BX3" s="83"/>
      <c r="BY3" s="83"/>
      <c r="BZ3" s="83"/>
      <c r="CA3" s="83"/>
      <c r="CB3" s="83"/>
      <c r="CC3" s="83"/>
      <c r="CD3" s="83"/>
      <c r="CE3" s="83"/>
      <c r="CF3" s="83"/>
      <c r="CG3" s="83"/>
      <c r="CH3" s="83"/>
      <c r="CI3" s="83"/>
      <c r="CJ3" s="83"/>
      <c r="CK3" s="83"/>
      <c r="CL3" s="83"/>
      <c r="CM3" s="83"/>
      <c r="CN3" s="83"/>
      <c r="CO3" s="83"/>
      <c r="CP3" s="83"/>
      <c r="CQ3" s="83"/>
      <c r="CR3" s="83"/>
      <c r="CS3" s="83"/>
      <c r="CT3" s="83"/>
      <c r="CU3" s="83"/>
      <c r="CV3" s="83"/>
      <c r="CW3" s="83"/>
      <c r="CX3" s="83"/>
      <c r="CY3" s="83"/>
      <c r="CZ3" s="83"/>
      <c r="DA3" s="83"/>
      <c r="DB3" s="83"/>
      <c r="DC3" s="83"/>
      <c r="DD3" s="83"/>
      <c r="DE3" s="83"/>
      <c r="DF3" s="83"/>
    </row>
    <row r="4" spans="1:110" s="89" customFormat="1" ht="16.5" customHeight="1">
      <c r="A4" s="56"/>
      <c r="B4" s="213"/>
      <c r="C4" s="213"/>
      <c r="D4" s="213"/>
      <c r="E4" s="213"/>
      <c r="F4" s="213"/>
      <c r="G4" s="213"/>
      <c r="H4" s="213"/>
      <c r="I4" s="213"/>
      <c r="J4" s="213"/>
      <c r="K4" s="213"/>
      <c r="L4" s="213"/>
      <c r="M4" s="213"/>
      <c r="N4" s="213"/>
      <c r="O4" s="213"/>
      <c r="P4" s="213"/>
      <c r="Q4" s="213"/>
      <c r="R4" s="213"/>
      <c r="S4" s="213"/>
      <c r="T4" s="213"/>
      <c r="U4" s="213"/>
      <c r="V4" s="213"/>
      <c r="W4" s="213"/>
      <c r="X4" s="213"/>
      <c r="Y4" s="214"/>
      <c r="Z4" s="214"/>
      <c r="AA4" s="214"/>
      <c r="AB4" s="214"/>
      <c r="AC4" s="532"/>
      <c r="AD4" s="532"/>
      <c r="AE4" s="532"/>
      <c r="AF4" s="532"/>
      <c r="AG4" s="532"/>
      <c r="AH4" s="335"/>
      <c r="AI4" s="335"/>
      <c r="AJ4" s="335"/>
      <c r="AK4" s="335"/>
      <c r="AL4" s="335"/>
      <c r="AM4" s="235"/>
      <c r="AN4" s="235"/>
      <c r="AO4" s="235"/>
      <c r="AP4" s="235"/>
      <c r="AQ4" s="235"/>
      <c r="AR4" s="83"/>
      <c r="AS4" s="83"/>
      <c r="AT4" s="83"/>
      <c r="AU4" s="83"/>
      <c r="AV4" s="83"/>
      <c r="AW4" s="83"/>
      <c r="AX4" s="83"/>
      <c r="AY4" s="83"/>
      <c r="AZ4" s="83"/>
      <c r="BA4" s="83"/>
      <c r="BB4" s="83"/>
      <c r="BC4" s="83"/>
      <c r="BD4" s="83"/>
      <c r="BE4" s="83"/>
      <c r="BF4" s="83"/>
      <c r="BG4" s="83"/>
      <c r="BH4" s="83"/>
      <c r="BI4" s="83"/>
      <c r="BJ4" s="83"/>
      <c r="BK4" s="83"/>
      <c r="BL4" s="83"/>
      <c r="BM4" s="83"/>
      <c r="BN4" s="83"/>
      <c r="BO4" s="83"/>
      <c r="BP4" s="83"/>
      <c r="BQ4" s="83"/>
      <c r="BR4" s="83"/>
      <c r="BS4" s="83"/>
      <c r="BT4" s="83"/>
      <c r="BU4" s="83"/>
      <c r="BV4" s="83"/>
      <c r="BW4" s="83"/>
      <c r="BX4" s="83"/>
      <c r="BY4" s="83"/>
      <c r="BZ4" s="83"/>
      <c r="CA4" s="83"/>
      <c r="CB4" s="83"/>
      <c r="CC4" s="83"/>
      <c r="CD4" s="83"/>
      <c r="CE4" s="83"/>
      <c r="CF4" s="83"/>
      <c r="CG4" s="83"/>
      <c r="CH4" s="83"/>
      <c r="CI4" s="83"/>
      <c r="CJ4" s="83"/>
      <c r="CK4" s="83"/>
      <c r="CL4" s="83"/>
      <c r="CM4" s="83"/>
      <c r="CN4" s="83"/>
      <c r="CO4" s="83"/>
      <c r="CP4" s="83"/>
      <c r="CQ4" s="83"/>
      <c r="CR4" s="83"/>
      <c r="CS4" s="83"/>
      <c r="CT4" s="83"/>
      <c r="CU4" s="83"/>
      <c r="CV4" s="83"/>
      <c r="CW4" s="83"/>
      <c r="CX4" s="83"/>
      <c r="CY4" s="83"/>
      <c r="CZ4" s="83"/>
      <c r="DA4" s="83"/>
      <c r="DB4" s="83"/>
      <c r="DC4" s="83"/>
      <c r="DD4" s="83"/>
      <c r="DE4" s="83"/>
      <c r="DF4" s="83"/>
    </row>
    <row r="5" spans="1:110">
      <c r="A5" s="121" t="s">
        <v>733</v>
      </c>
      <c r="B5" s="123"/>
      <c r="C5" s="123"/>
      <c r="D5" s="123"/>
      <c r="E5" s="123"/>
      <c r="F5" s="123"/>
      <c r="G5" s="123"/>
      <c r="H5" s="123"/>
      <c r="I5" s="123"/>
      <c r="J5" s="123"/>
      <c r="K5" s="123"/>
      <c r="L5" s="67"/>
      <c r="M5" s="67"/>
      <c r="N5" s="67"/>
      <c r="O5" s="67"/>
      <c r="P5" s="67"/>
      <c r="Q5" s="67"/>
      <c r="R5" s="67"/>
      <c r="S5" s="67"/>
      <c r="T5" s="67"/>
      <c r="U5" s="67"/>
      <c r="V5" s="67"/>
      <c r="W5" s="67"/>
      <c r="X5" s="67"/>
      <c r="Y5" s="41">
        <f>'Fin (Tb14)'!B5</f>
        <v>835.04778999999996</v>
      </c>
      <c r="Z5" s="41">
        <f>'Fin (Tb14)'!C5</f>
        <v>96.951260000000005</v>
      </c>
      <c r="AA5" s="41">
        <f>'Fin (Tb14)'!D5</f>
        <v>-174.04050000000001</v>
      </c>
      <c r="AB5" s="41">
        <f>'Fin (Tb14)'!E5</f>
        <v>-410.6</v>
      </c>
      <c r="AC5" s="41">
        <f>'Fin (Tb14)'!F5</f>
        <v>857</v>
      </c>
      <c r="AD5" s="41">
        <f>'Fin (Tb14)'!G5</f>
        <v>-180.4</v>
      </c>
      <c r="AE5" s="41">
        <f>'Fin (Tb14)'!H5</f>
        <v>1228.5999999999999</v>
      </c>
      <c r="AF5" s="41">
        <f>'Fin (Tb14)'!I5</f>
        <v>-783.9</v>
      </c>
      <c r="AG5" s="41">
        <f>'Fin (Tb14)'!J5</f>
        <v>-802.9</v>
      </c>
      <c r="AH5" s="41">
        <f>'Fin (Tb14)'!K5</f>
        <v>-1685.2</v>
      </c>
      <c r="AI5" s="41">
        <f>'Fin (Tb14)'!L5</f>
        <v>-355.5</v>
      </c>
      <c r="AJ5" s="41">
        <f>'Fin (Tb14)'!M5</f>
        <v>-540.79999999999995</v>
      </c>
      <c r="AK5" s="41">
        <f>'Fin (Tb14)'!N5</f>
        <v>-1397.1</v>
      </c>
      <c r="AL5" s="41">
        <f>'Fin (Tb14)'!O5</f>
        <v>1688.3</v>
      </c>
      <c r="AM5" s="1000">
        <f>'Fin (Tb14)'!P5</f>
        <v>0</v>
      </c>
      <c r="AN5" s="1000">
        <f>'Fin (Tb14)'!Q5</f>
        <v>0</v>
      </c>
      <c r="AO5" s="1000">
        <f>'Fin (Tb14)'!R5</f>
        <v>0</v>
      </c>
      <c r="AP5" s="1000">
        <f>'Fin (Tb14)'!S5</f>
        <v>0</v>
      </c>
      <c r="AQ5" s="1000">
        <f>'Fin (Tb14)'!T5</f>
        <v>0</v>
      </c>
    </row>
    <row r="6" spans="1:110" s="89" customFormat="1">
      <c r="A6" s="121" t="s">
        <v>695</v>
      </c>
      <c r="B6" s="121"/>
      <c r="C6" s="121"/>
      <c r="D6" s="121"/>
      <c r="E6" s="121"/>
      <c r="F6" s="121"/>
      <c r="G6" s="121"/>
      <c r="H6" s="121"/>
      <c r="I6" s="121"/>
      <c r="J6" s="121"/>
      <c r="K6" s="121"/>
      <c r="L6" s="66"/>
      <c r="M6" s="66"/>
      <c r="N6" s="66"/>
      <c r="O6" s="66"/>
      <c r="P6" s="66"/>
      <c r="Q6" s="66"/>
      <c r="R6" s="66"/>
      <c r="S6" s="66"/>
      <c r="T6" s="66"/>
      <c r="U6" s="66"/>
      <c r="V6" s="66"/>
      <c r="W6" s="66"/>
      <c r="X6" s="66"/>
      <c r="Y6" s="39">
        <f>'Fin (Tb14)'!B7</f>
        <v>835.04778999999996</v>
      </c>
      <c r="Z6" s="39">
        <f>'Fin (Tb14)'!C7</f>
        <v>96.951260000000005</v>
      </c>
      <c r="AA6" s="39">
        <f>'Fin (Tb14)'!D7</f>
        <v>-174.04050000000001</v>
      </c>
      <c r="AB6" s="39">
        <f>'Fin (Tb14)'!E7</f>
        <v>-410.6</v>
      </c>
      <c r="AC6" s="39">
        <f>'Fin (Tb14)'!F7</f>
        <v>857</v>
      </c>
      <c r="AD6" s="39">
        <f>'Fin (Tb14)'!G7</f>
        <v>-180.4</v>
      </c>
      <c r="AE6" s="39">
        <f>'Fin (Tb14)'!H7</f>
        <v>1228.5999999999999</v>
      </c>
      <c r="AF6" s="39">
        <f>'Fin (Tb14)'!I7</f>
        <v>-783.9</v>
      </c>
      <c r="AG6" s="39">
        <f>'Fin (Tb14)'!J7</f>
        <v>-802.9</v>
      </c>
      <c r="AH6" s="39">
        <f>'Fin (Tb14)'!K7</f>
        <v>-1685.2</v>
      </c>
      <c r="AI6" s="39">
        <f>'Fin (Tb14)'!L7</f>
        <v>-355.5</v>
      </c>
      <c r="AJ6" s="39">
        <f>'Fin (Tb14)'!M7</f>
        <v>-540.79999999999995</v>
      </c>
      <c r="AK6" s="39">
        <f>'Fin (Tb14)'!N7</f>
        <v>-1397.1</v>
      </c>
      <c r="AL6" s="39">
        <f>'Fin (Tb14)'!O7</f>
        <v>1688.3</v>
      </c>
      <c r="AM6" s="38">
        <f>'Fin (Tb14)'!P7</f>
        <v>0</v>
      </c>
      <c r="AN6" s="38">
        <f>'Fin (Tb14)'!Q7</f>
        <v>0</v>
      </c>
      <c r="AO6" s="38">
        <f>'Fin (Tb14)'!R7</f>
        <v>0</v>
      </c>
      <c r="AP6" s="38">
        <f>'Fin (Tb14)'!S7</f>
        <v>0</v>
      </c>
      <c r="AQ6" s="38">
        <f>'Fin (Tb14)'!T7</f>
        <v>0</v>
      </c>
      <c r="AR6" s="83"/>
      <c r="AS6" s="83"/>
      <c r="AT6" s="83"/>
      <c r="AU6" s="83"/>
      <c r="AV6" s="83"/>
      <c r="AW6" s="83"/>
      <c r="AX6" s="83"/>
      <c r="AY6" s="83"/>
      <c r="AZ6" s="83"/>
      <c r="BA6" s="83"/>
      <c r="BB6" s="83"/>
      <c r="BC6" s="83"/>
      <c r="BD6" s="83"/>
      <c r="BE6" s="83"/>
      <c r="BF6" s="83"/>
      <c r="BG6" s="83"/>
      <c r="BH6" s="83"/>
      <c r="BI6" s="83"/>
      <c r="BJ6" s="83"/>
      <c r="BK6" s="83"/>
      <c r="BL6" s="83"/>
      <c r="BM6" s="83"/>
      <c r="BN6" s="83"/>
      <c r="BO6" s="83"/>
      <c r="BP6" s="83"/>
      <c r="BQ6" s="83"/>
      <c r="BR6" s="83"/>
      <c r="BS6" s="83"/>
      <c r="BT6" s="83"/>
      <c r="BU6" s="83"/>
      <c r="BV6" s="83"/>
      <c r="BW6" s="83"/>
      <c r="BX6" s="83"/>
      <c r="BY6" s="83"/>
      <c r="BZ6" s="83"/>
      <c r="CA6" s="83"/>
      <c r="CB6" s="83"/>
      <c r="CC6" s="83"/>
      <c r="CD6" s="83"/>
      <c r="CE6" s="83"/>
      <c r="CF6" s="83"/>
      <c r="CG6" s="83"/>
      <c r="CH6" s="83"/>
      <c r="CI6" s="83"/>
      <c r="CJ6" s="83"/>
      <c r="CK6" s="83"/>
      <c r="CL6" s="83"/>
      <c r="CM6" s="83"/>
      <c r="CN6" s="83"/>
      <c r="CO6" s="83"/>
      <c r="CP6" s="83"/>
      <c r="CQ6" s="83"/>
      <c r="CR6" s="83"/>
      <c r="CS6" s="83"/>
      <c r="CT6" s="83"/>
      <c r="CU6" s="83"/>
      <c r="CV6" s="83"/>
      <c r="CW6" s="83"/>
      <c r="CX6" s="83"/>
      <c r="CY6" s="83"/>
      <c r="CZ6" s="83"/>
      <c r="DA6" s="83"/>
      <c r="DB6" s="83"/>
      <c r="DC6" s="83"/>
      <c r="DD6" s="83"/>
      <c r="DE6" s="83"/>
      <c r="DF6" s="83"/>
    </row>
    <row r="7" spans="1:110">
      <c r="A7" s="56" t="s">
        <v>734</v>
      </c>
      <c r="B7" s="56"/>
      <c r="C7" s="56"/>
      <c r="D7" s="56"/>
      <c r="E7" s="56"/>
      <c r="F7" s="56"/>
      <c r="G7" s="56"/>
      <c r="H7" s="56"/>
      <c r="I7" s="56"/>
      <c r="J7" s="56"/>
      <c r="K7" s="56"/>
      <c r="L7" s="65"/>
      <c r="M7" s="65"/>
      <c r="N7" s="65"/>
      <c r="O7" s="65"/>
      <c r="P7" s="65"/>
      <c r="Q7" s="65"/>
      <c r="R7" s="65"/>
      <c r="S7" s="65"/>
      <c r="T7" s="65"/>
      <c r="U7" s="65"/>
      <c r="V7" s="65"/>
      <c r="W7" s="65"/>
      <c r="X7" s="65"/>
      <c r="Y7" s="41"/>
      <c r="Z7" s="41"/>
      <c r="AA7" s="41"/>
      <c r="AB7" s="40">
        <f>'Fin (Tb14)'!E8</f>
        <v>-354.5</v>
      </c>
      <c r="AC7" s="40">
        <f>'Fin (Tb14)'!F8</f>
        <v>857</v>
      </c>
      <c r="AD7" s="40">
        <f>'Fin (Tb14)'!G8</f>
        <v>-180.4</v>
      </c>
      <c r="AE7" s="40">
        <f>'Fin (Tb14)'!H8</f>
        <v>1228.5999999999999</v>
      </c>
      <c r="AF7" s="40">
        <f>'Fin (Tb14)'!I8</f>
        <v>-783.9</v>
      </c>
      <c r="AG7" s="40">
        <f>'Fin (Tb14)'!J8</f>
        <v>-802.9</v>
      </c>
      <c r="AH7" s="40">
        <f>'Fin (Tb14)'!K8</f>
        <v>-910.4</v>
      </c>
      <c r="AI7" s="40">
        <f>'Fin (Tb14)'!L8</f>
        <v>-355.5</v>
      </c>
      <c r="AJ7" s="40">
        <f>'Fin (Tb14)'!M8</f>
        <v>-540.79999999999995</v>
      </c>
      <c r="AK7" s="40">
        <f>'Fin (Tb14)'!N8</f>
        <v>-1397.1</v>
      </c>
      <c r="AL7" s="40">
        <f>'Fin (Tb14)'!O8</f>
        <v>1688.3</v>
      </c>
      <c r="AM7" s="37">
        <f>'Fin (Tb14)'!P8</f>
        <v>0</v>
      </c>
      <c r="AN7" s="37">
        <f>'Fin (Tb14)'!Q8</f>
        <v>0</v>
      </c>
      <c r="AO7" s="37">
        <f>'Fin (Tb14)'!R8</f>
        <v>0</v>
      </c>
      <c r="AP7" s="37">
        <f>'Fin (Tb14)'!S8</f>
        <v>0</v>
      </c>
      <c r="AQ7" s="37">
        <f>'Fin (Tb14)'!T8</f>
        <v>0</v>
      </c>
    </row>
    <row r="8" spans="1:110">
      <c r="A8" s="56" t="s">
        <v>735</v>
      </c>
      <c r="B8" s="56"/>
      <c r="C8" s="56"/>
      <c r="D8" s="56"/>
      <c r="E8" s="56"/>
      <c r="F8" s="56"/>
      <c r="G8" s="56"/>
      <c r="H8" s="56"/>
      <c r="I8" s="56"/>
      <c r="J8" s="56"/>
      <c r="K8" s="56"/>
      <c r="L8" s="65"/>
      <c r="M8" s="65"/>
      <c r="N8" s="65"/>
      <c r="O8" s="65"/>
      <c r="P8" s="65"/>
      <c r="Q8" s="65"/>
      <c r="R8" s="65"/>
      <c r="S8" s="65"/>
      <c r="T8" s="65"/>
      <c r="U8" s="65"/>
      <c r="V8" s="65"/>
      <c r="W8" s="65"/>
      <c r="X8" s="65"/>
      <c r="Y8" s="41">
        <f>'Fin (Tb14)'!B9</f>
        <v>835.04778999999996</v>
      </c>
      <c r="Z8" s="41">
        <f>'Fin (Tb14)'!C9</f>
        <v>96.95</v>
      </c>
      <c r="AA8" s="41">
        <f>'Fin (Tb14)'!D9</f>
        <v>-174.04</v>
      </c>
      <c r="AB8" s="40">
        <f>'Fin (Tb14)'!E9</f>
        <v>-56.1</v>
      </c>
      <c r="AC8" s="40">
        <f>'Fin (Tb14)'!F9</f>
        <v>0</v>
      </c>
      <c r="AD8" s="40">
        <f>'Fin (Tb14)'!G9</f>
        <v>0</v>
      </c>
      <c r="AE8" s="40">
        <f>'Fin (Tb14)'!H9</f>
        <v>0</v>
      </c>
      <c r="AF8" s="40">
        <f>'Fin (Tb14)'!I9</f>
        <v>0</v>
      </c>
      <c r="AG8" s="40">
        <f>'Fin (Tb14)'!J9</f>
        <v>0</v>
      </c>
      <c r="AH8" s="40">
        <f>'Fin (Tb14)'!K9</f>
        <v>-774.8</v>
      </c>
      <c r="AI8" s="40">
        <f>'Fin (Tb14)'!L9</f>
        <v>0</v>
      </c>
      <c r="AJ8" s="40">
        <f>'Fin (Tb14)'!M9</f>
        <v>0</v>
      </c>
      <c r="AK8" s="40">
        <f>'Fin (Tb14)'!N9</f>
        <v>0</v>
      </c>
      <c r="AL8" s="40">
        <f>'Fin (Tb14)'!O9</f>
        <v>0</v>
      </c>
      <c r="AM8" s="37">
        <f>'Fin (Tb14)'!P9</f>
        <v>0</v>
      </c>
      <c r="AN8" s="37">
        <f>'Fin (Tb14)'!Q9</f>
        <v>0</v>
      </c>
      <c r="AO8" s="37">
        <f>'Fin (Tb14)'!R9</f>
        <v>0</v>
      </c>
      <c r="AP8" s="37">
        <f>'Fin (Tb14)'!S9</f>
        <v>0</v>
      </c>
      <c r="AQ8" s="37">
        <f>'Fin (Tb14)'!T9</f>
        <v>0</v>
      </c>
    </row>
    <row r="9" spans="1:110">
      <c r="A9" s="56"/>
      <c r="B9" s="56"/>
      <c r="C9" s="56"/>
      <c r="D9" s="56"/>
      <c r="E9" s="56"/>
      <c r="F9" s="56"/>
      <c r="G9" s="56"/>
      <c r="H9" s="56"/>
      <c r="I9" s="56"/>
      <c r="J9" s="56"/>
      <c r="K9" s="56"/>
      <c r="L9" s="65"/>
      <c r="M9" s="65"/>
      <c r="N9" s="65"/>
      <c r="O9" s="65"/>
      <c r="P9" s="65"/>
      <c r="Q9" s="65"/>
      <c r="R9" s="65"/>
      <c r="S9" s="65"/>
      <c r="T9" s="65"/>
      <c r="U9" s="65"/>
      <c r="V9" s="65"/>
      <c r="W9" s="65"/>
      <c r="X9" s="65"/>
      <c r="Y9" s="40"/>
      <c r="Z9" s="40"/>
      <c r="AA9" s="40"/>
      <c r="AB9" s="40"/>
      <c r="AC9" s="40"/>
      <c r="AD9" s="40"/>
      <c r="AE9" s="40"/>
      <c r="AF9" s="40"/>
      <c r="AG9" s="40"/>
      <c r="AH9" s="40"/>
      <c r="AI9" s="40"/>
      <c r="AJ9" s="40"/>
      <c r="AK9" s="40"/>
      <c r="AL9" s="40"/>
      <c r="AM9" s="37"/>
      <c r="AN9" s="37"/>
      <c r="AO9" s="37"/>
      <c r="AP9" s="37"/>
      <c r="AQ9" s="37"/>
    </row>
    <row r="10" spans="1:110">
      <c r="A10" s="121" t="s">
        <v>696</v>
      </c>
      <c r="B10" s="121"/>
      <c r="C10" s="121"/>
      <c r="D10" s="121"/>
      <c r="E10" s="121"/>
      <c r="F10" s="121"/>
      <c r="G10" s="121"/>
      <c r="H10" s="121"/>
      <c r="I10" s="121"/>
      <c r="J10" s="121"/>
      <c r="K10" s="121"/>
      <c r="L10" s="66"/>
      <c r="M10" s="66"/>
      <c r="N10" s="66"/>
      <c r="O10" s="66"/>
      <c r="P10" s="66"/>
      <c r="Q10" s="66"/>
      <c r="R10" s="66"/>
      <c r="S10" s="66"/>
      <c r="T10" s="66"/>
      <c r="U10" s="66"/>
      <c r="V10" s="66"/>
      <c r="W10" s="66"/>
      <c r="X10" s="66"/>
      <c r="Y10" s="39">
        <f>'Fin (Tb14)'!B11</f>
        <v>0</v>
      </c>
      <c r="Z10" s="39">
        <f>'Fin (Tb14)'!C11</f>
        <v>0</v>
      </c>
      <c r="AA10" s="39">
        <f>'Fin (Tb14)'!D11</f>
        <v>0</v>
      </c>
      <c r="AB10" s="39">
        <f>'Fin (Tb14)'!E11</f>
        <v>0</v>
      </c>
      <c r="AC10" s="39">
        <f>'Fin (Tb14)'!F11</f>
        <v>0</v>
      </c>
      <c r="AD10" s="39">
        <f>'Fin (Tb14)'!G11</f>
        <v>0</v>
      </c>
      <c r="AE10" s="39">
        <f>'Fin (Tb14)'!H11</f>
        <v>0</v>
      </c>
      <c r="AF10" s="39">
        <f>'Fin (Tb14)'!I11</f>
        <v>0</v>
      </c>
      <c r="AG10" s="39">
        <f>'Fin (Tb14)'!J11</f>
        <v>0</v>
      </c>
      <c r="AH10" s="39">
        <f>'Fin (Tb14)'!K11</f>
        <v>0</v>
      </c>
      <c r="AI10" s="39">
        <f>'Fin (Tb14)'!L11</f>
        <v>0</v>
      </c>
      <c r="AJ10" s="39">
        <f>'Fin (Tb14)'!M11</f>
        <v>0</v>
      </c>
      <c r="AK10" s="39">
        <f>'Fin (Tb14)'!N11</f>
        <v>0</v>
      </c>
      <c r="AL10" s="39">
        <f>'Fin (Tb14)'!O11</f>
        <v>0</v>
      </c>
      <c r="AM10" s="38">
        <f>'Fin (Tb14)'!P11</f>
        <v>0</v>
      </c>
      <c r="AN10" s="38">
        <f>'Fin (Tb14)'!Q11</f>
        <v>0</v>
      </c>
      <c r="AO10" s="38">
        <f>'Fin (Tb14)'!R11</f>
        <v>0</v>
      </c>
      <c r="AP10" s="38">
        <f>'Fin (Tb14)'!S11</f>
        <v>0</v>
      </c>
      <c r="AQ10" s="38">
        <f>'Fin (Tb14)'!T11</f>
        <v>0</v>
      </c>
    </row>
    <row r="11" spans="1:110">
      <c r="A11" s="56"/>
      <c r="B11" s="56"/>
      <c r="C11" s="56"/>
      <c r="D11" s="56"/>
      <c r="E11" s="56"/>
      <c r="F11" s="56"/>
      <c r="G11" s="56"/>
      <c r="H11" s="56"/>
      <c r="I11" s="56"/>
      <c r="J11" s="56"/>
      <c r="K11" s="56"/>
      <c r="L11" s="65"/>
      <c r="M11" s="65"/>
      <c r="N11" s="65"/>
      <c r="O11" s="65"/>
      <c r="P11" s="65"/>
      <c r="Q11" s="65"/>
      <c r="R11" s="65"/>
      <c r="S11" s="65"/>
      <c r="T11" s="65"/>
      <c r="U11" s="65"/>
      <c r="V11" s="65"/>
      <c r="W11" s="65"/>
      <c r="X11" s="65"/>
      <c r="Y11" s="40"/>
      <c r="Z11" s="40"/>
      <c r="AA11" s="40"/>
      <c r="AB11" s="40"/>
      <c r="AC11" s="40"/>
      <c r="AD11" s="40"/>
      <c r="AE11" s="40"/>
      <c r="AF11" s="40"/>
      <c r="AG11" s="40"/>
      <c r="AH11" s="40"/>
      <c r="AI11" s="40"/>
      <c r="AJ11" s="40"/>
      <c r="AK11" s="40"/>
      <c r="AL11" s="40"/>
      <c r="AM11" s="37"/>
      <c r="AN11" s="37"/>
      <c r="AO11" s="37"/>
      <c r="AP11" s="37"/>
      <c r="AQ11" s="37"/>
    </row>
    <row r="12" spans="1:110" s="89" customFormat="1">
      <c r="A12" s="121" t="s">
        <v>736</v>
      </c>
      <c r="B12" s="121"/>
      <c r="C12" s="121"/>
      <c r="D12" s="121"/>
      <c r="E12" s="121"/>
      <c r="F12" s="121"/>
      <c r="G12" s="121"/>
      <c r="H12" s="121"/>
      <c r="I12" s="121"/>
      <c r="J12" s="121"/>
      <c r="K12" s="121"/>
      <c r="L12" s="66"/>
      <c r="M12" s="66"/>
      <c r="N12" s="66"/>
      <c r="O12" s="66"/>
      <c r="P12" s="66"/>
      <c r="Q12" s="66"/>
      <c r="R12" s="66"/>
      <c r="S12" s="66"/>
      <c r="T12" s="66"/>
      <c r="U12" s="66"/>
      <c r="V12" s="66"/>
      <c r="W12" s="66"/>
      <c r="X12" s="66"/>
      <c r="Y12" s="39">
        <f>'Fin (Tb14)'!B13</f>
        <v>1359</v>
      </c>
      <c r="Z12" s="39">
        <f>'Fin (Tb14)'!C13</f>
        <v>3375</v>
      </c>
      <c r="AA12" s="39">
        <f>'Fin (Tb14)'!D13</f>
        <v>3405</v>
      </c>
      <c r="AB12" s="39">
        <f>'Fin (Tb14)'!E13</f>
        <v>2601.8000000000002</v>
      </c>
      <c r="AC12" s="39">
        <f>'Fin (Tb14)'!F13</f>
        <v>3943.8</v>
      </c>
      <c r="AD12" s="39">
        <f>'Fin (Tb14)'!G13</f>
        <v>1614.2</v>
      </c>
      <c r="AE12" s="39">
        <f>'Fin (Tb14)'!H13</f>
        <v>3277.8</v>
      </c>
      <c r="AF12" s="39">
        <f>'Fin (Tb14)'!I13</f>
        <v>3388.1</v>
      </c>
      <c r="AG12" s="39">
        <f>'Fin (Tb14)'!J13</f>
        <v>6501.4000000000005</v>
      </c>
      <c r="AH12" s="39">
        <f>'Fin (Tb14)'!K13</f>
        <v>7955.5</v>
      </c>
      <c r="AI12" s="39">
        <f>'Fin (Tb14)'!L13</f>
        <v>5496.1</v>
      </c>
      <c r="AJ12" s="39">
        <f>'Fin (Tb14)'!M13</f>
        <v>4263.8</v>
      </c>
      <c r="AK12" s="39">
        <f>'Fin (Tb14)'!N13</f>
        <v>2533.8000000000002</v>
      </c>
      <c r="AL12" s="39">
        <f>'Fin (Tb14)'!O13</f>
        <v>4568</v>
      </c>
      <c r="AM12" s="38">
        <f>'Fin (Tb14)'!P13</f>
        <v>1608.2</v>
      </c>
      <c r="AN12" s="38">
        <f>'Fin (Tb14)'!Q13</f>
        <v>-13</v>
      </c>
      <c r="AO12" s="38">
        <f>'Fin (Tb14)'!R13</f>
        <v>-1379</v>
      </c>
      <c r="AP12" s="38">
        <f>'Fin (Tb14)'!S13</f>
        <v>-4704</v>
      </c>
      <c r="AQ12" s="38">
        <f>'Fin (Tb14)'!T13</f>
        <v>-6755</v>
      </c>
      <c r="AR12" s="83"/>
      <c r="AS12" s="83"/>
      <c r="AT12" s="83"/>
      <c r="AU12" s="83"/>
      <c r="AV12" s="83"/>
      <c r="AW12" s="83"/>
      <c r="AX12" s="83"/>
      <c r="AY12" s="83"/>
      <c r="AZ12" s="83"/>
      <c r="BA12" s="83"/>
      <c r="BB12" s="83"/>
      <c r="BC12" s="83"/>
      <c r="BD12" s="83"/>
      <c r="BE12" s="83"/>
      <c r="BF12" s="83"/>
      <c r="BG12" s="83"/>
      <c r="BH12" s="83"/>
      <c r="BI12" s="83"/>
      <c r="BJ12" s="83"/>
      <c r="BK12" s="83"/>
      <c r="BL12" s="83"/>
      <c r="BM12" s="83"/>
      <c r="BN12" s="83"/>
      <c r="BO12" s="83"/>
      <c r="BP12" s="83"/>
      <c r="BQ12" s="83"/>
      <c r="BR12" s="83"/>
      <c r="BS12" s="83"/>
      <c r="BT12" s="83"/>
      <c r="BU12" s="83"/>
      <c r="BV12" s="83"/>
      <c r="BW12" s="83"/>
      <c r="BX12" s="83"/>
      <c r="BY12" s="83"/>
      <c r="BZ12" s="83"/>
      <c r="CA12" s="83"/>
      <c r="CB12" s="83"/>
      <c r="CC12" s="83"/>
      <c r="CD12" s="83"/>
      <c r="CE12" s="83"/>
      <c r="CF12" s="83"/>
      <c r="CG12" s="83"/>
      <c r="CH12" s="83"/>
      <c r="CI12" s="83"/>
      <c r="CJ12" s="83"/>
      <c r="CK12" s="83"/>
      <c r="CL12" s="83"/>
      <c r="CM12" s="83"/>
      <c r="CN12" s="83"/>
      <c r="CO12" s="83"/>
      <c r="CP12" s="83"/>
      <c r="CQ12" s="83"/>
      <c r="CR12" s="83"/>
      <c r="CS12" s="83"/>
      <c r="CT12" s="83"/>
      <c r="CU12" s="83"/>
      <c r="CV12" s="83"/>
      <c r="CW12" s="83"/>
      <c r="CX12" s="83"/>
      <c r="CY12" s="83"/>
      <c r="CZ12" s="83"/>
      <c r="DA12" s="83"/>
      <c r="DB12" s="83"/>
      <c r="DC12" s="83"/>
      <c r="DD12" s="83"/>
      <c r="DE12" s="83"/>
      <c r="DF12" s="83"/>
    </row>
    <row r="13" spans="1:110" s="89" customFormat="1">
      <c r="A13" s="121" t="s">
        <v>695</v>
      </c>
      <c r="B13" s="121"/>
      <c r="C13" s="121"/>
      <c r="D13" s="121"/>
      <c r="E13" s="121"/>
      <c r="F13" s="121"/>
      <c r="G13" s="121"/>
      <c r="H13" s="121"/>
      <c r="I13" s="121"/>
      <c r="J13" s="121"/>
      <c r="K13" s="121"/>
      <c r="L13" s="66"/>
      <c r="M13" s="66"/>
      <c r="N13" s="66"/>
      <c r="O13" s="66"/>
      <c r="P13" s="66"/>
      <c r="Q13" s="66"/>
      <c r="R13" s="66"/>
      <c r="S13" s="66"/>
      <c r="T13" s="66"/>
      <c r="U13" s="66"/>
      <c r="V13" s="66"/>
      <c r="W13" s="66"/>
      <c r="X13" s="66"/>
      <c r="Y13" s="39">
        <f>'Fin (Tb14)'!B15</f>
        <v>1197.0999999999999</v>
      </c>
      <c r="Z13" s="39">
        <f>'Fin (Tb14)'!C15</f>
        <v>3031.5</v>
      </c>
      <c r="AA13" s="39">
        <f>'Fin (Tb14)'!D15</f>
        <v>2983.2</v>
      </c>
      <c r="AB13" s="39">
        <f>'Fin (Tb14)'!E15</f>
        <v>2080.8000000000002</v>
      </c>
      <c r="AC13" s="39">
        <f>'Fin (Tb14)'!F15</f>
        <v>2494.9</v>
      </c>
      <c r="AD13" s="39">
        <f>'Fin (Tb14)'!G15</f>
        <v>736.2</v>
      </c>
      <c r="AE13" s="39">
        <f>'Fin (Tb14)'!H15</f>
        <v>-319.3</v>
      </c>
      <c r="AF13" s="39">
        <f>'Fin (Tb14)'!I15</f>
        <v>1054.3</v>
      </c>
      <c r="AG13" s="39">
        <f>'Fin (Tb14)'!J15</f>
        <v>2882</v>
      </c>
      <c r="AH13" s="39">
        <f>'Fin (Tb14)'!K15</f>
        <v>3042.1</v>
      </c>
      <c r="AI13" s="39">
        <f>'Fin (Tb14)'!L15</f>
        <v>2276.6</v>
      </c>
      <c r="AJ13" s="39">
        <f>'Fin (Tb14)'!M15</f>
        <v>2176.1999999999998</v>
      </c>
      <c r="AK13" s="39">
        <f>'Fin (Tb14)'!N15</f>
        <v>231.8</v>
      </c>
      <c r="AL13" s="39">
        <f>'Fin (Tb14)'!O15</f>
        <v>2606.1</v>
      </c>
      <c r="AM13" s="38">
        <f>'Fin (Tb14)'!P15</f>
        <v>67.400000000000006</v>
      </c>
      <c r="AN13" s="38">
        <f>'Fin (Tb14)'!Q15</f>
        <v>1016.1</v>
      </c>
      <c r="AO13" s="38">
        <f>'Fin (Tb14)'!R15</f>
        <v>2096.4</v>
      </c>
      <c r="AP13" s="38">
        <f>'Fin (Tb14)'!S15</f>
        <v>-2863.3</v>
      </c>
      <c r="AQ13" s="38">
        <f>'Fin (Tb14)'!T15</f>
        <v>-4953.8999999999996</v>
      </c>
      <c r="AR13" s="83"/>
      <c r="AS13" s="83"/>
      <c r="AT13" s="83"/>
      <c r="AU13" s="83"/>
      <c r="AV13" s="83"/>
      <c r="AW13" s="83"/>
      <c r="AX13" s="83"/>
      <c r="AY13" s="83"/>
      <c r="AZ13" s="83"/>
      <c r="BA13" s="83"/>
      <c r="BB13" s="83"/>
      <c r="BC13" s="83"/>
      <c r="BD13" s="83"/>
      <c r="BE13" s="83"/>
      <c r="BF13" s="83"/>
      <c r="BG13" s="83"/>
      <c r="BH13" s="83"/>
      <c r="BI13" s="83"/>
      <c r="BJ13" s="83"/>
      <c r="BK13" s="83"/>
      <c r="BL13" s="83"/>
      <c r="BM13" s="83"/>
      <c r="BN13" s="83"/>
      <c r="BO13" s="83"/>
      <c r="BP13" s="83"/>
      <c r="BQ13" s="83"/>
      <c r="BR13" s="83"/>
      <c r="BS13" s="83"/>
      <c r="BT13" s="83"/>
      <c r="BU13" s="83"/>
      <c r="BV13" s="83"/>
      <c r="BW13" s="83"/>
      <c r="BX13" s="83"/>
      <c r="BY13" s="83"/>
      <c r="BZ13" s="83"/>
      <c r="CA13" s="83"/>
      <c r="CB13" s="83"/>
      <c r="CC13" s="83"/>
      <c r="CD13" s="83"/>
      <c r="CE13" s="83"/>
      <c r="CF13" s="83"/>
      <c r="CG13" s="83"/>
      <c r="CH13" s="83"/>
      <c r="CI13" s="83"/>
      <c r="CJ13" s="83"/>
      <c r="CK13" s="83"/>
      <c r="CL13" s="83"/>
      <c r="CM13" s="83"/>
      <c r="CN13" s="83"/>
      <c r="CO13" s="83"/>
      <c r="CP13" s="83"/>
      <c r="CQ13" s="83"/>
      <c r="CR13" s="83"/>
      <c r="CS13" s="83"/>
      <c r="CT13" s="83"/>
      <c r="CU13" s="83"/>
      <c r="CV13" s="83"/>
      <c r="CW13" s="83"/>
      <c r="CX13" s="83"/>
      <c r="CY13" s="83"/>
      <c r="CZ13" s="83"/>
      <c r="DA13" s="83"/>
      <c r="DB13" s="83"/>
      <c r="DC13" s="83"/>
      <c r="DD13" s="83"/>
      <c r="DE13" s="83"/>
      <c r="DF13" s="83"/>
    </row>
    <row r="14" spans="1:110">
      <c r="A14" s="215" t="s">
        <v>787</v>
      </c>
      <c r="B14" s="138">
        <v>33.9</v>
      </c>
      <c r="C14" s="138">
        <v>88.2</v>
      </c>
      <c r="D14" s="138">
        <v>220.7</v>
      </c>
      <c r="E14" s="138">
        <v>193.4</v>
      </c>
      <c r="F14" s="138">
        <v>244.7</v>
      </c>
      <c r="G14" s="138">
        <v>266.8</v>
      </c>
      <c r="H14" s="138">
        <v>77.099999999999994</v>
      </c>
      <c r="I14" s="138">
        <v>-47</v>
      </c>
      <c r="J14" s="138">
        <v>63.7</v>
      </c>
      <c r="K14" s="138">
        <v>228</v>
      </c>
      <c r="L14" s="138">
        <v>54.2</v>
      </c>
      <c r="M14" s="138">
        <v>42.3</v>
      </c>
      <c r="N14" s="138">
        <v>117.5</v>
      </c>
      <c r="O14" s="138">
        <v>576.6</v>
      </c>
      <c r="P14" s="138">
        <v>431.3</v>
      </c>
      <c r="Q14" s="138">
        <v>123.5</v>
      </c>
      <c r="R14" s="138">
        <v>155.80000000000001</v>
      </c>
      <c r="S14" s="138">
        <v>-316.8</v>
      </c>
      <c r="T14" s="138">
        <v>-54.2</v>
      </c>
      <c r="U14" s="138">
        <v>850.4</v>
      </c>
      <c r="V14" s="138">
        <v>118</v>
      </c>
      <c r="W14" s="138">
        <v>-101.4</v>
      </c>
      <c r="X14" s="138">
        <v>40</v>
      </c>
      <c r="Y14" s="138">
        <v>1216</v>
      </c>
      <c r="Z14" s="138">
        <v>2328.8000000000002</v>
      </c>
      <c r="AA14" s="138">
        <f>AA16+AA29</f>
        <v>2809.5</v>
      </c>
      <c r="AB14" s="138">
        <v>2011.7</v>
      </c>
      <c r="AC14" s="311"/>
      <c r="AD14" s="311"/>
      <c r="AE14" s="311"/>
      <c r="AF14" s="311"/>
      <c r="AG14" s="311"/>
      <c r="AH14" s="311"/>
      <c r="AI14" s="311"/>
      <c r="AJ14" s="311"/>
      <c r="AK14" s="311"/>
      <c r="AL14" s="311"/>
      <c r="AM14" s="118"/>
      <c r="AN14" s="118"/>
      <c r="AO14" s="118"/>
      <c r="AP14" s="118"/>
      <c r="AQ14" s="118"/>
    </row>
    <row r="15" spans="1:110">
      <c r="A15" s="56" t="s">
        <v>737</v>
      </c>
      <c r="B15" s="65"/>
      <c r="C15" s="65"/>
      <c r="D15" s="65"/>
      <c r="E15" s="65"/>
      <c r="F15" s="65"/>
      <c r="G15" s="65"/>
      <c r="H15" s="65"/>
      <c r="I15" s="65"/>
      <c r="J15" s="65"/>
      <c r="K15" s="65"/>
      <c r="L15" s="65"/>
      <c r="M15" s="65"/>
      <c r="N15" s="65"/>
      <c r="O15" s="65"/>
      <c r="P15" s="65"/>
      <c r="Q15" s="65"/>
      <c r="R15" s="65"/>
      <c r="S15" s="65"/>
      <c r="T15" s="65"/>
      <c r="U15" s="65"/>
      <c r="V15" s="65"/>
      <c r="W15" s="65"/>
      <c r="X15" s="65"/>
      <c r="Y15" s="40">
        <f>'Fin (Tb14)'!B16</f>
        <v>997.1</v>
      </c>
      <c r="Z15" s="40">
        <f>'Fin (Tb14)'!C16</f>
        <v>2726.5</v>
      </c>
      <c r="AA15" s="40">
        <f>'Fin (Tb14)'!D16</f>
        <v>2983.2</v>
      </c>
      <c r="AB15" s="40">
        <f>'Fin (Tb14)'!E16</f>
        <v>2080.8000000000002</v>
      </c>
      <c r="AC15" s="40">
        <f>'Fin (Tb14)'!F16</f>
        <v>2494.9</v>
      </c>
      <c r="AD15" s="40">
        <f>'Fin (Tb14)'!G16</f>
        <v>736.2</v>
      </c>
      <c r="AE15" s="40">
        <f>'Fin (Tb14)'!H16</f>
        <v>-173.3</v>
      </c>
      <c r="AF15" s="40">
        <f>'Fin (Tb14)'!I16</f>
        <v>1158.0999999999999</v>
      </c>
      <c r="AG15" s="40">
        <f>'Fin (Tb14)'!J16</f>
        <v>2882</v>
      </c>
      <c r="AH15" s="40">
        <f>'Fin (Tb14)'!K16</f>
        <v>2995.4</v>
      </c>
      <c r="AI15" s="40">
        <f>'Fin (Tb14)'!L16</f>
        <v>2242.6</v>
      </c>
      <c r="AJ15" s="40">
        <f>'Fin (Tb14)'!M16</f>
        <v>2295.1999999999998</v>
      </c>
      <c r="AK15" s="40">
        <f>'Fin (Tb14)'!N16</f>
        <v>397.3</v>
      </c>
      <c r="AL15" s="40">
        <f>'Fin (Tb14)'!O16</f>
        <v>2787.9</v>
      </c>
      <c r="AM15" s="37">
        <f>'Fin (Tb14)'!P16</f>
        <v>-343.5</v>
      </c>
      <c r="AN15" s="37">
        <f>'Fin (Tb14)'!Q16</f>
        <v>582</v>
      </c>
      <c r="AO15" s="37">
        <f>'Fin (Tb14)'!R16</f>
        <v>2208.5</v>
      </c>
      <c r="AP15" s="37">
        <f>'Fin (Tb14)'!S16</f>
        <v>-2748.8</v>
      </c>
      <c r="AQ15" s="37">
        <f>'Fin (Tb14)'!T16</f>
        <v>-4839.5</v>
      </c>
    </row>
    <row r="16" spans="1:110">
      <c r="A16" s="216" t="s">
        <v>788</v>
      </c>
      <c r="B16" s="141"/>
      <c r="C16" s="141">
        <v>101.5</v>
      </c>
      <c r="D16" s="141">
        <v>141.19999999999999</v>
      </c>
      <c r="E16" s="141">
        <v>256.39999999999998</v>
      </c>
      <c r="F16" s="141">
        <v>267</v>
      </c>
      <c r="G16" s="141">
        <v>393.5</v>
      </c>
      <c r="H16" s="141">
        <v>79.900000000000006</v>
      </c>
      <c r="I16" s="141">
        <v>331.9</v>
      </c>
      <c r="J16" s="141">
        <v>256.8</v>
      </c>
      <c r="K16" s="141">
        <v>205.9</v>
      </c>
      <c r="L16" s="141">
        <v>-659.7</v>
      </c>
      <c r="M16" s="141">
        <v>-52.4</v>
      </c>
      <c r="N16" s="141">
        <v>265.10000000000002</v>
      </c>
      <c r="O16" s="141">
        <v>300.7</v>
      </c>
      <c r="P16" s="141">
        <v>361.5</v>
      </c>
      <c r="Q16" s="141">
        <v>154.1</v>
      </c>
      <c r="R16" s="141">
        <v>225</v>
      </c>
      <c r="S16" s="141">
        <v>-304</v>
      </c>
      <c r="T16" s="141">
        <v>72.7</v>
      </c>
      <c r="U16" s="141">
        <v>850.4</v>
      </c>
      <c r="V16" s="141">
        <v>84</v>
      </c>
      <c r="W16" s="141">
        <v>-10.7</v>
      </c>
      <c r="X16" s="141">
        <v>775.9</v>
      </c>
      <c r="Y16" s="142">
        <v>997.1</v>
      </c>
      <c r="Z16" s="142">
        <v>2726.6</v>
      </c>
      <c r="AA16" s="142">
        <v>2983.1</v>
      </c>
      <c r="AB16" s="154">
        <v>2011.7</v>
      </c>
      <c r="AC16" s="40"/>
      <c r="AD16" s="40"/>
      <c r="AE16" s="40"/>
      <c r="AF16" s="40"/>
      <c r="AG16" s="40"/>
      <c r="AH16" s="40"/>
      <c r="AI16" s="40"/>
      <c r="AJ16" s="40"/>
      <c r="AK16" s="40"/>
      <c r="AL16" s="40"/>
      <c r="AM16" s="37"/>
      <c r="AN16" s="37"/>
      <c r="AO16" s="37"/>
      <c r="AP16" s="37"/>
      <c r="AQ16" s="37"/>
    </row>
    <row r="17" spans="1:80" hidden="1">
      <c r="A17" s="216" t="s">
        <v>789</v>
      </c>
      <c r="B17" s="141"/>
      <c r="C17" s="141">
        <v>101.5</v>
      </c>
      <c r="D17" s="141">
        <v>195.6</v>
      </c>
      <c r="E17" s="141">
        <v>296.5</v>
      </c>
      <c r="F17" s="141">
        <v>303.60000000000002</v>
      </c>
      <c r="G17" s="141">
        <v>429.3</v>
      </c>
      <c r="H17" s="141">
        <v>175.5</v>
      </c>
      <c r="I17" s="141">
        <v>378.1</v>
      </c>
      <c r="J17" s="141">
        <v>297.8</v>
      </c>
      <c r="K17" s="141">
        <v>243.2</v>
      </c>
      <c r="L17" s="141">
        <v>354.2</v>
      </c>
      <c r="M17" s="141">
        <v>83.7</v>
      </c>
      <c r="N17" s="141">
        <v>397.8</v>
      </c>
      <c r="O17" s="141">
        <v>705.5</v>
      </c>
      <c r="P17" s="141">
        <v>645.20000000000005</v>
      </c>
      <c r="Q17" s="141">
        <v>1377.9</v>
      </c>
      <c r="R17" s="141">
        <v>1599</v>
      </c>
      <c r="S17" s="141">
        <v>1130</v>
      </c>
      <c r="T17" s="141">
        <v>4694.7</v>
      </c>
      <c r="U17" s="141">
        <v>2684.4</v>
      </c>
      <c r="V17" s="141">
        <v>2191.9</v>
      </c>
      <c r="W17" s="141">
        <v>1913.2</v>
      </c>
      <c r="X17" s="141">
        <v>3500.1</v>
      </c>
      <c r="Y17" s="142">
        <v>4076.9</v>
      </c>
      <c r="Z17" s="217">
        <v>6609.6</v>
      </c>
      <c r="AA17" s="217">
        <v>8704.2999999999993</v>
      </c>
      <c r="AB17" s="142">
        <v>10970.2</v>
      </c>
      <c r="AC17" s="40"/>
      <c r="AD17" s="40"/>
      <c r="AE17" s="40"/>
      <c r="AF17" s="40"/>
      <c r="AG17" s="40"/>
      <c r="AH17" s="40"/>
      <c r="AI17" s="40"/>
      <c r="AJ17" s="40"/>
      <c r="AK17" s="40"/>
      <c r="AL17" s="40"/>
      <c r="AM17" s="37"/>
      <c r="AN17" s="37"/>
      <c r="AO17" s="37"/>
      <c r="AP17" s="37"/>
      <c r="AQ17" s="37"/>
    </row>
    <row r="18" spans="1:80" hidden="1">
      <c r="A18" s="256" t="s">
        <v>790</v>
      </c>
      <c r="B18" s="141"/>
      <c r="C18" s="141"/>
      <c r="D18" s="141">
        <v>-54.4</v>
      </c>
      <c r="E18" s="141">
        <v>-40.1</v>
      </c>
      <c r="F18" s="141">
        <v>-36.6</v>
      </c>
      <c r="G18" s="141">
        <v>-35.799999999999997</v>
      </c>
      <c r="H18" s="141">
        <v>-95.6</v>
      </c>
      <c r="I18" s="141">
        <v>-46.3</v>
      </c>
      <c r="J18" s="141">
        <v>-40.9</v>
      </c>
      <c r="K18" s="141">
        <v>-37.299999999999997</v>
      </c>
      <c r="L18" s="141">
        <v>-1013.9</v>
      </c>
      <c r="M18" s="141">
        <v>-136.1</v>
      </c>
      <c r="N18" s="141">
        <v>-132.69999999999999</v>
      </c>
      <c r="O18" s="141">
        <v>-404.8</v>
      </c>
      <c r="P18" s="141">
        <v>-283.7</v>
      </c>
      <c r="Q18" s="141">
        <v>-1223.8</v>
      </c>
      <c r="R18" s="141">
        <v>-1374</v>
      </c>
      <c r="S18" s="141">
        <v>-1434</v>
      </c>
      <c r="T18" s="141" t="s">
        <v>791</v>
      </c>
      <c r="U18" s="141">
        <v>-1834</v>
      </c>
      <c r="V18" s="141">
        <v>-2107.9</v>
      </c>
      <c r="W18" s="141">
        <v>-1923.9</v>
      </c>
      <c r="X18" s="141">
        <v>-2724.2</v>
      </c>
      <c r="Y18" s="142">
        <v>-3079.8</v>
      </c>
      <c r="Z18" s="142">
        <v>-4188</v>
      </c>
      <c r="AA18" s="142">
        <v>-5721.1</v>
      </c>
      <c r="AB18" s="142">
        <v>8889.2999999999993</v>
      </c>
      <c r="AC18" s="40"/>
      <c r="AD18" s="40"/>
      <c r="AE18" s="40"/>
      <c r="AF18" s="40"/>
      <c r="AG18" s="40"/>
      <c r="AH18" s="40"/>
      <c r="AI18" s="40"/>
      <c r="AJ18" s="40"/>
      <c r="AK18" s="40"/>
      <c r="AL18" s="40"/>
      <c r="AM18" s="37"/>
      <c r="AN18" s="37"/>
      <c r="AO18" s="37"/>
      <c r="AP18" s="37"/>
      <c r="AQ18" s="37"/>
    </row>
    <row r="19" spans="1:80">
      <c r="A19" s="56" t="s">
        <v>792</v>
      </c>
      <c r="B19" s="65"/>
      <c r="C19" s="65"/>
      <c r="D19" s="65"/>
      <c r="E19" s="65"/>
      <c r="F19" s="65"/>
      <c r="G19" s="65"/>
      <c r="H19" s="65"/>
      <c r="I19" s="65"/>
      <c r="J19" s="65"/>
      <c r="K19" s="65"/>
      <c r="L19" s="65"/>
      <c r="M19" s="65"/>
      <c r="N19" s="65"/>
      <c r="O19" s="65"/>
      <c r="P19" s="65"/>
      <c r="Q19" s="65"/>
      <c r="R19" s="65"/>
      <c r="S19" s="65"/>
      <c r="T19" s="65"/>
      <c r="U19" s="65"/>
      <c r="V19" s="65"/>
      <c r="W19" s="65"/>
      <c r="X19" s="65"/>
      <c r="Y19" s="40">
        <f>'Fin (Tb14)'!B19</f>
        <v>497.1</v>
      </c>
      <c r="Z19" s="40">
        <f>'Fin (Tb14)'!C19</f>
        <v>1449.1</v>
      </c>
      <c r="AA19" s="40">
        <f>'Fin (Tb14)'!D19</f>
        <v>1419.9</v>
      </c>
      <c r="AB19" s="40">
        <f>'Fin (Tb14)'!E19</f>
        <v>1075.5</v>
      </c>
      <c r="AC19" s="40">
        <f>'Fin (Tb14)'!F19</f>
        <v>1934.1</v>
      </c>
      <c r="AD19" s="40">
        <f>'Fin (Tb14)'!G19</f>
        <v>530.9</v>
      </c>
      <c r="AE19" s="40">
        <f>'Fin (Tb14)'!H19</f>
        <v>-516.9</v>
      </c>
      <c r="AF19" s="40">
        <f>'Fin (Tb14)'!I19</f>
        <v>1513.8</v>
      </c>
      <c r="AG19" s="40">
        <f>'Fin (Tb14)'!J19</f>
        <v>1710.5</v>
      </c>
      <c r="AH19" s="40">
        <f>'Fin (Tb14)'!K19</f>
        <v>1394.8</v>
      </c>
      <c r="AI19" s="40">
        <f>'Fin (Tb14)'!L19</f>
        <v>492.6</v>
      </c>
      <c r="AJ19" s="40">
        <f>'Fin (Tb14)'!M19</f>
        <v>350.2</v>
      </c>
      <c r="AK19" s="40">
        <f>'Fin (Tb14)'!N19</f>
        <v>-1383.1</v>
      </c>
      <c r="AL19" s="40">
        <f>'Fin (Tb14)'!O19</f>
        <v>1790.9</v>
      </c>
      <c r="AM19" s="37">
        <f>'Fin (Tb14)'!P19</f>
        <v>-977.5</v>
      </c>
      <c r="AN19" s="37">
        <f>'Fin (Tb14)'!Q19</f>
        <v>1039.8</v>
      </c>
      <c r="AO19" s="37">
        <f>'Fin (Tb14)'!R19</f>
        <v>3137.5</v>
      </c>
      <c r="AP19" s="37">
        <f>'Fin (Tb14)'!S19</f>
        <v>-1819.8</v>
      </c>
      <c r="AQ19" s="37">
        <f>'Fin (Tb14)'!T19</f>
        <v>-3364.5</v>
      </c>
    </row>
    <row r="20" spans="1:80" hidden="1">
      <c r="A20" s="208" t="s">
        <v>773</v>
      </c>
      <c r="B20" s="218"/>
      <c r="C20" s="218"/>
      <c r="D20" s="218"/>
      <c r="E20" s="218"/>
      <c r="F20" s="218"/>
      <c r="G20" s="218"/>
      <c r="H20" s="218"/>
      <c r="I20" s="218"/>
      <c r="J20" s="218"/>
      <c r="K20" s="218"/>
      <c r="L20" s="218"/>
      <c r="M20" s="218"/>
      <c r="N20" s="218"/>
      <c r="O20" s="218"/>
      <c r="P20" s="218"/>
      <c r="Q20" s="218"/>
      <c r="R20" s="218"/>
      <c r="S20" s="65"/>
      <c r="T20" s="65"/>
      <c r="U20" s="65"/>
      <c r="V20" s="65"/>
      <c r="W20" s="65"/>
      <c r="X20" s="65"/>
      <c r="Y20" s="40">
        <f>'Fin (Tb14)'!B200</f>
        <v>3470.2</v>
      </c>
      <c r="Z20" s="40">
        <f>'Fin (Tb14)'!C200</f>
        <v>5498.9</v>
      </c>
      <c r="AA20" s="40">
        <f>'Fin (Tb14)'!D200</f>
        <v>6784.3</v>
      </c>
      <c r="AB20" s="40">
        <f>'Fin (Tb14)'!E200</f>
        <v>0</v>
      </c>
      <c r="AC20" s="40">
        <f>'Fin (Tb14)'!F200</f>
        <v>0</v>
      </c>
      <c r="AD20" s="40">
        <f>'Fin (Tb14)'!G200</f>
        <v>11648.1</v>
      </c>
      <c r="AE20" s="40">
        <f>'Fin (Tb14)'!H200</f>
        <v>11178.8</v>
      </c>
      <c r="AF20" s="40">
        <f>'Fin (Tb14)'!I200</f>
        <v>11691.5</v>
      </c>
      <c r="AG20" s="40">
        <f>'Fin (Tb14)'!J200</f>
        <v>13147.7</v>
      </c>
      <c r="AH20" s="40">
        <f>'Fin (Tb14)'!K200</f>
        <v>14147.9</v>
      </c>
      <c r="AI20" s="40">
        <f>'Fin (Tb14)'!L200</f>
        <v>12661.9</v>
      </c>
      <c r="AJ20" s="40">
        <f>'Fin (Tb14)'!M200</f>
        <v>13480.9</v>
      </c>
      <c r="AK20" s="40">
        <f>'Fin (Tb14)'!N200</f>
        <v>14271.1</v>
      </c>
      <c r="AL20" s="40">
        <f>'Fin (Tb14)'!O200</f>
        <v>13666.1</v>
      </c>
      <c r="AM20" s="37">
        <f>'Fin (Tb14)'!P200</f>
        <v>12014.9</v>
      </c>
      <c r="AN20" s="37">
        <f>'Fin (Tb14)'!Q200</f>
        <v>11111.5</v>
      </c>
      <c r="AO20" s="37">
        <f>'Fin (Tb14)'!R200</f>
        <v>0</v>
      </c>
      <c r="AP20" s="37">
        <f>'Fin (Tb14)'!S200</f>
        <v>0</v>
      </c>
      <c r="AQ20" s="37">
        <f>'Fin (Tb14)'!T200</f>
        <v>0</v>
      </c>
    </row>
    <row r="21" spans="1:80" hidden="1">
      <c r="A21" s="208" t="s">
        <v>774</v>
      </c>
      <c r="B21" s="218"/>
      <c r="C21" s="218"/>
      <c r="D21" s="218"/>
      <c r="E21" s="218"/>
      <c r="F21" s="218"/>
      <c r="G21" s="218"/>
      <c r="H21" s="218"/>
      <c r="I21" s="218"/>
      <c r="J21" s="218"/>
      <c r="K21" s="218"/>
      <c r="L21" s="218"/>
      <c r="M21" s="218"/>
      <c r="N21" s="218"/>
      <c r="O21" s="218"/>
      <c r="P21" s="218"/>
      <c r="Q21" s="218"/>
      <c r="R21" s="218"/>
      <c r="S21" s="65"/>
      <c r="T21" s="65"/>
      <c r="U21" s="65"/>
      <c r="V21" s="65"/>
      <c r="W21" s="65"/>
      <c r="X21" s="65"/>
      <c r="Y21" s="40">
        <f>'Fin (Tb14)'!B201</f>
        <v>-2973.1</v>
      </c>
      <c r="Z21" s="40">
        <f>'Fin (Tb14)'!C201</f>
        <v>-4049.8</v>
      </c>
      <c r="AA21" s="40">
        <f>'Fin (Tb14)'!D201</f>
        <v>-5364.4</v>
      </c>
      <c r="AB21" s="40">
        <f>'Fin (Tb14)'!E201</f>
        <v>0</v>
      </c>
      <c r="AC21" s="40">
        <f>'Fin (Tb14)'!F201</f>
        <v>0</v>
      </c>
      <c r="AD21" s="40">
        <f>'Fin (Tb14)'!G201</f>
        <v>-11117.2</v>
      </c>
      <c r="AE21" s="40">
        <f>'Fin (Tb14)'!H201</f>
        <v>-11695.7</v>
      </c>
      <c r="AF21" s="40">
        <f>'Fin (Tb14)'!I201</f>
        <v>-10177.700000000001</v>
      </c>
      <c r="AG21" s="40">
        <f>'Fin (Tb14)'!J201</f>
        <v>-11437.2</v>
      </c>
      <c r="AH21" s="40">
        <f>'Fin (Tb14)'!K201</f>
        <v>-12753.1</v>
      </c>
      <c r="AI21" s="40">
        <f>'Fin (Tb14)'!L201</f>
        <v>-12401.8</v>
      </c>
      <c r="AJ21" s="40">
        <f>'Fin (Tb14)'!M201</f>
        <v>-12661.9</v>
      </c>
      <c r="AK21" s="40">
        <f>'Fin (Tb14)'!N201</f>
        <v>-13480.9</v>
      </c>
      <c r="AL21" s="40">
        <f>'Fin (Tb14)'!O201</f>
        <v>-14271.1</v>
      </c>
      <c r="AM21" s="37">
        <f>'Fin (Tb14)'!P201</f>
        <v>-13666.1</v>
      </c>
      <c r="AN21" s="37">
        <f>'Fin (Tb14)'!Q201</f>
        <v>-12014.9</v>
      </c>
      <c r="AO21" s="37">
        <f>'Fin (Tb14)'!R201</f>
        <v>0</v>
      </c>
      <c r="AP21" s="37">
        <f>'Fin (Tb14)'!S201</f>
        <v>0</v>
      </c>
      <c r="AQ21" s="37">
        <f>'Fin (Tb14)'!T201</f>
        <v>0</v>
      </c>
    </row>
    <row r="22" spans="1:80">
      <c r="A22" s="56" t="s">
        <v>793</v>
      </c>
      <c r="B22" s="65"/>
      <c r="C22" s="65"/>
      <c r="D22" s="65"/>
      <c r="E22" s="65"/>
      <c r="F22" s="65"/>
      <c r="G22" s="65"/>
      <c r="H22" s="65"/>
      <c r="I22" s="65"/>
      <c r="J22" s="65"/>
      <c r="K22" s="65"/>
      <c r="L22" s="65"/>
      <c r="M22" s="65"/>
      <c r="N22" s="65"/>
      <c r="O22" s="65"/>
      <c r="P22" s="65"/>
      <c r="Q22" s="65"/>
      <c r="R22" s="65"/>
      <c r="S22" s="65"/>
      <c r="T22" s="65"/>
      <c r="U22" s="65"/>
      <c r="V22" s="65"/>
      <c r="W22" s="65"/>
      <c r="X22" s="65"/>
      <c r="Y22" s="40">
        <f>'Fin (Tb14)'!B22</f>
        <v>500</v>
      </c>
      <c r="Z22" s="40">
        <f>'Fin (Tb14)'!C22</f>
        <v>1277.4000000000001</v>
      </c>
      <c r="AA22" s="40">
        <f>'Fin (Tb14)'!D22</f>
        <v>1563.3</v>
      </c>
      <c r="AB22" s="40">
        <f>'Fin (Tb14)'!E22</f>
        <v>1005.3</v>
      </c>
      <c r="AC22" s="40">
        <f>'Fin (Tb14)'!F22</f>
        <v>560.79999999999995</v>
      </c>
      <c r="AD22" s="40">
        <f>'Fin (Tb14)'!G22</f>
        <v>205.3</v>
      </c>
      <c r="AE22" s="40">
        <f>'Fin (Tb14)'!H22</f>
        <v>343.7</v>
      </c>
      <c r="AF22" s="40">
        <f>'Fin (Tb14)'!I22</f>
        <v>-355.7</v>
      </c>
      <c r="AG22" s="40">
        <f>'Fin (Tb14)'!J22</f>
        <v>1266.2</v>
      </c>
      <c r="AH22" s="40">
        <f>'Fin (Tb14)'!K22</f>
        <v>1600.6</v>
      </c>
      <c r="AI22" s="40">
        <f>'Fin (Tb14)'!L22</f>
        <v>1750</v>
      </c>
      <c r="AJ22" s="40">
        <f>'Fin (Tb14)'!M22</f>
        <v>1945</v>
      </c>
      <c r="AK22" s="40">
        <f>'Fin (Tb14)'!N22</f>
        <v>1780.4</v>
      </c>
      <c r="AL22" s="40">
        <f>'Fin (Tb14)'!O22</f>
        <v>997</v>
      </c>
      <c r="AM22" s="37">
        <f>'Fin (Tb14)'!P22</f>
        <v>634</v>
      </c>
      <c r="AN22" s="37">
        <f>'Fin (Tb14)'!Q22</f>
        <v>-457.8</v>
      </c>
      <c r="AO22" s="37">
        <f>'Fin (Tb14)'!R22</f>
        <v>-929</v>
      </c>
      <c r="AP22" s="37">
        <f>'Fin (Tb14)'!S22</f>
        <v>-929</v>
      </c>
      <c r="AQ22" s="37">
        <f>'Fin (Tb14)'!T22</f>
        <v>-1475</v>
      </c>
    </row>
    <row r="23" spans="1:80" hidden="1">
      <c r="A23" s="208" t="s">
        <v>773</v>
      </c>
      <c r="B23" s="218"/>
      <c r="C23" s="218"/>
      <c r="D23" s="218"/>
      <c r="E23" s="218"/>
      <c r="F23" s="218"/>
      <c r="G23" s="218"/>
      <c r="H23" s="218"/>
      <c r="I23" s="218"/>
      <c r="J23" s="218"/>
      <c r="K23" s="218"/>
      <c r="L23" s="218"/>
      <c r="M23" s="218"/>
      <c r="N23" s="218"/>
      <c r="O23" s="218"/>
      <c r="P23" s="218"/>
      <c r="Q23" s="218"/>
      <c r="R23" s="218"/>
      <c r="S23" s="65"/>
      <c r="T23" s="65"/>
      <c r="U23" s="65"/>
      <c r="V23" s="65"/>
      <c r="W23" s="65"/>
      <c r="X23" s="65"/>
      <c r="Y23" s="40">
        <f>'Fin (Tb14)'!B203</f>
        <v>606.70000000000005</v>
      </c>
      <c r="Z23" s="40">
        <f>'Fin (Tb14)'!C203</f>
        <v>1415.7</v>
      </c>
      <c r="AA23" s="40">
        <f>'Fin (Tb14)'!D203</f>
        <v>1920</v>
      </c>
      <c r="AB23" s="40">
        <f>'Fin (Tb14)'!E203</f>
        <v>0</v>
      </c>
      <c r="AC23" s="40">
        <f>'Fin (Tb14)'!F203</f>
        <v>0</v>
      </c>
      <c r="AD23" s="40">
        <f>'Fin (Tb14)'!G203</f>
        <v>887.7</v>
      </c>
      <c r="AE23" s="40">
        <f>'Fin (Tb14)'!H203</f>
        <v>1000</v>
      </c>
      <c r="AF23" s="40">
        <f>'Fin (Tb14)'!I203</f>
        <v>635.70000000000005</v>
      </c>
      <c r="AG23" s="40">
        <f>'Fin (Tb14)'!J203</f>
        <v>2567.5</v>
      </c>
      <c r="AH23" s="40">
        <f>'Fin (Tb14)'!K203</f>
        <v>2646.7</v>
      </c>
      <c r="AI23" s="40">
        <f>'Fin (Tb14)'!L203</f>
        <v>2709.3</v>
      </c>
      <c r="AJ23" s="40">
        <f>'Fin (Tb14)'!M203</f>
        <v>2633.1</v>
      </c>
      <c r="AK23" s="40">
        <f>'Fin (Tb14)'!N203</f>
        <v>7728.2</v>
      </c>
      <c r="AL23" s="40">
        <f>'Fin (Tb14)'!O203</f>
        <v>2437.4</v>
      </c>
      <c r="AM23" s="37">
        <f>'Fin (Tb14)'!P203</f>
        <v>2337.5</v>
      </c>
      <c r="AN23" s="37">
        <f>'Fin (Tb14)'!Q203</f>
        <v>1930.2</v>
      </c>
      <c r="AO23" s="37">
        <f>'Fin (Tb14)'!R203</f>
        <v>0</v>
      </c>
      <c r="AP23" s="37">
        <f>'Fin (Tb14)'!S203</f>
        <v>0</v>
      </c>
      <c r="AQ23" s="37">
        <f>'Fin (Tb14)'!T203</f>
        <v>0</v>
      </c>
    </row>
    <row r="24" spans="1:80" hidden="1">
      <c r="A24" s="208" t="s">
        <v>774</v>
      </c>
      <c r="B24" s="218"/>
      <c r="C24" s="218"/>
      <c r="D24" s="218"/>
      <c r="E24" s="218"/>
      <c r="F24" s="218"/>
      <c r="G24" s="218"/>
      <c r="H24" s="218"/>
      <c r="I24" s="218"/>
      <c r="J24" s="218"/>
      <c r="K24" s="218"/>
      <c r="L24" s="218"/>
      <c r="M24" s="218"/>
      <c r="N24" s="218"/>
      <c r="O24" s="218"/>
      <c r="P24" s="218"/>
      <c r="Q24" s="218"/>
      <c r="R24" s="218"/>
      <c r="S24" s="65"/>
      <c r="T24" s="65"/>
      <c r="U24" s="65"/>
      <c r="V24" s="65"/>
      <c r="W24" s="65"/>
      <c r="X24" s="65"/>
      <c r="Y24" s="40">
        <f>'Fin (Tb14)'!B204</f>
        <v>-106.7</v>
      </c>
      <c r="Z24" s="40">
        <f>'Fin (Tb14)'!C204</f>
        <v>-138.30000000000001</v>
      </c>
      <c r="AA24" s="40">
        <f>'Fin (Tb14)'!D204</f>
        <v>-356.7</v>
      </c>
      <c r="AB24" s="40">
        <f>'Fin (Tb14)'!E204</f>
        <v>0</v>
      </c>
      <c r="AC24" s="40">
        <f>'Fin (Tb14)'!F204</f>
        <v>0</v>
      </c>
      <c r="AD24" s="40">
        <f>'Fin (Tb14)'!G204</f>
        <v>-682.3</v>
      </c>
      <c r="AE24" s="40">
        <f>'Fin (Tb14)'!H204</f>
        <v>-656.4</v>
      </c>
      <c r="AF24" s="40">
        <f>'Fin (Tb14)'!I204</f>
        <v>-991.4</v>
      </c>
      <c r="AG24" s="40">
        <f>'Fin (Tb14)'!J204</f>
        <v>-1301.3</v>
      </c>
      <c r="AH24" s="40">
        <f>'Fin (Tb14)'!K204</f>
        <v>-1046.0999999999999</v>
      </c>
      <c r="AI24" s="40">
        <f>'Fin (Tb14)'!L204</f>
        <v>-959.3</v>
      </c>
      <c r="AJ24" s="40">
        <f>'Fin (Tb14)'!M204</f>
        <v>-1133.0999999999999</v>
      </c>
      <c r="AK24" s="40">
        <f>'Fin (Tb14)'!N204</f>
        <v>-1082.8</v>
      </c>
      <c r="AL24" s="40">
        <f>'Fin (Tb14)'!O204</f>
        <v>-1737.5</v>
      </c>
      <c r="AM24" s="37" t="str">
        <f>'Fin (Tb14)'!P204</f>
        <v>-1,048.S</v>
      </c>
      <c r="AN24" s="37">
        <f>'Fin (Tb14)'!Q204</f>
        <v>-1330.2</v>
      </c>
      <c r="AO24" s="37">
        <f>'Fin (Tb14)'!R204</f>
        <v>0</v>
      </c>
      <c r="AP24" s="37">
        <f>'Fin (Tb14)'!S204</f>
        <v>0</v>
      </c>
      <c r="AQ24" s="37">
        <f>'Fin (Tb14)'!T204</f>
        <v>0</v>
      </c>
    </row>
    <row r="25" spans="1:80">
      <c r="A25" s="56" t="s">
        <v>745</v>
      </c>
      <c r="B25" s="65"/>
      <c r="C25" s="65"/>
      <c r="D25" s="65"/>
      <c r="E25" s="65"/>
      <c r="F25" s="65"/>
      <c r="G25" s="65"/>
      <c r="H25" s="65"/>
      <c r="I25" s="65"/>
      <c r="J25" s="65"/>
      <c r="K25" s="65"/>
      <c r="L25" s="65"/>
      <c r="M25" s="65"/>
      <c r="N25" s="65"/>
      <c r="O25" s="65"/>
      <c r="P25" s="65"/>
      <c r="Q25" s="65"/>
      <c r="R25" s="65"/>
      <c r="S25" s="65"/>
      <c r="T25" s="65"/>
      <c r="U25" s="65"/>
      <c r="V25" s="65"/>
      <c r="W25" s="65"/>
      <c r="X25" s="65"/>
      <c r="Y25" s="40">
        <f>'Fin (Tb14)'!B26</f>
        <v>200</v>
      </c>
      <c r="Z25" s="40">
        <f>'Fin (Tb14)'!C26</f>
        <v>305</v>
      </c>
      <c r="AA25" s="40">
        <f>'Fin (Tb14)'!D26</f>
        <v>0</v>
      </c>
      <c r="AB25" s="40">
        <f>'Fin (Tb14)'!E26</f>
        <v>0</v>
      </c>
      <c r="AC25" s="40">
        <f>'Fin (Tb14)'!F26</f>
        <v>0</v>
      </c>
      <c r="AD25" s="40">
        <f>'Fin (Tb14)'!G26</f>
        <v>0</v>
      </c>
      <c r="AE25" s="40">
        <f>'Fin (Tb14)'!H26</f>
        <v>0</v>
      </c>
      <c r="AF25" s="40">
        <f>'Fin (Tb14)'!I26</f>
        <v>103.4</v>
      </c>
      <c r="AG25" s="40">
        <f>'Fin (Tb14)'!J26</f>
        <v>0</v>
      </c>
      <c r="AH25" s="40">
        <f>'Fin (Tb14)'!K26</f>
        <v>0</v>
      </c>
      <c r="AI25" s="40">
        <f>'Fin (Tb14)'!L26</f>
        <v>0</v>
      </c>
      <c r="AJ25" s="40">
        <f>'Fin (Tb14)'!M26</f>
        <v>0</v>
      </c>
      <c r="AK25" s="40">
        <f>'Fin (Tb14)'!N26</f>
        <v>0</v>
      </c>
      <c r="AL25" s="40">
        <f>'Fin (Tb14)'!O26</f>
        <v>0</v>
      </c>
      <c r="AM25" s="37">
        <f>'Fin (Tb14)'!P26</f>
        <v>0</v>
      </c>
      <c r="AN25" s="37">
        <f>'Fin (Tb14)'!Q26</f>
        <v>0</v>
      </c>
      <c r="AO25" s="37">
        <f>'Fin (Tb14)'!R26</f>
        <v>0</v>
      </c>
      <c r="AP25" s="37">
        <f>'Fin (Tb14)'!S26</f>
        <v>0</v>
      </c>
      <c r="AQ25" s="37">
        <f>'Fin (Tb14)'!T26</f>
        <v>0</v>
      </c>
    </row>
    <row r="26" spans="1:80">
      <c r="A26" s="256" t="s">
        <v>794</v>
      </c>
      <c r="B26" s="141"/>
      <c r="C26" s="141"/>
      <c r="D26" s="141"/>
      <c r="E26" s="141"/>
      <c r="F26" s="141"/>
      <c r="G26" s="141"/>
      <c r="H26" s="141"/>
      <c r="I26" s="141"/>
      <c r="J26" s="141"/>
      <c r="K26" s="141"/>
      <c r="L26" s="141"/>
      <c r="M26" s="141"/>
      <c r="N26" s="141"/>
      <c r="O26" s="141"/>
      <c r="P26" s="141"/>
      <c r="Q26" s="141"/>
      <c r="R26" s="141"/>
      <c r="S26" s="141"/>
      <c r="T26" s="141"/>
      <c r="U26" s="141"/>
      <c r="V26" s="141"/>
      <c r="W26" s="141"/>
      <c r="X26" s="141"/>
      <c r="Y26" s="142"/>
      <c r="Z26" s="142">
        <v>305</v>
      </c>
      <c r="AA26" s="154" t="s">
        <v>302</v>
      </c>
      <c r="AB26" s="147" t="s">
        <v>302</v>
      </c>
      <c r="AC26" s="40"/>
      <c r="AD26" s="40"/>
      <c r="AE26" s="40"/>
      <c r="AF26" s="40"/>
      <c r="AG26" s="40"/>
      <c r="AH26" s="387"/>
      <c r="AI26" s="387"/>
      <c r="AJ26" s="387"/>
      <c r="AK26" s="387"/>
      <c r="AL26" s="387"/>
      <c r="AM26" s="237"/>
      <c r="AN26" s="237"/>
      <c r="AO26" s="237"/>
      <c r="AP26" s="237"/>
      <c r="AQ26" s="237"/>
    </row>
    <row r="27" spans="1:80">
      <c r="A27" s="256" t="s">
        <v>795</v>
      </c>
      <c r="B27" s="141">
        <v>-35</v>
      </c>
      <c r="C27" s="141">
        <v>44.4</v>
      </c>
      <c r="D27" s="141">
        <v>-13.2</v>
      </c>
      <c r="E27" s="141">
        <v>5.3</v>
      </c>
      <c r="F27" s="141">
        <v>-22.4</v>
      </c>
      <c r="G27" s="141">
        <v>-68.7</v>
      </c>
      <c r="H27" s="141">
        <v>-111.8</v>
      </c>
      <c r="I27" s="141">
        <v>-229.4</v>
      </c>
      <c r="J27" s="141">
        <v>-164.2</v>
      </c>
      <c r="K27" s="141">
        <v>19.100000000000001</v>
      </c>
      <c r="L27" s="219"/>
      <c r="M27" s="219"/>
      <c r="N27" s="219"/>
      <c r="O27" s="219"/>
      <c r="P27" s="219"/>
      <c r="Q27" s="219"/>
      <c r="R27" s="219"/>
      <c r="S27" s="141"/>
      <c r="T27" s="141"/>
      <c r="U27" s="141"/>
      <c r="V27" s="141"/>
      <c r="W27" s="141"/>
      <c r="X27" s="141"/>
      <c r="Y27" s="142"/>
      <c r="Z27" s="142"/>
      <c r="AA27" s="142"/>
      <c r="AB27" s="142"/>
      <c r="AC27" s="40"/>
      <c r="AD27" s="40"/>
      <c r="AE27" s="40"/>
      <c r="AF27" s="40"/>
      <c r="AG27" s="40"/>
      <c r="AH27" s="387"/>
      <c r="AI27" s="387"/>
      <c r="AJ27" s="387"/>
      <c r="AK27" s="387"/>
      <c r="AL27" s="387"/>
      <c r="AM27" s="237"/>
      <c r="AN27" s="237"/>
      <c r="AO27" s="237"/>
      <c r="AP27" s="237"/>
      <c r="AQ27" s="237"/>
    </row>
    <row r="28" spans="1:80">
      <c r="A28" s="256" t="s">
        <v>796</v>
      </c>
      <c r="B28" s="219"/>
      <c r="C28" s="219"/>
      <c r="D28" s="219"/>
      <c r="E28" s="219"/>
      <c r="F28" s="219"/>
      <c r="G28" s="219"/>
      <c r="H28" s="219"/>
      <c r="I28" s="219"/>
      <c r="J28" s="219"/>
      <c r="K28" s="219"/>
      <c r="L28" s="141"/>
      <c r="M28" s="141">
        <v>68.400000000000006</v>
      </c>
      <c r="N28" s="141">
        <v>-147.6</v>
      </c>
      <c r="O28" s="141">
        <v>74.900000000000006</v>
      </c>
      <c r="P28" s="141"/>
      <c r="Q28" s="219"/>
      <c r="R28" s="219"/>
      <c r="S28" s="141"/>
      <c r="T28" s="141"/>
      <c r="U28" s="141"/>
      <c r="V28" s="141"/>
      <c r="W28" s="141"/>
      <c r="X28" s="141"/>
      <c r="Y28" s="142"/>
      <c r="Z28" s="142"/>
      <c r="AA28" s="142"/>
      <c r="AB28" s="142"/>
      <c r="AC28" s="40"/>
      <c r="AD28" s="40"/>
      <c r="AE28" s="40"/>
      <c r="AF28" s="40"/>
      <c r="AG28" s="40"/>
      <c r="AH28" s="387"/>
      <c r="AI28" s="387"/>
      <c r="AJ28" s="387"/>
      <c r="AK28" s="387"/>
      <c r="AL28" s="387"/>
      <c r="AM28" s="237"/>
      <c r="AN28" s="237"/>
      <c r="AO28" s="237"/>
      <c r="AP28" s="237"/>
      <c r="AQ28" s="237"/>
    </row>
    <row r="29" spans="1:80" s="91" customFormat="1">
      <c r="A29" s="256" t="s">
        <v>797</v>
      </c>
      <c r="B29" s="141"/>
      <c r="C29" s="141"/>
      <c r="D29" s="141"/>
      <c r="E29" s="141"/>
      <c r="F29" s="141"/>
      <c r="G29" s="141"/>
      <c r="H29" s="141"/>
      <c r="I29" s="141"/>
      <c r="J29" s="141"/>
      <c r="K29" s="141"/>
      <c r="L29" s="141">
        <v>0.1</v>
      </c>
      <c r="M29" s="141">
        <v>175.6</v>
      </c>
      <c r="N29" s="141" t="s">
        <v>302</v>
      </c>
      <c r="O29" s="141" t="s">
        <v>302</v>
      </c>
      <c r="P29" s="141">
        <v>29.8</v>
      </c>
      <c r="Q29" s="141">
        <v>-55.6</v>
      </c>
      <c r="R29" s="141">
        <v>-69.2</v>
      </c>
      <c r="S29" s="141">
        <v>-12.8</v>
      </c>
      <c r="T29" s="141">
        <v>-126.9</v>
      </c>
      <c r="U29" s="141" t="s">
        <v>302</v>
      </c>
      <c r="V29" s="141">
        <v>34</v>
      </c>
      <c r="W29" s="141">
        <v>-90.7</v>
      </c>
      <c r="X29" s="141">
        <v>-735.9</v>
      </c>
      <c r="Y29" s="142">
        <v>218.9</v>
      </c>
      <c r="Z29" s="142">
        <v>-397.8</v>
      </c>
      <c r="AA29" s="142">
        <v>-173.6</v>
      </c>
      <c r="AB29" s="154">
        <v>-69.2</v>
      </c>
      <c r="AC29" s="40"/>
      <c r="AD29" s="40"/>
      <c r="AE29" s="40"/>
      <c r="AF29" s="40"/>
      <c r="AG29" s="40"/>
      <c r="AH29" s="387"/>
      <c r="AI29" s="387"/>
      <c r="AJ29" s="387"/>
      <c r="AK29" s="387"/>
      <c r="AL29" s="387"/>
      <c r="AM29" s="237"/>
      <c r="AN29" s="237"/>
      <c r="AO29" s="237"/>
      <c r="AP29" s="237"/>
      <c r="AQ29" s="237"/>
    </row>
    <row r="30" spans="1:80">
      <c r="A30" s="148"/>
      <c r="B30" s="220"/>
      <c r="C30" s="220"/>
      <c r="D30" s="220"/>
      <c r="E30" s="220"/>
      <c r="F30" s="220"/>
      <c r="G30" s="220"/>
      <c r="H30" s="220"/>
      <c r="I30" s="220"/>
      <c r="J30" s="220"/>
      <c r="K30" s="220"/>
      <c r="L30" s="220"/>
      <c r="M30" s="220"/>
      <c r="N30" s="220"/>
      <c r="O30" s="220"/>
      <c r="P30" s="220"/>
      <c r="Q30" s="220"/>
      <c r="R30" s="220"/>
      <c r="S30" s="220"/>
      <c r="T30" s="220"/>
      <c r="U30" s="220"/>
      <c r="V30" s="220"/>
      <c r="W30" s="220"/>
      <c r="X30" s="220"/>
      <c r="Y30" s="220"/>
      <c r="Z30" s="220"/>
      <c r="AA30" s="220"/>
      <c r="AB30" s="220"/>
      <c r="AC30" s="40"/>
      <c r="AD30" s="40"/>
      <c r="AE30" s="40"/>
      <c r="AF30" s="40"/>
      <c r="AG30" s="40"/>
      <c r="AH30" s="90"/>
      <c r="AI30" s="90"/>
      <c r="AJ30" s="90"/>
      <c r="AK30" s="90"/>
      <c r="AL30" s="90"/>
      <c r="AM30" s="236"/>
      <c r="AN30" s="236"/>
      <c r="AO30" s="236"/>
      <c r="AP30" s="236"/>
      <c r="AQ30" s="236"/>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row>
    <row r="31" spans="1:80" s="89" customFormat="1">
      <c r="A31" s="121" t="s">
        <v>696</v>
      </c>
      <c r="B31" s="66"/>
      <c r="C31" s="66"/>
      <c r="D31" s="66"/>
      <c r="E31" s="66"/>
      <c r="F31" s="66"/>
      <c r="G31" s="66"/>
      <c r="H31" s="66"/>
      <c r="I31" s="66"/>
      <c r="J31" s="66"/>
      <c r="K31" s="66"/>
      <c r="L31" s="66"/>
      <c r="M31" s="66"/>
      <c r="N31" s="66"/>
      <c r="O31" s="66"/>
      <c r="P31" s="66"/>
      <c r="Q31" s="66"/>
      <c r="R31" s="66"/>
      <c r="S31" s="66"/>
      <c r="T31" s="66"/>
      <c r="U31" s="66"/>
      <c r="V31" s="66"/>
      <c r="W31" s="66"/>
      <c r="X31" s="66"/>
      <c r="Y31" s="39">
        <f>'Fin (Tb14)'!B28</f>
        <v>161.9</v>
      </c>
      <c r="Z31" s="39">
        <f>'Fin (Tb14)'!C28</f>
        <v>343.5</v>
      </c>
      <c r="AA31" s="39">
        <f>'Fin (Tb14)'!D28</f>
        <v>421.8</v>
      </c>
      <c r="AB31" s="39">
        <f>'Fin (Tb14)'!E28</f>
        <v>521</v>
      </c>
      <c r="AC31" s="39">
        <f>'Fin (Tb14)'!F28</f>
        <v>1448.9</v>
      </c>
      <c r="AD31" s="39">
        <f>'Fin (Tb14)'!G28</f>
        <v>878</v>
      </c>
      <c r="AE31" s="39">
        <f>'Fin (Tb14)'!H28</f>
        <v>3596.2</v>
      </c>
      <c r="AF31" s="39">
        <f>'Fin (Tb14)'!I28</f>
        <v>2333.9</v>
      </c>
      <c r="AG31" s="39">
        <f>'Fin (Tb14)'!J28</f>
        <v>3619.4000000000005</v>
      </c>
      <c r="AH31" s="39">
        <f>'Fin (Tb14)'!K28</f>
        <v>4913.3999999999996</v>
      </c>
      <c r="AI31" s="39">
        <f>'Fin (Tb14)'!L28</f>
        <v>3219.5</v>
      </c>
      <c r="AJ31" s="39">
        <f>'Fin (Tb14)'!M28</f>
        <v>2087.6999999999998</v>
      </c>
      <c r="AK31" s="39">
        <f>'Fin (Tb14)'!N28</f>
        <v>2302</v>
      </c>
      <c r="AL31" s="39">
        <f>'Fin (Tb14)'!O28</f>
        <v>1962.7</v>
      </c>
      <c r="AM31" s="38">
        <f>'Fin (Tb14)'!P28</f>
        <v>1540.8</v>
      </c>
      <c r="AN31" s="38">
        <f>'Fin (Tb14)'!Q28</f>
        <v>-1029.0999999999999</v>
      </c>
      <c r="AO31" s="38">
        <f>'Fin (Tb14)'!R28</f>
        <v>-3475.4</v>
      </c>
      <c r="AP31" s="38">
        <f>'Fin (Tb14)'!S28</f>
        <v>-1840.7</v>
      </c>
      <c r="AQ31" s="38">
        <f>'Fin (Tb14)'!T28</f>
        <v>-1801.1</v>
      </c>
      <c r="AR31" s="12"/>
      <c r="AS31" s="12"/>
      <c r="AT31" s="12"/>
      <c r="AU31" s="12"/>
      <c r="AV31" s="12"/>
      <c r="AW31" s="12"/>
      <c r="AX31" s="12"/>
      <c r="AY31" s="12"/>
      <c r="AZ31" s="12"/>
      <c r="BA31" s="12"/>
      <c r="BB31" s="12"/>
      <c r="BC31" s="12"/>
      <c r="BD31" s="12"/>
      <c r="BE31" s="12"/>
      <c r="BF31" s="12"/>
      <c r="BG31" s="12"/>
      <c r="BH31" s="12"/>
      <c r="BI31" s="12"/>
      <c r="BJ31" s="12"/>
      <c r="BK31" s="12"/>
      <c r="BL31" s="12"/>
      <c r="BM31" s="12"/>
      <c r="BN31" s="12"/>
      <c r="BO31" s="12"/>
      <c r="BP31" s="12"/>
      <c r="BQ31" s="12"/>
      <c r="BR31" s="12"/>
      <c r="BS31" s="12"/>
      <c r="BT31" s="12"/>
      <c r="BU31" s="12"/>
      <c r="BV31" s="12"/>
      <c r="BW31" s="12"/>
      <c r="BX31" s="12"/>
      <c r="BY31" s="12"/>
      <c r="BZ31" s="12"/>
      <c r="CA31" s="12"/>
      <c r="CB31" s="12"/>
    </row>
    <row r="32" spans="1:80" s="89" customFormat="1">
      <c r="A32" s="221" t="s">
        <v>798</v>
      </c>
      <c r="B32" s="131">
        <f t="shared" ref="B32:K32" si="1">B37+B43+B49</f>
        <v>1.2999999999999972</v>
      </c>
      <c r="C32" s="131">
        <f t="shared" si="1"/>
        <v>12</v>
      </c>
      <c r="D32" s="131">
        <f t="shared" si="1"/>
        <v>-59.099999999999994</v>
      </c>
      <c r="E32" s="131">
        <f t="shared" si="1"/>
        <v>39.399999999999991</v>
      </c>
      <c r="F32" s="131">
        <f t="shared" si="1"/>
        <v>51.699999999999996</v>
      </c>
      <c r="G32" s="131">
        <f t="shared" si="1"/>
        <v>-113</v>
      </c>
      <c r="H32" s="131">
        <f t="shared" si="1"/>
        <v>-43.599999999999994</v>
      </c>
      <c r="I32" s="131">
        <f t="shared" si="1"/>
        <v>10.099999999999998</v>
      </c>
      <c r="J32" s="131">
        <f t="shared" si="1"/>
        <v>-73.3</v>
      </c>
      <c r="K32" s="131">
        <f t="shared" si="1"/>
        <v>-105.3</v>
      </c>
      <c r="L32" s="131">
        <v>178.2</v>
      </c>
      <c r="M32" s="131">
        <v>45.2</v>
      </c>
      <c r="N32" s="131">
        <v>241.9</v>
      </c>
      <c r="O32" s="131">
        <v>-126.6</v>
      </c>
      <c r="P32" s="131">
        <v>-307</v>
      </c>
      <c r="Q32" s="131">
        <v>-325.39999999999998</v>
      </c>
      <c r="R32" s="131">
        <v>-163.4</v>
      </c>
      <c r="S32" s="131">
        <v>-219</v>
      </c>
      <c r="T32" s="131">
        <v>-397.3</v>
      </c>
      <c r="U32" s="131">
        <v>-371.9</v>
      </c>
      <c r="V32" s="131">
        <v>-82.1</v>
      </c>
      <c r="W32" s="131">
        <v>-84.9</v>
      </c>
      <c r="X32" s="131">
        <v>25.7</v>
      </c>
      <c r="Y32" s="156">
        <v>161.9</v>
      </c>
      <c r="Z32" s="156">
        <v>343.6</v>
      </c>
      <c r="AA32" s="156">
        <v>421.8</v>
      </c>
      <c r="AB32" s="222">
        <f>AB37</f>
        <v>521</v>
      </c>
      <c r="AC32" s="311"/>
      <c r="AD32" s="311"/>
      <c r="AE32" s="311"/>
      <c r="AF32" s="311"/>
      <c r="AG32" s="311"/>
      <c r="AH32" s="529"/>
      <c r="AI32" s="529"/>
      <c r="AJ32" s="529"/>
      <c r="AK32" s="529"/>
      <c r="AL32" s="529"/>
      <c r="AM32" s="238"/>
      <c r="AN32" s="238"/>
      <c r="AO32" s="238"/>
      <c r="AP32" s="238"/>
      <c r="AQ32" s="238"/>
      <c r="AR32" s="12"/>
      <c r="AS32" s="12"/>
      <c r="AT32" s="12"/>
      <c r="AU32" s="12"/>
      <c r="AV32" s="12"/>
      <c r="AW32" s="12"/>
      <c r="AX32" s="12"/>
      <c r="AY32" s="12"/>
      <c r="AZ32" s="12"/>
      <c r="BA32" s="12"/>
      <c r="BB32" s="12"/>
      <c r="BC32" s="12"/>
      <c r="BD32" s="12"/>
      <c r="BE32" s="12"/>
      <c r="BF32" s="12"/>
      <c r="BG32" s="12"/>
      <c r="BH32" s="12"/>
      <c r="BI32" s="12"/>
      <c r="BJ32" s="12"/>
      <c r="BK32" s="12"/>
      <c r="BL32" s="12"/>
      <c r="BM32" s="12"/>
      <c r="BN32" s="12"/>
      <c r="BO32" s="12"/>
      <c r="BP32" s="12"/>
      <c r="BQ32" s="12"/>
      <c r="BR32" s="12"/>
      <c r="BS32" s="12"/>
      <c r="BT32" s="12"/>
      <c r="BU32" s="12"/>
      <c r="BV32" s="12"/>
      <c r="BW32" s="12"/>
      <c r="BX32" s="12"/>
      <c r="BY32" s="12"/>
      <c r="BZ32" s="12"/>
      <c r="CA32" s="12"/>
      <c r="CB32" s="12"/>
    </row>
    <row r="33" spans="1:80">
      <c r="A33" s="116" t="s">
        <v>758</v>
      </c>
      <c r="B33" s="158"/>
      <c r="C33" s="158"/>
      <c r="D33" s="158"/>
      <c r="E33" s="158"/>
      <c r="F33" s="158"/>
      <c r="G33" s="158"/>
      <c r="H33" s="158"/>
      <c r="I33" s="158"/>
      <c r="J33" s="158"/>
      <c r="K33" s="158"/>
      <c r="L33" s="158"/>
      <c r="M33" s="158"/>
      <c r="N33" s="158"/>
      <c r="O33" s="158"/>
      <c r="P33" s="158"/>
      <c r="Q33" s="158"/>
      <c r="R33" s="158"/>
      <c r="S33" s="158"/>
      <c r="T33" s="158"/>
      <c r="U33" s="158"/>
      <c r="V33" s="158"/>
      <c r="W33" s="158"/>
      <c r="X33" s="158"/>
      <c r="Y33" s="157"/>
      <c r="Z33" s="157"/>
      <c r="AA33" s="157"/>
      <c r="AB33" s="259"/>
      <c r="AC33" s="40"/>
      <c r="AD33" s="40"/>
      <c r="AE33" s="40"/>
      <c r="AF33" s="40"/>
      <c r="AG33" s="40"/>
      <c r="AH33" s="40"/>
      <c r="AI33" s="40"/>
      <c r="AJ33" s="40"/>
      <c r="AK33" s="40"/>
      <c r="AL33" s="40"/>
      <c r="AM33" s="37"/>
      <c r="AN33" s="37"/>
      <c r="AO33" s="37"/>
      <c r="AP33" s="37"/>
      <c r="AQ33" s="37"/>
      <c r="AR33" s="12"/>
      <c r="AS33" s="12"/>
      <c r="AT33" s="12"/>
      <c r="AU33" s="12"/>
      <c r="AV33" s="12"/>
      <c r="AW33" s="12"/>
      <c r="AX33" s="12"/>
      <c r="AY33" s="12"/>
      <c r="AZ33" s="12"/>
      <c r="BA33" s="12"/>
      <c r="BB33" s="12"/>
      <c r="BC33" s="12"/>
      <c r="BD33" s="12"/>
      <c r="BE33" s="12"/>
      <c r="BF33" s="12"/>
      <c r="BG33" s="12"/>
      <c r="BH33" s="12"/>
      <c r="BI33" s="12"/>
      <c r="BJ33" s="12"/>
      <c r="BK33" s="12"/>
      <c r="BL33" s="12"/>
      <c r="BM33" s="12"/>
      <c r="BN33" s="12"/>
      <c r="BO33" s="12"/>
      <c r="BP33" s="12"/>
      <c r="BQ33" s="12"/>
      <c r="BR33" s="12"/>
      <c r="BS33" s="12"/>
      <c r="BT33" s="12"/>
      <c r="BU33" s="12"/>
      <c r="BV33" s="12"/>
      <c r="BW33" s="12"/>
      <c r="BX33" s="12"/>
      <c r="BY33" s="12"/>
      <c r="BZ33" s="12"/>
      <c r="CA33" s="12"/>
      <c r="CB33" s="12"/>
    </row>
    <row r="34" spans="1:80" s="268" customFormat="1" ht="15">
      <c r="A34" s="56" t="s">
        <v>737</v>
      </c>
      <c r="B34" s="65"/>
      <c r="C34" s="65"/>
      <c r="D34" s="65"/>
      <c r="E34" s="65"/>
      <c r="F34" s="65"/>
      <c r="G34" s="65"/>
      <c r="H34" s="65"/>
      <c r="I34" s="65"/>
      <c r="J34" s="65"/>
      <c r="K34" s="65"/>
      <c r="L34" s="65"/>
      <c r="M34" s="65"/>
      <c r="N34" s="65"/>
      <c r="O34" s="65"/>
      <c r="P34" s="65"/>
      <c r="Q34" s="65"/>
      <c r="R34" s="65"/>
      <c r="S34" s="65"/>
      <c r="T34" s="65"/>
      <c r="U34" s="65"/>
      <c r="V34" s="65"/>
      <c r="W34" s="65"/>
      <c r="X34" s="65"/>
      <c r="Y34" s="40">
        <f>'Fin (Tb14)'!B30</f>
        <v>0</v>
      </c>
      <c r="Z34" s="40">
        <f>'Fin (Tb14)'!C30</f>
        <v>0</v>
      </c>
      <c r="AA34" s="40">
        <f>'Fin (Tb14)'!D30</f>
        <v>0</v>
      </c>
      <c r="AB34" s="40">
        <f>'Fin (Tb14)'!E30</f>
        <v>0</v>
      </c>
      <c r="AC34" s="40">
        <f>'Fin (Tb14)'!F30</f>
        <v>0</v>
      </c>
      <c r="AD34" s="40">
        <f>'Fin (Tb14)'!G30</f>
        <v>0</v>
      </c>
      <c r="AE34" s="40">
        <f>'Fin (Tb14)'!H30</f>
        <v>1672.2</v>
      </c>
      <c r="AF34" s="40">
        <f>'Fin (Tb14)'!I30</f>
        <v>0</v>
      </c>
      <c r="AG34" s="40">
        <f>'Fin (Tb14)'!J30</f>
        <v>0</v>
      </c>
      <c r="AH34" s="40">
        <f>'Fin (Tb14)'!K30</f>
        <v>0</v>
      </c>
      <c r="AI34" s="40">
        <f>'Fin (Tb14)'!L30</f>
        <v>0</v>
      </c>
      <c r="AJ34" s="40">
        <f>'Fin (Tb14)'!M30</f>
        <v>0</v>
      </c>
      <c r="AK34" s="40">
        <f>'Fin (Tb14)'!N30</f>
        <v>0</v>
      </c>
      <c r="AL34" s="40">
        <f>'Fin (Tb14)'!O30</f>
        <v>0</v>
      </c>
      <c r="AM34" s="37">
        <f>'Fin (Tb14)'!P30</f>
        <v>0</v>
      </c>
      <c r="AN34" s="37">
        <f>'Fin (Tb14)'!Q30</f>
        <v>0</v>
      </c>
      <c r="AO34" s="37">
        <f>'Fin (Tb14)'!R30</f>
        <v>-1897</v>
      </c>
      <c r="AP34" s="37">
        <f>'Fin (Tb14)'!S30</f>
        <v>0</v>
      </c>
      <c r="AQ34" s="37">
        <f>'Fin (Tb14)'!T30</f>
        <v>0</v>
      </c>
      <c r="AR34" s="267"/>
      <c r="AS34" s="267"/>
      <c r="AT34" s="267"/>
      <c r="AU34" s="267"/>
      <c r="AV34" s="267"/>
      <c r="AW34" s="267"/>
      <c r="AX34" s="267"/>
      <c r="AY34" s="267"/>
      <c r="AZ34" s="267"/>
      <c r="BA34" s="267"/>
      <c r="BB34" s="267"/>
      <c r="BC34" s="267"/>
      <c r="BD34" s="267"/>
      <c r="BE34" s="267"/>
      <c r="BF34" s="267"/>
      <c r="BG34" s="267"/>
      <c r="BH34" s="267"/>
      <c r="BI34" s="267"/>
      <c r="BJ34" s="267"/>
      <c r="BK34" s="267"/>
      <c r="BL34" s="267"/>
      <c r="BM34" s="267"/>
      <c r="BN34" s="267"/>
      <c r="BO34" s="267"/>
      <c r="BP34" s="267"/>
      <c r="BQ34" s="267"/>
      <c r="BR34" s="267"/>
      <c r="BS34" s="267"/>
      <c r="BT34" s="267"/>
      <c r="BU34" s="267"/>
      <c r="BV34" s="267"/>
      <c r="BW34" s="267"/>
      <c r="BX34" s="267"/>
      <c r="BY34" s="267"/>
      <c r="BZ34" s="267"/>
      <c r="CA34" s="267"/>
      <c r="CB34" s="267"/>
    </row>
    <row r="35" spans="1:80" s="268" customFormat="1" ht="15">
      <c r="A35" s="56" t="s">
        <v>747</v>
      </c>
      <c r="B35" s="141"/>
      <c r="C35" s="141"/>
      <c r="D35" s="141"/>
      <c r="E35" s="141"/>
      <c r="F35" s="141"/>
      <c r="G35" s="141"/>
      <c r="H35" s="141"/>
      <c r="I35" s="141"/>
      <c r="J35" s="141"/>
      <c r="K35" s="141"/>
      <c r="L35" s="141"/>
      <c r="M35" s="141"/>
      <c r="N35" s="141"/>
      <c r="O35" s="141"/>
      <c r="P35" s="141"/>
      <c r="Q35" s="141"/>
      <c r="R35" s="141"/>
      <c r="S35" s="141"/>
      <c r="T35" s="141"/>
      <c r="U35" s="141"/>
      <c r="V35" s="141"/>
      <c r="W35" s="141"/>
      <c r="X35" s="141"/>
      <c r="Y35" s="40">
        <f>'Fin (Tb14)'!B31</f>
        <v>161.9</v>
      </c>
      <c r="Z35" s="40">
        <f>'Fin (Tb14)'!C31</f>
        <v>343.5</v>
      </c>
      <c r="AA35" s="40">
        <f>'Fin (Tb14)'!D31</f>
        <v>421.8</v>
      </c>
      <c r="AB35" s="40">
        <f>'Fin (Tb14)'!E31</f>
        <v>521</v>
      </c>
      <c r="AC35" s="40">
        <f>'Fin (Tb14)'!F31</f>
        <v>1448.9</v>
      </c>
      <c r="AD35" s="40">
        <f>'Fin (Tb14)'!G31</f>
        <v>878</v>
      </c>
      <c r="AE35" s="40">
        <f>'Fin (Tb14)'!H31</f>
        <v>1924</v>
      </c>
      <c r="AF35" s="40">
        <f>'Fin (Tb14)'!I31</f>
        <v>2333.9</v>
      </c>
      <c r="AG35" s="40">
        <f>'Fin (Tb14)'!J31</f>
        <v>3619.4000000000005</v>
      </c>
      <c r="AH35" s="40">
        <f>'Fin (Tb14)'!K31</f>
        <v>3669.3</v>
      </c>
      <c r="AI35" s="40">
        <f>'Fin (Tb14)'!L31</f>
        <v>3219.5</v>
      </c>
      <c r="AJ35" s="40">
        <f>'Fin (Tb14)'!M31</f>
        <v>2087.6999999999998</v>
      </c>
      <c r="AK35" s="40">
        <f>'Fin (Tb14)'!N31</f>
        <v>2302</v>
      </c>
      <c r="AL35" s="40">
        <f>'Fin (Tb14)'!O31</f>
        <v>1962.7</v>
      </c>
      <c r="AM35" s="37">
        <f>'Fin (Tb14)'!P31</f>
        <v>1540.8</v>
      </c>
      <c r="AN35" s="37">
        <f>'Fin (Tb14)'!Q31</f>
        <v>-1029.0999999999999</v>
      </c>
      <c r="AO35" s="37">
        <f>'Fin (Tb14)'!R31</f>
        <v>-1578.4</v>
      </c>
      <c r="AP35" s="37">
        <f>'Fin (Tb14)'!S31</f>
        <v>-1840.7</v>
      </c>
      <c r="AQ35" s="37">
        <f>'Fin (Tb14)'!T31</f>
        <v>-1801.1</v>
      </c>
    </row>
    <row r="36" spans="1:80">
      <c r="A36" s="56" t="s">
        <v>748</v>
      </c>
      <c r="B36" s="141"/>
      <c r="C36" s="141"/>
      <c r="D36" s="141"/>
      <c r="E36" s="141"/>
      <c r="F36" s="141"/>
      <c r="G36" s="141"/>
      <c r="H36" s="141"/>
      <c r="I36" s="141"/>
      <c r="J36" s="141"/>
      <c r="K36" s="141"/>
      <c r="L36" s="141"/>
      <c r="M36" s="141"/>
      <c r="N36" s="141"/>
      <c r="O36" s="141"/>
      <c r="P36" s="141"/>
      <c r="Q36" s="141"/>
      <c r="R36" s="141"/>
      <c r="S36" s="141"/>
      <c r="T36" s="141"/>
      <c r="U36" s="141"/>
      <c r="V36" s="141"/>
      <c r="W36" s="141"/>
      <c r="X36" s="141"/>
      <c r="Y36" s="40">
        <f>'Fin (Tb14)'!B32</f>
        <v>214.8</v>
      </c>
      <c r="Z36" s="40">
        <f>'Fin (Tb14)'!C32</f>
        <v>395.1</v>
      </c>
      <c r="AA36" s="40">
        <f>'Fin (Tb14)'!D32</f>
        <v>477.5</v>
      </c>
      <c r="AB36" s="40">
        <f>'Fin (Tb14)'!E32</f>
        <v>567.70000000000005</v>
      </c>
      <c r="AC36" s="40">
        <f>'Fin (Tb14)'!F32</f>
        <v>803.6</v>
      </c>
      <c r="AD36" s="40">
        <f>'Fin (Tb14)'!G32</f>
        <v>576.1</v>
      </c>
      <c r="AE36" s="40">
        <f>'Fin (Tb14)'!H32</f>
        <v>527.6</v>
      </c>
      <c r="AF36" s="40">
        <f>'Fin (Tb14)'!I32</f>
        <v>968</v>
      </c>
      <c r="AG36" s="40">
        <f>'Fin (Tb14)'!J32</f>
        <v>1154.9000000000001</v>
      </c>
      <c r="AH36" s="40">
        <f>'Fin (Tb14)'!K32</f>
        <v>1108.3</v>
      </c>
      <c r="AI36" s="40">
        <f>'Fin (Tb14)'!L32</f>
        <v>834.5</v>
      </c>
      <c r="AJ36" s="40">
        <f>'Fin (Tb14)'!M32</f>
        <v>212.3</v>
      </c>
      <c r="AK36" s="40">
        <f>'Fin (Tb14)'!N32</f>
        <v>-96.7</v>
      </c>
      <c r="AL36" s="40">
        <f>'Fin (Tb14)'!O32</f>
        <v>92.1</v>
      </c>
      <c r="AM36" s="37">
        <f>'Fin (Tb14)'!P32</f>
        <v>-150</v>
      </c>
      <c r="AN36" s="37">
        <f>'Fin (Tb14)'!Q32</f>
        <v>-276.8</v>
      </c>
      <c r="AO36" s="37">
        <f>'Fin (Tb14)'!R32</f>
        <v>-594</v>
      </c>
      <c r="AP36" s="37">
        <f>'Fin (Tb14)'!S32</f>
        <v>-733.7</v>
      </c>
      <c r="AQ36" s="37">
        <f>'Fin (Tb14)'!T32</f>
        <v>-694</v>
      </c>
    </row>
    <row r="37" spans="1:80" s="91" customFormat="1">
      <c r="A37" s="256" t="s">
        <v>748</v>
      </c>
      <c r="B37" s="141">
        <v>70</v>
      </c>
      <c r="C37" s="141">
        <v>130.9</v>
      </c>
      <c r="D37" s="141">
        <v>21</v>
      </c>
      <c r="E37" s="141">
        <v>72.099999999999994</v>
      </c>
      <c r="F37" s="141">
        <v>9.9</v>
      </c>
      <c r="G37" s="141">
        <v>-9.6</v>
      </c>
      <c r="H37" s="141">
        <v>-37.5</v>
      </c>
      <c r="I37" s="141">
        <v>29.4</v>
      </c>
      <c r="J37" s="141">
        <v>19.899999999999999</v>
      </c>
      <c r="K37" s="141">
        <v>-24.8</v>
      </c>
      <c r="L37" s="141">
        <v>19.100000000000001</v>
      </c>
      <c r="M37" s="141">
        <v>-93.6</v>
      </c>
      <c r="N37" s="141">
        <v>-151.9</v>
      </c>
      <c r="O37" s="141">
        <v>-177.9</v>
      </c>
      <c r="P37" s="141">
        <v>-136.5</v>
      </c>
      <c r="Q37" s="141">
        <v>-147.19999999999999</v>
      </c>
      <c r="R37" s="141">
        <v>-84</v>
      </c>
      <c r="S37" s="141">
        <v>-145</v>
      </c>
      <c r="T37" s="141">
        <v>-206.2</v>
      </c>
      <c r="U37" s="141">
        <v>-323.2</v>
      </c>
      <c r="V37" s="141">
        <v>-30</v>
      </c>
      <c r="W37" s="141">
        <v>-27.7</v>
      </c>
      <c r="X37" s="141">
        <v>88.9</v>
      </c>
      <c r="Y37" s="142">
        <v>214.8</v>
      </c>
      <c r="Z37" s="142">
        <v>395.1</v>
      </c>
      <c r="AA37" s="142">
        <v>421.8</v>
      </c>
      <c r="AB37" s="142">
        <f>AB39+AB41</f>
        <v>521</v>
      </c>
      <c r="AC37" s="40"/>
      <c r="AD37" s="40"/>
      <c r="AE37" s="40"/>
      <c r="AF37" s="40"/>
      <c r="AG37" s="40"/>
      <c r="AH37" s="40"/>
      <c r="AI37" s="40"/>
      <c r="AJ37" s="40"/>
      <c r="AK37" s="40"/>
      <c r="AL37" s="40"/>
      <c r="AM37" s="37"/>
      <c r="AN37" s="37"/>
      <c r="AO37" s="37"/>
      <c r="AP37" s="37"/>
      <c r="AQ37" s="37"/>
    </row>
    <row r="38" spans="1:80" hidden="1">
      <c r="A38" s="208" t="s">
        <v>750</v>
      </c>
      <c r="B38" s="141"/>
      <c r="C38" s="141"/>
      <c r="D38" s="141"/>
      <c r="E38" s="141"/>
      <c r="F38" s="141"/>
      <c r="G38" s="141"/>
      <c r="H38" s="141"/>
      <c r="I38" s="141"/>
      <c r="J38" s="141"/>
      <c r="K38" s="141"/>
      <c r="L38" s="141"/>
      <c r="M38" s="141"/>
      <c r="N38" s="141"/>
      <c r="O38" s="141"/>
      <c r="P38" s="141"/>
      <c r="Q38" s="141"/>
      <c r="R38" s="141"/>
      <c r="S38" s="141"/>
      <c r="T38" s="141"/>
      <c r="U38" s="141"/>
      <c r="V38" s="141"/>
      <c r="W38" s="141"/>
      <c r="X38" s="141"/>
      <c r="Y38" s="40">
        <f>'Fin (Tb14)'!B213</f>
        <v>326.2</v>
      </c>
      <c r="Z38" s="40">
        <f>'Fin (Tb14)'!C213</f>
        <v>516.5</v>
      </c>
      <c r="AA38" s="40">
        <f>'Fin (Tb14)'!D213</f>
        <v>610.1</v>
      </c>
      <c r="AB38" s="40">
        <f>'Fin (Tb14)'!E213</f>
        <v>0</v>
      </c>
      <c r="AC38" s="40">
        <f>'Fin (Tb14)'!F213</f>
        <v>0</v>
      </c>
      <c r="AD38" s="40">
        <f>'Fin (Tb14)'!G213</f>
        <v>802.4</v>
      </c>
      <c r="AE38" s="40">
        <f>'Fin (Tb14)'!H213</f>
        <v>791.7</v>
      </c>
      <c r="AF38" s="40">
        <f>'Fin (Tb14)'!I213</f>
        <v>1311.7</v>
      </c>
      <c r="AG38" s="40">
        <f>'Fin (Tb14)'!J213</f>
        <v>1567.8</v>
      </c>
      <c r="AH38" s="40">
        <f>'Fin (Tb14)'!K213</f>
        <v>1493.5</v>
      </c>
      <c r="AI38" s="40">
        <f>'Fin (Tb14)'!L213</f>
        <v>1318.4</v>
      </c>
      <c r="AJ38" s="40">
        <f>'Fin (Tb14)'!M213</f>
        <v>1601.6</v>
      </c>
      <c r="AK38" s="40" t="str">
        <f>'Fin (Tb14)'!N213</f>
        <v>1,723.J</v>
      </c>
      <c r="AL38" s="40">
        <f>'Fin (Tb14)'!O213</f>
        <v>1915.5</v>
      </c>
      <c r="AM38" s="37" t="str">
        <f>'Fin (Tb14)'!P213</f>
        <v>1,673.S</v>
      </c>
      <c r="AN38" s="37">
        <f>'Fin (Tb14)'!Q213</f>
        <v>1152</v>
      </c>
      <c r="AO38" s="37">
        <f>'Fin (Tb14)'!R213</f>
        <v>0</v>
      </c>
      <c r="AP38" s="37">
        <f>'Fin (Tb14)'!S213</f>
        <v>0</v>
      </c>
      <c r="AQ38" s="37">
        <f>'Fin (Tb14)'!T213</f>
        <v>0</v>
      </c>
    </row>
    <row r="39" spans="1:80" s="266" customFormat="1" hidden="1">
      <c r="A39" s="257" t="s">
        <v>799</v>
      </c>
      <c r="B39" s="141">
        <v>87.7</v>
      </c>
      <c r="C39" s="141">
        <v>156.69999999999999</v>
      </c>
      <c r="D39" s="141">
        <v>146.19999999999999</v>
      </c>
      <c r="E39" s="141">
        <v>111.1</v>
      </c>
      <c r="F39" s="141">
        <v>57.5</v>
      </c>
      <c r="G39" s="141">
        <v>48.2</v>
      </c>
      <c r="H39" s="141">
        <v>55.9</v>
      </c>
      <c r="I39" s="141">
        <v>118.5</v>
      </c>
      <c r="J39" s="141">
        <v>99.8</v>
      </c>
      <c r="K39" s="141">
        <v>96.9</v>
      </c>
      <c r="L39" s="141">
        <v>196.5</v>
      </c>
      <c r="M39" s="141">
        <v>302.2</v>
      </c>
      <c r="N39" s="141">
        <v>84.3</v>
      </c>
      <c r="O39" s="141">
        <v>97.5</v>
      </c>
      <c r="P39" s="141">
        <v>82.8</v>
      </c>
      <c r="Q39" s="141">
        <v>94.6</v>
      </c>
      <c r="R39" s="141">
        <v>134</v>
      </c>
      <c r="S39" s="141">
        <v>145</v>
      </c>
      <c r="T39" s="141">
        <v>102.7</v>
      </c>
      <c r="U39" s="141">
        <v>84.3</v>
      </c>
      <c r="V39" s="141">
        <v>89.1</v>
      </c>
      <c r="W39" s="141">
        <v>100.1</v>
      </c>
      <c r="X39" s="141">
        <v>213</v>
      </c>
      <c r="Y39" s="142">
        <v>326.2</v>
      </c>
      <c r="Z39" s="142">
        <v>516.5</v>
      </c>
      <c r="AA39" s="142">
        <v>610.1</v>
      </c>
      <c r="AB39" s="142">
        <v>707.3</v>
      </c>
      <c r="AC39" s="40"/>
      <c r="AD39" s="40"/>
      <c r="AE39" s="40"/>
      <c r="AF39" s="40"/>
      <c r="AG39" s="40"/>
      <c r="AH39" s="40"/>
      <c r="AI39" s="40"/>
      <c r="AJ39" s="40"/>
      <c r="AK39" s="40"/>
      <c r="AL39" s="40"/>
      <c r="AM39" s="37"/>
      <c r="AN39" s="37"/>
      <c r="AO39" s="37"/>
      <c r="AP39" s="37"/>
      <c r="AQ39" s="37"/>
    </row>
    <row r="40" spans="1:80" hidden="1">
      <c r="A40" s="208" t="s">
        <v>743</v>
      </c>
      <c r="B40" s="141"/>
      <c r="C40" s="141"/>
      <c r="D40" s="141"/>
      <c r="E40" s="141"/>
      <c r="F40" s="141"/>
      <c r="G40" s="141"/>
      <c r="H40" s="141"/>
      <c r="I40" s="141"/>
      <c r="J40" s="141"/>
      <c r="K40" s="141"/>
      <c r="L40" s="141"/>
      <c r="M40" s="141"/>
      <c r="N40" s="141"/>
      <c r="O40" s="141"/>
      <c r="P40" s="141"/>
      <c r="Q40" s="141"/>
      <c r="R40" s="141"/>
      <c r="S40" s="141"/>
      <c r="T40" s="141"/>
      <c r="U40" s="141"/>
      <c r="V40" s="141"/>
      <c r="W40" s="141"/>
      <c r="X40" s="141"/>
      <c r="Y40" s="40">
        <f>'Fin (Tb14)'!B214</f>
        <v>-111.4</v>
      </c>
      <c r="Z40" s="40">
        <f>'Fin (Tb14)'!C214</f>
        <v>-121.4</v>
      </c>
      <c r="AA40" s="40">
        <f>'Fin (Tb14)'!D214</f>
        <v>-132.6</v>
      </c>
      <c r="AB40" s="40">
        <f>'Fin (Tb14)'!E214</f>
        <v>0</v>
      </c>
      <c r="AC40" s="40">
        <f>'Fin (Tb14)'!F214</f>
        <v>0</v>
      </c>
      <c r="AD40" s="40">
        <f>'Fin (Tb14)'!G214</f>
        <v>-226.3</v>
      </c>
      <c r="AE40" s="40">
        <f>'Fin (Tb14)'!H214</f>
        <v>-264.10000000000002</v>
      </c>
      <c r="AF40" s="40">
        <f>'Fin (Tb14)'!I214</f>
        <v>-343.7</v>
      </c>
      <c r="AG40" s="40">
        <f>'Fin (Tb14)'!J214</f>
        <v>-412.9</v>
      </c>
      <c r="AH40" s="40">
        <f>'Fin (Tb14)'!K214</f>
        <v>-385.2</v>
      </c>
      <c r="AI40" s="40">
        <f>'Fin (Tb14)'!L214</f>
        <v>-610.29999999999995</v>
      </c>
      <c r="AJ40" s="40">
        <f>'Fin (Tb14)'!M214</f>
        <v>-739.8</v>
      </c>
      <c r="AK40" s="40">
        <f>'Fin (Tb14)'!N214</f>
        <v>-792.4</v>
      </c>
      <c r="AL40" s="40">
        <f>'Fin (Tb14)'!O214</f>
        <v>-855.9</v>
      </c>
      <c r="AM40" s="37">
        <f>'Fin (Tb14)'!P214</f>
        <v>-862.5</v>
      </c>
      <c r="AN40" s="37">
        <f>'Fin (Tb14)'!Q214</f>
        <v>-861.9</v>
      </c>
      <c r="AO40" s="37">
        <f>'Fin (Tb14)'!R214</f>
        <v>0</v>
      </c>
      <c r="AP40" s="37">
        <f>'Fin (Tb14)'!S214</f>
        <v>0</v>
      </c>
      <c r="AQ40" s="37">
        <f>'Fin (Tb14)'!T214</f>
        <v>0</v>
      </c>
    </row>
    <row r="41" spans="1:80" s="266" customFormat="1" hidden="1">
      <c r="A41" s="257" t="s">
        <v>800</v>
      </c>
      <c r="B41" s="141">
        <v>-17.7</v>
      </c>
      <c r="C41" s="141">
        <v>-25.8</v>
      </c>
      <c r="D41" s="141">
        <v>-125.2</v>
      </c>
      <c r="E41" s="141">
        <v>-39</v>
      </c>
      <c r="F41" s="141">
        <v>-47.6</v>
      </c>
      <c r="G41" s="141">
        <v>-57.8</v>
      </c>
      <c r="H41" s="141">
        <v>-93.4</v>
      </c>
      <c r="I41" s="141">
        <v>-89.1</v>
      </c>
      <c r="J41" s="141">
        <v>-79.900000000000006</v>
      </c>
      <c r="K41" s="141">
        <v>-121.7</v>
      </c>
      <c r="L41" s="141">
        <v>-177.5</v>
      </c>
      <c r="M41" s="141">
        <v>-395.8</v>
      </c>
      <c r="N41" s="141">
        <v>-236.2</v>
      </c>
      <c r="O41" s="141">
        <v>-275.39999999999998</v>
      </c>
      <c r="P41" s="141">
        <v>-219.3</v>
      </c>
      <c r="Q41" s="141">
        <v>-241.8</v>
      </c>
      <c r="R41" s="141">
        <v>-218</v>
      </c>
      <c r="S41" s="141">
        <v>-290</v>
      </c>
      <c r="T41" s="141">
        <v>-308.89999999999998</v>
      </c>
      <c r="U41" s="141">
        <v>-407.5</v>
      </c>
      <c r="V41" s="141">
        <v>-119.1</v>
      </c>
      <c r="W41" s="141">
        <v>-127.8</v>
      </c>
      <c r="X41" s="141">
        <v>-124.1</v>
      </c>
      <c r="Y41" s="142">
        <v>-111.4</v>
      </c>
      <c r="Z41" s="142">
        <v>-121.4</v>
      </c>
      <c r="AA41" s="142">
        <v>-188.3</v>
      </c>
      <c r="AB41" s="142">
        <v>-186.3</v>
      </c>
      <c r="AC41" s="40"/>
      <c r="AD41" s="40"/>
      <c r="AE41" s="40"/>
      <c r="AF41" s="40"/>
      <c r="AG41" s="40"/>
      <c r="AH41" s="40"/>
      <c r="AI41" s="40"/>
      <c r="AJ41" s="40"/>
      <c r="AK41" s="40"/>
      <c r="AL41" s="40"/>
      <c r="AM41" s="37"/>
      <c r="AN41" s="37"/>
      <c r="AO41" s="37"/>
      <c r="AP41" s="37"/>
      <c r="AQ41" s="37"/>
    </row>
    <row r="42" spans="1:80">
      <c r="A42" s="56" t="s">
        <v>751</v>
      </c>
      <c r="B42" s="141"/>
      <c r="C42" s="141"/>
      <c r="D42" s="141"/>
      <c r="E42" s="141"/>
      <c r="F42" s="141"/>
      <c r="G42" s="141"/>
      <c r="H42" s="141"/>
      <c r="I42" s="141"/>
      <c r="J42" s="141"/>
      <c r="K42" s="141"/>
      <c r="L42" s="141"/>
      <c r="M42" s="141"/>
      <c r="N42" s="141"/>
      <c r="O42" s="141"/>
      <c r="P42" s="141"/>
      <c r="Q42" s="141"/>
      <c r="R42" s="141"/>
      <c r="S42" s="141"/>
      <c r="T42" s="141"/>
      <c r="U42" s="141"/>
      <c r="V42" s="141"/>
      <c r="W42" s="141"/>
      <c r="X42" s="141"/>
      <c r="Y42" s="40">
        <f>'Fin (Tb14)'!B35</f>
        <v>16.100000000000001</v>
      </c>
      <c r="Z42" s="40">
        <f>'Fin (Tb14)'!C35</f>
        <v>14.2</v>
      </c>
      <c r="AA42" s="40">
        <f>'Fin (Tb14)'!D35</f>
        <v>14.2</v>
      </c>
      <c r="AB42" s="40">
        <f>'Fin (Tb14)'!E35</f>
        <v>0</v>
      </c>
      <c r="AC42" s="40">
        <f>'Fin (Tb14)'!F35</f>
        <v>686.8</v>
      </c>
      <c r="AD42" s="40">
        <f>'Fin (Tb14)'!G35</f>
        <v>346.9</v>
      </c>
      <c r="AE42" s="40">
        <f>'Fin (Tb14)'!H35</f>
        <v>601.9</v>
      </c>
      <c r="AF42" s="40">
        <f>'Fin (Tb14)'!I35</f>
        <v>36.799999999999997</v>
      </c>
      <c r="AG42" s="40">
        <f>'Fin (Tb14)'!J35</f>
        <v>-876.3</v>
      </c>
      <c r="AH42" s="40">
        <f>'Fin (Tb14)'!K35</f>
        <v>-862.7</v>
      </c>
      <c r="AI42" s="40">
        <f>'Fin (Tb14)'!L35</f>
        <v>-29</v>
      </c>
      <c r="AJ42" s="40">
        <f>'Fin (Tb14)'!M35</f>
        <v>-40.299999999999997</v>
      </c>
      <c r="AK42" s="40">
        <f>'Fin (Tb14)'!N35</f>
        <v>-43.6</v>
      </c>
      <c r="AL42" s="40">
        <f>'Fin (Tb14)'!O35</f>
        <v>-48.9</v>
      </c>
      <c r="AM42" s="37">
        <f>'Fin (Tb14)'!P35</f>
        <v>-53.9</v>
      </c>
      <c r="AN42" s="37">
        <f>'Fin (Tb14)'!Q35</f>
        <v>-51.6</v>
      </c>
      <c r="AO42" s="37">
        <f>'Fin (Tb14)'!R35</f>
        <v>-149.19999999999999</v>
      </c>
      <c r="AP42" s="37">
        <f>'Fin (Tb14)'!S35</f>
        <v>-137.4</v>
      </c>
      <c r="AQ42" s="37">
        <f>'Fin (Tb14)'!T35</f>
        <v>-137.4</v>
      </c>
    </row>
    <row r="43" spans="1:80" s="91" customFormat="1">
      <c r="A43" s="256" t="s">
        <v>801</v>
      </c>
      <c r="B43" s="141">
        <v>-68.7</v>
      </c>
      <c r="C43" s="141">
        <v>-118.9</v>
      </c>
      <c r="D43" s="141">
        <v>-80.099999999999994</v>
      </c>
      <c r="E43" s="141">
        <v>-32.700000000000003</v>
      </c>
      <c r="F43" s="141">
        <v>41.8</v>
      </c>
      <c r="G43" s="141">
        <v>-103.4</v>
      </c>
      <c r="H43" s="141">
        <v>-129.69999999999999</v>
      </c>
      <c r="I43" s="141">
        <v>-36.6</v>
      </c>
      <c r="J43" s="141">
        <v>-126.9</v>
      </c>
      <c r="K43" s="141">
        <v>-80.5</v>
      </c>
      <c r="L43" s="141">
        <v>-55.7</v>
      </c>
      <c r="M43" s="141">
        <v>-52</v>
      </c>
      <c r="N43" s="141">
        <v>-83.7</v>
      </c>
      <c r="O43" s="141">
        <v>51.3</v>
      </c>
      <c r="P43" s="141">
        <v>11.3</v>
      </c>
      <c r="Q43" s="141">
        <v>-9.9</v>
      </c>
      <c r="R43" s="141">
        <v>-18</v>
      </c>
      <c r="S43" s="141">
        <v>-11</v>
      </c>
      <c r="T43" s="141">
        <v>-14.7</v>
      </c>
      <c r="U43" s="141">
        <v>-16</v>
      </c>
      <c r="V43" s="141">
        <v>-18.3</v>
      </c>
      <c r="W43" s="141">
        <v>-19.399999999999999</v>
      </c>
      <c r="X43" s="141">
        <v>-19.399999999999999</v>
      </c>
      <c r="Y43" s="142">
        <v>-16.100000000000001</v>
      </c>
      <c r="Z43" s="142">
        <v>-14.2</v>
      </c>
      <c r="AA43" s="154" t="s">
        <v>302</v>
      </c>
      <c r="AB43" s="154" t="s">
        <v>302</v>
      </c>
      <c r="AC43" s="40"/>
      <c r="AD43" s="40"/>
      <c r="AE43" s="40"/>
      <c r="AF43" s="40"/>
      <c r="AG43" s="40"/>
      <c r="AH43" s="40"/>
      <c r="AI43" s="40"/>
      <c r="AJ43" s="40"/>
      <c r="AK43" s="40"/>
      <c r="AL43" s="40"/>
      <c r="AM43" s="37"/>
      <c r="AN43" s="37"/>
      <c r="AO43" s="37"/>
      <c r="AP43" s="37"/>
      <c r="AQ43" s="37"/>
    </row>
    <row r="44" spans="1:80" hidden="1">
      <c r="A44" s="208" t="s">
        <v>750</v>
      </c>
      <c r="B44" s="141"/>
      <c r="C44" s="141"/>
      <c r="D44" s="141"/>
      <c r="E44" s="141"/>
      <c r="F44" s="141"/>
      <c r="G44" s="141"/>
      <c r="H44" s="141"/>
      <c r="I44" s="141"/>
      <c r="J44" s="141"/>
      <c r="K44" s="141"/>
      <c r="L44" s="141"/>
      <c r="M44" s="141"/>
      <c r="N44" s="141"/>
      <c r="O44" s="141"/>
      <c r="P44" s="141"/>
      <c r="Q44" s="141"/>
      <c r="R44" s="141"/>
      <c r="S44" s="141"/>
      <c r="T44" s="141"/>
      <c r="U44" s="141"/>
      <c r="V44" s="141"/>
      <c r="W44" s="141"/>
      <c r="X44" s="141"/>
      <c r="Y44" s="40">
        <f>'Fin (Tb14)'!B216</f>
        <v>0</v>
      </c>
      <c r="Z44" s="40">
        <f>'Fin (Tb14)'!C216</f>
        <v>0</v>
      </c>
      <c r="AA44" s="40">
        <f>'Fin (Tb14)'!D216</f>
        <v>0</v>
      </c>
      <c r="AB44" s="40">
        <f>'Fin (Tb14)'!E216</f>
        <v>0</v>
      </c>
      <c r="AC44" s="40">
        <f>'Fin (Tb14)'!F216</f>
        <v>0</v>
      </c>
      <c r="AD44" s="40">
        <f>'Fin (Tb14)'!G216</f>
        <v>346.9</v>
      </c>
      <c r="AE44" s="40">
        <f>'Fin (Tb14)'!H216</f>
        <v>619.9</v>
      </c>
      <c r="AF44" s="40">
        <f>'Fin (Tb14)'!I216</f>
        <v>54.8</v>
      </c>
      <c r="AG44" s="40">
        <f>'Fin (Tb14)'!J216</f>
        <v>18.100000000000001</v>
      </c>
      <c r="AH44" s="40">
        <f>'Fin (Tb14)'!K216</f>
        <v>59.7</v>
      </c>
      <c r="AI44" s="40">
        <f>'Fin (Tb14)'!L216</f>
        <v>22.2</v>
      </c>
      <c r="AJ44" s="40">
        <f>'Fin (Tb14)'!M216</f>
        <v>0</v>
      </c>
      <c r="AK44" s="40">
        <f>'Fin (Tb14)'!N216</f>
        <v>0.9</v>
      </c>
      <c r="AL44" s="40">
        <f>'Fin (Tb14)'!O216</f>
        <v>0</v>
      </c>
      <c r="AM44" s="37">
        <f>'Fin (Tb14)'!P216</f>
        <v>0</v>
      </c>
      <c r="AN44" s="37">
        <f>'Fin (Tb14)'!Q216</f>
        <v>0</v>
      </c>
      <c r="AO44" s="37">
        <f>'Fin (Tb14)'!R216</f>
        <v>0</v>
      </c>
      <c r="AP44" s="37">
        <f>'Fin (Tb14)'!S216</f>
        <v>0</v>
      </c>
      <c r="AQ44" s="37">
        <f>'Fin (Tb14)'!T216</f>
        <v>0</v>
      </c>
    </row>
    <row r="45" spans="1:80" s="266" customFormat="1" hidden="1">
      <c r="A45" s="257" t="s">
        <v>799</v>
      </c>
      <c r="B45" s="141">
        <v>20.399999999999999</v>
      </c>
      <c r="C45" s="141">
        <v>0</v>
      </c>
      <c r="D45" s="141">
        <v>0</v>
      </c>
      <c r="E45" s="141">
        <v>0</v>
      </c>
      <c r="F45" s="141">
        <v>96.8</v>
      </c>
      <c r="G45" s="141"/>
      <c r="H45" s="141"/>
      <c r="I45" s="141"/>
      <c r="J45" s="141"/>
      <c r="K45" s="141"/>
      <c r="L45" s="141">
        <v>214.8</v>
      </c>
      <c r="M45" s="141">
        <v>190.8</v>
      </c>
      <c r="N45" s="141">
        <v>477.5</v>
      </c>
      <c r="O45" s="141" t="s">
        <v>302</v>
      </c>
      <c r="P45" s="141" t="s">
        <v>302</v>
      </c>
      <c r="Q45" s="141" t="s">
        <v>302</v>
      </c>
      <c r="R45" s="141" t="s">
        <v>302</v>
      </c>
      <c r="S45" s="141" t="s">
        <v>302</v>
      </c>
      <c r="T45" s="141" t="s">
        <v>302</v>
      </c>
      <c r="U45" s="141" t="s">
        <v>302</v>
      </c>
      <c r="V45" s="141" t="s">
        <v>302</v>
      </c>
      <c r="W45" s="141" t="s">
        <v>302</v>
      </c>
      <c r="X45" s="141" t="s">
        <v>302</v>
      </c>
      <c r="Y45" s="154" t="s">
        <v>302</v>
      </c>
      <c r="Z45" s="154" t="s">
        <v>302</v>
      </c>
      <c r="AA45" s="154" t="s">
        <v>302</v>
      </c>
      <c r="AB45" s="154" t="s">
        <v>302</v>
      </c>
      <c r="AC45" s="40"/>
      <c r="AD45" s="40"/>
      <c r="AE45" s="40"/>
      <c r="AF45" s="40"/>
      <c r="AG45" s="40"/>
      <c r="AH45" s="40"/>
      <c r="AI45" s="40"/>
      <c r="AJ45" s="40"/>
      <c r="AK45" s="40"/>
      <c r="AL45" s="40"/>
      <c r="AM45" s="37"/>
      <c r="AN45" s="37"/>
      <c r="AO45" s="37"/>
      <c r="AP45" s="37"/>
      <c r="AQ45" s="37"/>
    </row>
    <row r="46" spans="1:80" hidden="1">
      <c r="A46" s="208" t="s">
        <v>743</v>
      </c>
      <c r="B46" s="141"/>
      <c r="C46" s="141"/>
      <c r="D46" s="141"/>
      <c r="E46" s="141"/>
      <c r="F46" s="141"/>
      <c r="G46" s="141"/>
      <c r="H46" s="141"/>
      <c r="I46" s="141"/>
      <c r="J46" s="141"/>
      <c r="K46" s="141"/>
      <c r="L46" s="141"/>
      <c r="M46" s="141"/>
      <c r="N46" s="141"/>
      <c r="O46" s="141"/>
      <c r="P46" s="141"/>
      <c r="Q46" s="141"/>
      <c r="R46" s="141"/>
      <c r="S46" s="141"/>
      <c r="T46" s="141"/>
      <c r="U46" s="141"/>
      <c r="V46" s="141"/>
      <c r="W46" s="141"/>
      <c r="X46" s="141"/>
      <c r="Y46" s="40">
        <f>'Fin (Tb14)'!B217</f>
        <v>-16.100000000000001</v>
      </c>
      <c r="Z46" s="40">
        <f>'Fin (Tb14)'!C217</f>
        <v>-14.2</v>
      </c>
      <c r="AA46" s="40">
        <f>'Fin (Tb14)'!D217</f>
        <v>-14.2</v>
      </c>
      <c r="AB46" s="40">
        <f>'Fin (Tb14)'!E217</f>
        <v>0</v>
      </c>
      <c r="AC46" s="40">
        <f>'Fin (Tb14)'!F217</f>
        <v>0</v>
      </c>
      <c r="AD46" s="40">
        <f>'Fin (Tb14)'!G217</f>
        <v>0</v>
      </c>
      <c r="AE46" s="40">
        <f>'Fin (Tb14)'!H217</f>
        <v>-18</v>
      </c>
      <c r="AF46" s="40">
        <f>'Fin (Tb14)'!I217</f>
        <v>-17.899999999999999</v>
      </c>
      <c r="AG46" s="40">
        <f>'Fin (Tb14)'!J217</f>
        <v>-894.4</v>
      </c>
      <c r="AH46" s="40">
        <f>'Fin (Tb14)'!K217</f>
        <v>-922.4</v>
      </c>
      <c r="AI46" s="40">
        <f>'Fin (Tb14)'!L217</f>
        <v>-41.9</v>
      </c>
      <c r="AJ46" s="40">
        <f>'Fin (Tb14)'!M217</f>
        <v>-41.9</v>
      </c>
      <c r="AK46" s="40">
        <f>'Fin (Tb14)'!N217</f>
        <v>-41.9</v>
      </c>
      <c r="AL46" s="40">
        <f>'Fin (Tb14)'!O217</f>
        <v>-41.9</v>
      </c>
      <c r="AM46" s="37">
        <f>'Fin (Tb14)'!P217</f>
        <v>-41.9</v>
      </c>
      <c r="AN46" s="37">
        <f>'Fin (Tb14)'!Q217</f>
        <v>-39.9</v>
      </c>
      <c r="AO46" s="37">
        <f>'Fin (Tb14)'!R217</f>
        <v>0</v>
      </c>
      <c r="AP46" s="37">
        <f>'Fin (Tb14)'!S217</f>
        <v>0</v>
      </c>
      <c r="AQ46" s="37">
        <f>'Fin (Tb14)'!T217</f>
        <v>0</v>
      </c>
    </row>
    <row r="47" spans="1:80" s="266" customFormat="1" hidden="1">
      <c r="A47" s="257" t="s">
        <v>800</v>
      </c>
      <c r="B47" s="141">
        <v>-89.1</v>
      </c>
      <c r="C47" s="141">
        <v>-118.9</v>
      </c>
      <c r="D47" s="141">
        <v>-80.099999999999994</v>
      </c>
      <c r="E47" s="141">
        <v>-32.700000000000003</v>
      </c>
      <c r="F47" s="141">
        <v>-55</v>
      </c>
      <c r="G47" s="141">
        <v>-103.4</v>
      </c>
      <c r="H47" s="141">
        <v>-129.69999999999999</v>
      </c>
      <c r="I47" s="141">
        <v>-36.6</v>
      </c>
      <c r="J47" s="141">
        <v>-126.9</v>
      </c>
      <c r="K47" s="141">
        <v>-80.5</v>
      </c>
      <c r="L47" s="141"/>
      <c r="M47" s="141"/>
      <c r="N47" s="141"/>
      <c r="O47" s="141">
        <v>-83.7</v>
      </c>
      <c r="P47" s="141">
        <v>-44.6</v>
      </c>
      <c r="Q47" s="141">
        <v>-26.7</v>
      </c>
      <c r="R47" s="141">
        <v>-20</v>
      </c>
      <c r="S47" s="141">
        <v>-17</v>
      </c>
      <c r="T47" s="141">
        <v>-15.6</v>
      </c>
      <c r="U47" s="141">
        <v>-16</v>
      </c>
      <c r="V47" s="141">
        <v>-18.3</v>
      </c>
      <c r="W47" s="141">
        <v>-19.399999999999999</v>
      </c>
      <c r="X47" s="141">
        <v>-19.399999999999999</v>
      </c>
      <c r="Y47" s="142">
        <v>-16.100000000000001</v>
      </c>
      <c r="Z47" s="142">
        <v>-14.2</v>
      </c>
      <c r="AA47" s="154" t="s">
        <v>302</v>
      </c>
      <c r="AB47" s="154" t="s">
        <v>302</v>
      </c>
      <c r="AC47" s="40"/>
      <c r="AD47" s="40"/>
      <c r="AE47" s="40"/>
      <c r="AF47" s="40"/>
      <c r="AG47" s="40"/>
      <c r="AH47" s="40"/>
      <c r="AI47" s="40"/>
      <c r="AJ47" s="40"/>
      <c r="AK47" s="40"/>
      <c r="AL47" s="40"/>
      <c r="AM47" s="37"/>
      <c r="AN47" s="37"/>
      <c r="AO47" s="37"/>
      <c r="AP47" s="37"/>
      <c r="AQ47" s="37"/>
    </row>
    <row r="48" spans="1:80">
      <c r="A48" s="56" t="s">
        <v>752</v>
      </c>
      <c r="B48" s="141"/>
      <c r="C48" s="141"/>
      <c r="D48" s="141"/>
      <c r="E48" s="141"/>
      <c r="F48" s="141"/>
      <c r="G48" s="141"/>
      <c r="H48" s="141"/>
      <c r="I48" s="141"/>
      <c r="J48" s="141"/>
      <c r="K48" s="141"/>
      <c r="L48" s="141"/>
      <c r="M48" s="141"/>
      <c r="N48" s="141"/>
      <c r="O48" s="141"/>
      <c r="P48" s="141"/>
      <c r="Q48" s="141"/>
      <c r="R48" s="141"/>
      <c r="S48" s="141"/>
      <c r="T48" s="141"/>
      <c r="U48" s="141"/>
      <c r="V48" s="141"/>
      <c r="W48" s="141"/>
      <c r="X48" s="141"/>
      <c r="Y48" s="40">
        <f>'Fin (Tb14)'!B38</f>
        <v>36.799999999999997</v>
      </c>
      <c r="Z48" s="40">
        <f>'Fin (Tb14)'!C38</f>
        <v>37.4</v>
      </c>
      <c r="AA48" s="40">
        <f>'Fin (Tb14)'!D38</f>
        <v>41.5</v>
      </c>
      <c r="AB48" s="40">
        <f>'Fin (Tb14)'!E38</f>
        <v>-46.7</v>
      </c>
      <c r="AC48" s="40">
        <f>'Fin (Tb14)'!F38</f>
        <v>-41.5</v>
      </c>
      <c r="AD48" s="40">
        <f>'Fin (Tb14)'!G38</f>
        <v>-45</v>
      </c>
      <c r="AE48" s="40">
        <f>'Fin (Tb14)'!H38</f>
        <v>794.5</v>
      </c>
      <c r="AF48" s="40">
        <f>'Fin (Tb14)'!I38</f>
        <v>1329.1</v>
      </c>
      <c r="AG48" s="40">
        <f>'Fin (Tb14)'!J38</f>
        <v>3340.8</v>
      </c>
      <c r="AH48" s="40">
        <f>'Fin (Tb14)'!K38</f>
        <v>3423.7</v>
      </c>
      <c r="AI48" s="40">
        <f>'Fin (Tb14)'!L38</f>
        <v>2414</v>
      </c>
      <c r="AJ48" s="40">
        <f>'Fin (Tb14)'!M38</f>
        <v>1915.7</v>
      </c>
      <c r="AK48" s="40">
        <f>'Fin (Tb14)'!N38</f>
        <v>2442.3000000000002</v>
      </c>
      <c r="AL48" s="40">
        <f>'Fin (Tb14)'!O38</f>
        <v>1919.5</v>
      </c>
      <c r="AM48" s="37">
        <f>'Fin (Tb14)'!P38</f>
        <v>1744.7</v>
      </c>
      <c r="AN48" s="37">
        <f>'Fin (Tb14)'!Q38</f>
        <v>-700.8</v>
      </c>
      <c r="AO48" s="37">
        <f>'Fin (Tb14)'!R38</f>
        <v>-835.2</v>
      </c>
      <c r="AP48" s="37">
        <f>'Fin (Tb14)'!S38</f>
        <v>-969.7</v>
      </c>
      <c r="AQ48" s="37">
        <f>'Fin (Tb14)'!T38</f>
        <v>-969.7</v>
      </c>
    </row>
    <row r="49" spans="1:83" s="91" customFormat="1">
      <c r="A49" s="256" t="s">
        <v>802</v>
      </c>
      <c r="B49" s="141"/>
      <c r="C49" s="141"/>
      <c r="D49" s="141"/>
      <c r="E49" s="141"/>
      <c r="F49" s="141"/>
      <c r="G49" s="141"/>
      <c r="H49" s="141">
        <v>123.6</v>
      </c>
      <c r="I49" s="141">
        <v>17.3</v>
      </c>
      <c r="J49" s="141">
        <v>33.700000000000003</v>
      </c>
      <c r="K49" s="141">
        <v>0</v>
      </c>
      <c r="L49" s="141">
        <v>214.8</v>
      </c>
      <c r="M49" s="141">
        <v>190.8</v>
      </c>
      <c r="N49" s="141">
        <v>477.5</v>
      </c>
      <c r="O49" s="141" t="s">
        <v>302</v>
      </c>
      <c r="P49" s="141">
        <v>-181.8</v>
      </c>
      <c r="Q49" s="141">
        <v>-168.3</v>
      </c>
      <c r="R49" s="141">
        <v>-61.4</v>
      </c>
      <c r="S49" s="141">
        <v>-63</v>
      </c>
      <c r="T49" s="141">
        <v>-176.4</v>
      </c>
      <c r="U49" s="141">
        <v>-32.700000000000003</v>
      </c>
      <c r="V49" s="141">
        <v>-33.799999999999997</v>
      </c>
      <c r="W49" s="141">
        <v>-37.799999999999997</v>
      </c>
      <c r="X49" s="141">
        <v>-43.8</v>
      </c>
      <c r="Y49" s="142">
        <v>-36.799999999999997</v>
      </c>
      <c r="Z49" s="142">
        <v>-37.4</v>
      </c>
      <c r="AA49" s="154" t="s">
        <v>302</v>
      </c>
      <c r="AB49" s="154" t="s">
        <v>302</v>
      </c>
      <c r="AC49" s="40"/>
      <c r="AD49" s="40"/>
      <c r="AE49" s="40"/>
      <c r="AF49" s="40"/>
      <c r="AG49" s="40"/>
      <c r="AH49" s="40"/>
      <c r="AI49" s="40"/>
      <c r="AJ49" s="40"/>
      <c r="AK49" s="40"/>
      <c r="AL49" s="40"/>
      <c r="AM49" s="37"/>
      <c r="AN49" s="37"/>
      <c r="AO49" s="37"/>
      <c r="AP49" s="37"/>
      <c r="AQ49" s="37"/>
    </row>
    <row r="50" spans="1:83" s="266" customFormat="1" hidden="1">
      <c r="A50" s="208" t="s">
        <v>750</v>
      </c>
      <c r="B50" s="141"/>
      <c r="C50" s="141"/>
      <c r="D50" s="141"/>
      <c r="E50" s="141"/>
      <c r="F50" s="141"/>
      <c r="G50" s="141"/>
      <c r="H50" s="141"/>
      <c r="I50" s="141"/>
      <c r="J50" s="141"/>
      <c r="K50" s="141"/>
      <c r="L50" s="141"/>
      <c r="M50" s="141"/>
      <c r="N50" s="141"/>
      <c r="O50" s="141"/>
      <c r="P50" s="141"/>
      <c r="Q50" s="141"/>
      <c r="R50" s="141"/>
      <c r="S50" s="141"/>
      <c r="T50" s="141"/>
      <c r="U50" s="141"/>
      <c r="V50" s="141"/>
      <c r="W50" s="141"/>
      <c r="X50" s="141"/>
      <c r="Y50" s="132" t="s">
        <v>302</v>
      </c>
      <c r="Z50" s="132" t="s">
        <v>302</v>
      </c>
      <c r="AA50" s="132" t="s">
        <v>302</v>
      </c>
      <c r="AB50" s="40">
        <f>'Fin (Tb14)'!E219</f>
        <v>0</v>
      </c>
      <c r="AC50" s="40">
        <f>'Fin (Tb14)'!F219</f>
        <v>0</v>
      </c>
      <c r="AD50" s="40">
        <f>'Fin (Tb14)'!G219</f>
        <v>0</v>
      </c>
      <c r="AE50" s="40">
        <f>'Fin (Tb14)'!H219</f>
        <v>822.3</v>
      </c>
      <c r="AF50" s="40">
        <f>'Fin (Tb14)'!I219</f>
        <v>1359.9</v>
      </c>
      <c r="AG50" s="40">
        <f>'Fin (Tb14)'!J219</f>
        <v>4396.1000000000004</v>
      </c>
      <c r="AH50" s="40">
        <f>'Fin (Tb14)'!K219</f>
        <v>3438.6</v>
      </c>
      <c r="AI50" s="40">
        <f>'Fin (Tb14)'!L219</f>
        <v>3288.8</v>
      </c>
      <c r="AJ50" s="40">
        <f>'Fin (Tb14)'!M219</f>
        <v>1754.5</v>
      </c>
      <c r="AK50" s="40">
        <f>'Fin (Tb14)'!N219</f>
        <v>1888.9</v>
      </c>
      <c r="AL50" s="40">
        <f>'Fin (Tb14)'!O219</f>
        <v>2114.1</v>
      </c>
      <c r="AM50" s="37">
        <f>'Fin (Tb14)'!P219</f>
        <v>1627.2</v>
      </c>
      <c r="AN50" s="37">
        <f>'Fin (Tb14)'!Q219</f>
        <v>596.6</v>
      </c>
      <c r="AO50" s="37">
        <f>'Fin (Tb14)'!R219</f>
        <v>0</v>
      </c>
      <c r="AP50" s="37">
        <f>'Fin (Tb14)'!S219</f>
        <v>0</v>
      </c>
      <c r="AQ50" s="37">
        <f>'Fin (Tb14)'!T219</f>
        <v>0</v>
      </c>
    </row>
    <row r="51" spans="1:83" s="266" customFormat="1" hidden="1">
      <c r="A51" s="257" t="s">
        <v>799</v>
      </c>
      <c r="B51" s="141"/>
      <c r="C51" s="141"/>
      <c r="D51" s="141"/>
      <c r="E51" s="141"/>
      <c r="F51" s="141"/>
      <c r="G51" s="141"/>
      <c r="H51" s="141">
        <v>123.6</v>
      </c>
      <c r="I51" s="141">
        <v>17.3</v>
      </c>
      <c r="J51" s="141">
        <v>33.700000000000003</v>
      </c>
      <c r="K51" s="141"/>
      <c r="L51" s="141">
        <v>214.8</v>
      </c>
      <c r="M51" s="141">
        <v>190.8</v>
      </c>
      <c r="N51" s="141">
        <v>477.5</v>
      </c>
      <c r="O51" s="141" t="s">
        <v>302</v>
      </c>
      <c r="P51" s="141" t="s">
        <v>302</v>
      </c>
      <c r="Q51" s="141" t="s">
        <v>302</v>
      </c>
      <c r="R51" s="141" t="s">
        <v>302</v>
      </c>
      <c r="S51" s="141" t="s">
        <v>302</v>
      </c>
      <c r="T51" s="141" t="s">
        <v>302</v>
      </c>
      <c r="U51" s="141" t="s">
        <v>302</v>
      </c>
      <c r="V51" s="141" t="s">
        <v>302</v>
      </c>
      <c r="W51" s="141" t="s">
        <v>302</v>
      </c>
      <c r="X51" s="141" t="s">
        <v>302</v>
      </c>
      <c r="Y51" s="154" t="s">
        <v>302</v>
      </c>
      <c r="Z51" s="154" t="s">
        <v>302</v>
      </c>
      <c r="AA51" s="154" t="s">
        <v>302</v>
      </c>
      <c r="AB51" s="154" t="s">
        <v>302</v>
      </c>
      <c r="AC51" s="40"/>
      <c r="AD51" s="40"/>
      <c r="AE51" s="40"/>
      <c r="AF51" s="40"/>
      <c r="AG51" s="40"/>
      <c r="AH51" s="40"/>
      <c r="AI51" s="40"/>
      <c r="AJ51" s="40"/>
      <c r="AK51" s="40"/>
      <c r="AL51" s="40"/>
      <c r="AM51" s="37"/>
      <c r="AN51" s="37"/>
      <c r="AO51" s="37"/>
      <c r="AP51" s="37"/>
      <c r="AQ51" s="37"/>
    </row>
    <row r="52" spans="1:83" s="266" customFormat="1" hidden="1">
      <c r="A52" s="208" t="s">
        <v>743</v>
      </c>
      <c r="B52" s="141"/>
      <c r="C52" s="141"/>
      <c r="D52" s="141"/>
      <c r="E52" s="141"/>
      <c r="F52" s="141"/>
      <c r="G52" s="141"/>
      <c r="H52" s="141"/>
      <c r="I52" s="141"/>
      <c r="J52" s="141"/>
      <c r="K52" s="141"/>
      <c r="L52" s="141"/>
      <c r="M52" s="141"/>
      <c r="N52" s="141"/>
      <c r="O52" s="141"/>
      <c r="P52" s="141"/>
      <c r="Q52" s="141"/>
      <c r="R52" s="141"/>
      <c r="S52" s="141"/>
      <c r="T52" s="141"/>
      <c r="U52" s="141"/>
      <c r="V52" s="141"/>
      <c r="W52" s="141"/>
      <c r="X52" s="141"/>
      <c r="Y52" s="40">
        <f>'Fin (Tb14)'!B220</f>
        <v>-36.799999999999997</v>
      </c>
      <c r="Z52" s="40">
        <f>'Fin (Tb14)'!C220</f>
        <v>-37.4</v>
      </c>
      <c r="AA52" s="40">
        <f>'Fin (Tb14)'!D220</f>
        <v>-41.5</v>
      </c>
      <c r="AB52" s="40">
        <f>'Fin (Tb14)'!E220</f>
        <v>0</v>
      </c>
      <c r="AC52" s="40">
        <f>'Fin (Tb14)'!F220</f>
        <v>0</v>
      </c>
      <c r="AD52" s="40">
        <f>'Fin (Tb14)'!G220</f>
        <v>-45</v>
      </c>
      <c r="AE52" s="40">
        <f>'Fin (Tb14)'!H220</f>
        <v>-27.8</v>
      </c>
      <c r="AF52" s="40">
        <f>'Fin (Tb14)'!I220</f>
        <v>-30.9</v>
      </c>
      <c r="AG52" s="40">
        <f>'Fin (Tb14)'!J220</f>
        <v>-1055.3</v>
      </c>
      <c r="AH52" s="40">
        <f>'Fin (Tb14)'!K220</f>
        <v>-14.9</v>
      </c>
      <c r="AI52" s="40">
        <f>'Fin (Tb14)'!L220</f>
        <v>-232.8</v>
      </c>
      <c r="AJ52" s="40">
        <f>'Fin (Tb14)'!M220</f>
        <v>-138.30000000000001</v>
      </c>
      <c r="AK52" s="40">
        <f>'Fin (Tb14)'!N220</f>
        <v>-319.5</v>
      </c>
      <c r="AL52" s="40">
        <f>'Fin (Tb14)'!O220</f>
        <v>-424.1</v>
      </c>
      <c r="AM52" s="37">
        <f>'Fin (Tb14)'!P220</f>
        <v>-496.6</v>
      </c>
      <c r="AN52" s="37">
        <f>'Fin (Tb14)'!Q220</f>
        <v>-496.6</v>
      </c>
      <c r="AO52" s="37">
        <f>'Fin (Tb14)'!R220</f>
        <v>0</v>
      </c>
      <c r="AP52" s="37">
        <f>'Fin (Tb14)'!S220</f>
        <v>0</v>
      </c>
      <c r="AQ52" s="37">
        <f>'Fin (Tb14)'!T220</f>
        <v>0</v>
      </c>
    </row>
    <row r="53" spans="1:83" s="266" customFormat="1" hidden="1">
      <c r="A53" s="257" t="s">
        <v>800</v>
      </c>
      <c r="B53" s="141"/>
      <c r="C53" s="141"/>
      <c r="D53" s="141"/>
      <c r="E53" s="141"/>
      <c r="F53" s="141"/>
      <c r="G53" s="141"/>
      <c r="H53" s="141"/>
      <c r="I53" s="141"/>
      <c r="J53" s="141"/>
      <c r="K53" s="141"/>
      <c r="L53" s="141" t="s">
        <v>302</v>
      </c>
      <c r="M53" s="141" t="s">
        <v>302</v>
      </c>
      <c r="N53" s="141" t="s">
        <v>302</v>
      </c>
      <c r="O53" s="141" t="s">
        <v>302</v>
      </c>
      <c r="P53" s="141">
        <v>-181.8</v>
      </c>
      <c r="Q53" s="141">
        <v>-168.3</v>
      </c>
      <c r="R53" s="141">
        <v>-61.4</v>
      </c>
      <c r="S53" s="141">
        <v>-63</v>
      </c>
      <c r="T53" s="141">
        <v>-176.4</v>
      </c>
      <c r="U53" s="141">
        <v>-32.700000000000003</v>
      </c>
      <c r="V53" s="141">
        <v>-33.799999999999997</v>
      </c>
      <c r="W53" s="141">
        <v>-37.799999999999997</v>
      </c>
      <c r="X53" s="141">
        <v>-43.8</v>
      </c>
      <c r="Y53" s="142">
        <v>-36.799999999999997</v>
      </c>
      <c r="Z53" s="142">
        <v>-37.4</v>
      </c>
      <c r="AA53" s="154" t="s">
        <v>302</v>
      </c>
      <c r="AB53" s="154" t="s">
        <v>302</v>
      </c>
      <c r="AC53" s="40"/>
      <c r="AD53" s="40"/>
      <c r="AE53" s="40"/>
      <c r="AF53" s="40"/>
      <c r="AG53" s="40"/>
      <c r="AH53" s="387"/>
      <c r="AI53" s="387"/>
      <c r="AJ53" s="387"/>
      <c r="AK53" s="387"/>
      <c r="AL53" s="387"/>
      <c r="AM53" s="237"/>
      <c r="AN53" s="237"/>
      <c r="AO53" s="237"/>
      <c r="AP53" s="237"/>
      <c r="AQ53" s="237"/>
    </row>
    <row r="54" spans="1:83">
      <c r="A54" s="56"/>
      <c r="B54" s="65"/>
      <c r="C54" s="65"/>
      <c r="D54" s="65"/>
      <c r="E54" s="65"/>
      <c r="F54" s="65"/>
      <c r="G54" s="65"/>
      <c r="H54" s="65"/>
      <c r="I54" s="65"/>
      <c r="J54" s="65"/>
      <c r="K54" s="65"/>
      <c r="L54" s="65"/>
      <c r="M54" s="65"/>
      <c r="N54" s="65"/>
      <c r="O54" s="65"/>
      <c r="P54" s="65"/>
      <c r="Q54" s="65"/>
      <c r="R54" s="65"/>
      <c r="S54" s="65"/>
      <c r="T54" s="65"/>
      <c r="U54" s="65"/>
      <c r="V54" s="65"/>
      <c r="W54" s="65"/>
      <c r="X54" s="65"/>
      <c r="Y54" s="132"/>
      <c r="Z54" s="132"/>
      <c r="AA54" s="132"/>
      <c r="AB54" s="132"/>
      <c r="AC54" s="40"/>
      <c r="AD54" s="40"/>
      <c r="AE54" s="40"/>
      <c r="AF54" s="40"/>
      <c r="AG54" s="40"/>
      <c r="AH54" s="90"/>
      <c r="AI54" s="90"/>
      <c r="AJ54" s="90"/>
      <c r="AK54" s="90"/>
      <c r="AL54" s="90"/>
      <c r="AM54" s="236"/>
      <c r="AN54" s="236"/>
      <c r="AO54" s="236"/>
      <c r="AP54" s="236"/>
      <c r="AQ54" s="236"/>
    </row>
    <row r="55" spans="1:83" s="91" customFormat="1">
      <c r="A55" s="221" t="s">
        <v>803</v>
      </c>
      <c r="B55" s="131"/>
      <c r="C55" s="131">
        <v>100.2</v>
      </c>
      <c r="D55" s="131">
        <v>161.6</v>
      </c>
      <c r="E55" s="131">
        <v>232.8</v>
      </c>
      <c r="F55" s="131">
        <v>296.5</v>
      </c>
      <c r="G55" s="131">
        <v>153.80000000000001</v>
      </c>
      <c r="H55" s="131">
        <v>33.5</v>
      </c>
      <c r="I55" s="131">
        <v>-36.9</v>
      </c>
      <c r="J55" s="131">
        <v>-9.6</v>
      </c>
      <c r="K55" s="131">
        <v>122.7</v>
      </c>
      <c r="L55" s="131">
        <v>232.4</v>
      </c>
      <c r="M55" s="131">
        <v>87.5</v>
      </c>
      <c r="N55" s="131">
        <v>359.4</v>
      </c>
      <c r="O55" s="131">
        <v>450</v>
      </c>
      <c r="P55" s="131">
        <v>124.3</v>
      </c>
      <c r="Q55" s="131">
        <v>-201.9</v>
      </c>
      <c r="R55" s="131">
        <v>-7.6</v>
      </c>
      <c r="S55" s="131">
        <v>-535.79999999999995</v>
      </c>
      <c r="T55" s="131">
        <v>-451.5</v>
      </c>
      <c r="U55" s="131">
        <v>478.5</v>
      </c>
      <c r="V55" s="131">
        <v>35.9</v>
      </c>
      <c r="W55" s="131">
        <v>-186.3</v>
      </c>
      <c r="X55" s="131">
        <v>65.7</v>
      </c>
      <c r="Y55" s="156">
        <v>1377.9</v>
      </c>
      <c r="Z55" s="152">
        <v>2672.3</v>
      </c>
      <c r="AA55" s="152">
        <f>AA14+AA32</f>
        <v>3231.3</v>
      </c>
      <c r="AB55" s="152">
        <f>AB14+AB32</f>
        <v>2532.6999999999998</v>
      </c>
      <c r="AC55" s="311"/>
      <c r="AD55" s="311"/>
      <c r="AE55" s="311"/>
      <c r="AF55" s="311"/>
      <c r="AG55" s="311"/>
      <c r="AH55" s="311"/>
      <c r="AI55" s="311"/>
      <c r="AJ55" s="311"/>
      <c r="AK55" s="311"/>
      <c r="AL55" s="311"/>
      <c r="AM55" s="118"/>
      <c r="AN55" s="118"/>
      <c r="AO55" s="118"/>
      <c r="AP55" s="118"/>
      <c r="AQ55" s="118"/>
      <c r="AR55" s="83"/>
      <c r="AS55" s="83"/>
      <c r="AT55" s="83"/>
      <c r="AU55" s="83"/>
      <c r="AV55" s="83"/>
      <c r="AW55" s="83"/>
      <c r="AX55" s="83"/>
      <c r="AY55" s="83"/>
      <c r="AZ55" s="83"/>
      <c r="BA55" s="83"/>
      <c r="BB55" s="83"/>
      <c r="BC55" s="83"/>
      <c r="BD55" s="83"/>
      <c r="BE55" s="83"/>
      <c r="BF55" s="83"/>
      <c r="BG55" s="83"/>
      <c r="BH55" s="83"/>
      <c r="BI55" s="83"/>
      <c r="BJ55" s="83"/>
      <c r="BK55" s="83"/>
      <c r="BL55" s="83"/>
      <c r="BM55" s="83"/>
      <c r="BN55" s="83"/>
      <c r="BO55" s="83"/>
      <c r="BP55" s="83"/>
      <c r="BQ55" s="83"/>
      <c r="BR55" s="83"/>
      <c r="BS55" s="83"/>
      <c r="BT55" s="83"/>
      <c r="BU55" s="83"/>
      <c r="BV55" s="83"/>
      <c r="BW55" s="83"/>
      <c r="BX55" s="83"/>
      <c r="BY55" s="83"/>
      <c r="BZ55" s="83"/>
      <c r="CA55" s="83"/>
      <c r="CB55" s="83"/>
      <c r="CC55" s="83"/>
      <c r="CD55" s="83"/>
      <c r="CE55" s="83"/>
    </row>
    <row r="56" spans="1:83">
      <c r="A56" s="223"/>
      <c r="B56" s="141"/>
      <c r="C56" s="141"/>
      <c r="D56" s="141"/>
      <c r="E56" s="141"/>
      <c r="F56" s="141"/>
      <c r="G56" s="141"/>
      <c r="H56" s="141"/>
      <c r="I56" s="141"/>
      <c r="J56" s="141"/>
      <c r="K56" s="141"/>
      <c r="L56" s="141"/>
      <c r="M56" s="141"/>
      <c r="N56" s="141"/>
      <c r="O56" s="141"/>
      <c r="P56" s="141"/>
      <c r="Q56" s="141"/>
      <c r="R56" s="141"/>
      <c r="S56" s="141"/>
      <c r="T56" s="141"/>
      <c r="U56" s="141"/>
      <c r="V56" s="141"/>
      <c r="W56" s="141"/>
      <c r="X56" s="141"/>
      <c r="Y56" s="141"/>
      <c r="Z56" s="141"/>
      <c r="AA56" s="141"/>
      <c r="AB56" s="141"/>
      <c r="AC56" s="40"/>
      <c r="AD56" s="40"/>
      <c r="AE56" s="40"/>
      <c r="AF56" s="40"/>
      <c r="AG56" s="40"/>
      <c r="AH56" s="387"/>
      <c r="AI56" s="387"/>
      <c r="AJ56" s="387"/>
      <c r="AK56" s="387"/>
      <c r="AL56" s="387"/>
      <c r="AM56" s="237"/>
      <c r="AN56" s="237"/>
      <c r="AO56" s="237"/>
      <c r="AP56" s="237"/>
      <c r="AQ56" s="237"/>
    </row>
    <row r="57" spans="1:83" s="89" customFormat="1" hidden="1">
      <c r="A57" s="221" t="s">
        <v>804</v>
      </c>
      <c r="B57" s="131"/>
      <c r="C57" s="131"/>
      <c r="D57" s="131"/>
      <c r="E57" s="131"/>
      <c r="F57" s="131"/>
      <c r="G57" s="131"/>
      <c r="H57" s="131"/>
      <c r="I57" s="131"/>
      <c r="J57" s="131"/>
      <c r="K57" s="131"/>
      <c r="L57" s="131">
        <v>765.6</v>
      </c>
      <c r="M57" s="131">
        <v>820.7</v>
      </c>
      <c r="N57" s="131">
        <v>812</v>
      </c>
      <c r="O57" s="131">
        <v>375.6</v>
      </c>
      <c r="P57" s="131">
        <v>391.3</v>
      </c>
      <c r="Q57" s="131">
        <v>98.5</v>
      </c>
      <c r="R57" s="131">
        <v>1665.8</v>
      </c>
      <c r="S57" s="131">
        <v>1268.2</v>
      </c>
      <c r="T57" s="131">
        <v>4797.3999999999996</v>
      </c>
      <c r="U57" s="131">
        <v>2768.7</v>
      </c>
      <c r="V57" s="131">
        <v>2315</v>
      </c>
      <c r="W57" s="131">
        <v>2013.3</v>
      </c>
      <c r="X57" s="131">
        <v>3913.1</v>
      </c>
      <c r="Y57" s="156">
        <v>4622</v>
      </c>
      <c r="Z57" s="156">
        <v>7431.1</v>
      </c>
      <c r="AA57" s="156">
        <v>9314.4</v>
      </c>
      <c r="AB57" s="156">
        <v>11677.4</v>
      </c>
      <c r="AC57" s="311"/>
      <c r="AD57" s="311"/>
      <c r="AE57" s="311"/>
      <c r="AF57" s="311"/>
      <c r="AG57" s="311"/>
      <c r="AH57" s="529"/>
      <c r="AI57" s="529"/>
      <c r="AJ57" s="529"/>
      <c r="AK57" s="529"/>
      <c r="AL57" s="529"/>
      <c r="AM57" s="238"/>
      <c r="AN57" s="238"/>
      <c r="AO57" s="238"/>
      <c r="AP57" s="238"/>
      <c r="AQ57" s="238"/>
      <c r="AR57" s="83"/>
      <c r="AS57" s="83"/>
      <c r="AT57" s="83"/>
      <c r="AU57" s="83"/>
      <c r="AV57" s="83"/>
      <c r="AW57" s="83"/>
      <c r="AX57" s="83"/>
      <c r="AY57" s="83"/>
      <c r="AZ57" s="83"/>
      <c r="BA57" s="83"/>
      <c r="BB57" s="83"/>
      <c r="BC57" s="83"/>
      <c r="BD57" s="83"/>
      <c r="BE57" s="83"/>
      <c r="BF57" s="83"/>
      <c r="BG57" s="83"/>
      <c r="BH57" s="83"/>
      <c r="BI57" s="83"/>
      <c r="BJ57" s="83"/>
      <c r="BK57" s="83"/>
      <c r="BL57" s="83"/>
      <c r="BM57" s="83"/>
      <c r="BN57" s="83"/>
      <c r="BO57" s="83"/>
      <c r="BP57" s="83"/>
      <c r="BQ57" s="83"/>
      <c r="BR57" s="83"/>
      <c r="BS57" s="83"/>
      <c r="BT57" s="83"/>
      <c r="BU57" s="83"/>
      <c r="BV57" s="83"/>
      <c r="BW57" s="83"/>
      <c r="BX57" s="83"/>
      <c r="BY57" s="83"/>
      <c r="BZ57" s="83"/>
      <c r="CA57" s="83"/>
      <c r="CB57" s="83"/>
      <c r="CC57" s="83"/>
      <c r="CD57" s="83"/>
      <c r="CE57" s="83"/>
    </row>
    <row r="58" spans="1:83" hidden="1">
      <c r="A58" s="223" t="s">
        <v>763</v>
      </c>
      <c r="B58" s="158"/>
      <c r="C58" s="158"/>
      <c r="D58" s="158"/>
      <c r="E58" s="158"/>
      <c r="F58" s="158"/>
      <c r="G58" s="158"/>
      <c r="H58" s="158"/>
      <c r="I58" s="158"/>
      <c r="J58" s="158"/>
      <c r="K58" s="158"/>
      <c r="L58" s="158">
        <v>354.3</v>
      </c>
      <c r="M58" s="158">
        <v>327.7</v>
      </c>
      <c r="N58" s="158">
        <v>250.2</v>
      </c>
      <c r="O58" s="158"/>
      <c r="P58" s="158">
        <v>813.7</v>
      </c>
      <c r="Q58" s="158">
        <v>1433.7</v>
      </c>
      <c r="R58" s="158">
        <v>1529.8</v>
      </c>
      <c r="S58" s="158">
        <v>1117.2</v>
      </c>
      <c r="T58" s="158">
        <v>4695</v>
      </c>
      <c r="U58" s="158">
        <v>2684.4</v>
      </c>
      <c r="V58" s="158">
        <v>2225.9</v>
      </c>
      <c r="W58" s="158">
        <v>1913.2</v>
      </c>
      <c r="X58" s="158">
        <v>3700.1</v>
      </c>
      <c r="Y58" s="157">
        <v>4295.8</v>
      </c>
      <c r="Z58" s="157">
        <v>6941.6</v>
      </c>
      <c r="AA58" s="157">
        <v>8704.2999999999993</v>
      </c>
      <c r="AB58" s="157">
        <v>10970.1</v>
      </c>
      <c r="AC58" s="40"/>
      <c r="AD58" s="40"/>
      <c r="AE58" s="40"/>
      <c r="AF58" s="40"/>
      <c r="AG58" s="40"/>
      <c r="AH58" s="387"/>
      <c r="AI58" s="387"/>
      <c r="AJ58" s="387"/>
      <c r="AK58" s="387"/>
      <c r="AL58" s="387"/>
      <c r="AM58" s="237"/>
      <c r="AN58" s="237"/>
      <c r="AO58" s="237"/>
      <c r="AP58" s="237"/>
      <c r="AQ58" s="237"/>
    </row>
    <row r="59" spans="1:83" hidden="1">
      <c r="A59" s="258" t="s">
        <v>766</v>
      </c>
      <c r="B59" s="158"/>
      <c r="C59" s="158"/>
      <c r="D59" s="158"/>
      <c r="E59" s="158"/>
      <c r="F59" s="158"/>
      <c r="G59" s="158"/>
      <c r="H59" s="158"/>
      <c r="I59" s="158"/>
      <c r="J59" s="158"/>
      <c r="K59" s="158"/>
      <c r="L59" s="158"/>
      <c r="M59" s="158"/>
      <c r="N59" s="158"/>
      <c r="O59" s="158"/>
      <c r="P59" s="158">
        <v>675</v>
      </c>
      <c r="Q59" s="158">
        <v>1322.3</v>
      </c>
      <c r="R59" s="158">
        <v>136</v>
      </c>
      <c r="S59" s="158">
        <v>151</v>
      </c>
      <c r="T59" s="158">
        <v>0</v>
      </c>
      <c r="U59" s="158">
        <v>84.3</v>
      </c>
      <c r="V59" s="158">
        <v>89.1</v>
      </c>
      <c r="W59" s="158">
        <v>100.1</v>
      </c>
      <c r="X59" s="158">
        <v>213</v>
      </c>
      <c r="Y59" s="157">
        <v>326.2</v>
      </c>
      <c r="Z59" s="259" t="s">
        <v>302</v>
      </c>
      <c r="AA59" s="157">
        <v>610.1</v>
      </c>
      <c r="AB59" s="259" t="s">
        <v>302</v>
      </c>
      <c r="AC59" s="40"/>
      <c r="AD59" s="40"/>
      <c r="AE59" s="40"/>
      <c r="AF59" s="40"/>
      <c r="AG59" s="40"/>
      <c r="AH59" s="387"/>
      <c r="AI59" s="387"/>
      <c r="AJ59" s="387"/>
      <c r="AK59" s="387"/>
      <c r="AL59" s="387"/>
      <c r="AM59" s="237"/>
      <c r="AN59" s="237"/>
      <c r="AO59" s="237"/>
      <c r="AP59" s="237"/>
      <c r="AQ59" s="237"/>
    </row>
    <row r="60" spans="1:83" hidden="1">
      <c r="A60" s="256" t="s">
        <v>805</v>
      </c>
      <c r="B60" s="141"/>
      <c r="C60" s="141"/>
      <c r="D60" s="141"/>
      <c r="E60" s="141"/>
      <c r="F60" s="141"/>
      <c r="G60" s="141"/>
      <c r="H60" s="141"/>
      <c r="I60" s="141"/>
      <c r="J60" s="141"/>
      <c r="K60" s="141"/>
      <c r="L60" s="141">
        <v>196.5</v>
      </c>
      <c r="M60" s="141">
        <v>302.2</v>
      </c>
      <c r="N60" s="141">
        <v>84.3</v>
      </c>
      <c r="O60" s="141"/>
      <c r="P60" s="141">
        <v>138.69999999999999</v>
      </c>
      <c r="Q60" s="141">
        <v>111.4</v>
      </c>
      <c r="R60" s="141">
        <v>134</v>
      </c>
      <c r="S60" s="141">
        <v>145</v>
      </c>
      <c r="T60" s="141">
        <v>102.7</v>
      </c>
      <c r="U60" s="141">
        <v>84.3</v>
      </c>
      <c r="V60" s="141">
        <v>89.1</v>
      </c>
      <c r="W60" s="141">
        <v>100.1</v>
      </c>
      <c r="X60" s="141">
        <v>213</v>
      </c>
      <c r="Y60" s="142">
        <v>326.2</v>
      </c>
      <c r="Z60" s="142">
        <v>516.5</v>
      </c>
      <c r="AA60" s="142">
        <v>610.1</v>
      </c>
      <c r="AB60" s="142">
        <v>707.3</v>
      </c>
      <c r="AC60" s="40"/>
      <c r="AD60" s="40"/>
      <c r="AE60" s="40"/>
      <c r="AF60" s="40"/>
      <c r="AG60" s="40"/>
      <c r="AH60" s="387"/>
      <c r="AI60" s="387"/>
      <c r="AJ60" s="387"/>
      <c r="AK60" s="387"/>
      <c r="AL60" s="387"/>
      <c r="AM60" s="237"/>
      <c r="AN60" s="237"/>
      <c r="AO60" s="237"/>
      <c r="AP60" s="237"/>
      <c r="AQ60" s="237"/>
    </row>
    <row r="61" spans="1:83" hidden="1">
      <c r="A61" s="256" t="s">
        <v>806</v>
      </c>
      <c r="B61" s="153"/>
      <c r="C61" s="153"/>
      <c r="D61" s="153"/>
      <c r="E61" s="153"/>
      <c r="F61" s="153"/>
      <c r="G61" s="153"/>
      <c r="H61" s="153"/>
      <c r="I61" s="153"/>
      <c r="J61" s="153"/>
      <c r="K61" s="153"/>
      <c r="L61" s="153" t="s">
        <v>302</v>
      </c>
      <c r="M61" s="153" t="s">
        <v>302</v>
      </c>
      <c r="N61" s="153" t="s">
        <v>302</v>
      </c>
      <c r="O61" s="141"/>
      <c r="P61" s="141">
        <v>82.8</v>
      </c>
      <c r="Q61" s="141">
        <v>94.6</v>
      </c>
      <c r="R61" s="141">
        <v>2</v>
      </c>
      <c r="S61" s="141">
        <v>6</v>
      </c>
      <c r="T61" s="153" t="s">
        <v>302</v>
      </c>
      <c r="U61" s="153" t="s">
        <v>302</v>
      </c>
      <c r="V61" s="153" t="s">
        <v>302</v>
      </c>
      <c r="W61" s="153" t="s">
        <v>302</v>
      </c>
      <c r="X61" s="153" t="s">
        <v>302</v>
      </c>
      <c r="Y61" s="154" t="s">
        <v>302</v>
      </c>
      <c r="Z61" s="154" t="s">
        <v>302</v>
      </c>
      <c r="AA61" s="154" t="s">
        <v>302</v>
      </c>
      <c r="AB61" s="154" t="s">
        <v>302</v>
      </c>
      <c r="AC61" s="40"/>
      <c r="AD61" s="40"/>
      <c r="AE61" s="40"/>
      <c r="AF61" s="40"/>
      <c r="AG61" s="40"/>
      <c r="AH61" s="387"/>
      <c r="AI61" s="387"/>
      <c r="AJ61" s="387"/>
      <c r="AK61" s="387"/>
      <c r="AL61" s="387"/>
      <c r="AM61" s="237"/>
      <c r="AN61" s="237"/>
      <c r="AO61" s="237"/>
      <c r="AP61" s="237"/>
      <c r="AQ61" s="237"/>
    </row>
    <row r="62" spans="1:83" hidden="1">
      <c r="A62" s="256" t="s">
        <v>807</v>
      </c>
      <c r="B62" s="141"/>
      <c r="C62" s="141"/>
      <c r="D62" s="141"/>
      <c r="E62" s="141"/>
      <c r="F62" s="141"/>
      <c r="G62" s="141"/>
      <c r="H62" s="141"/>
      <c r="I62" s="141"/>
      <c r="J62" s="141"/>
      <c r="K62" s="141"/>
      <c r="L62" s="141">
        <v>214.8</v>
      </c>
      <c r="M62" s="141">
        <v>190.8</v>
      </c>
      <c r="N62" s="141">
        <v>477.5</v>
      </c>
      <c r="O62" s="141"/>
      <c r="P62" s="153" t="s">
        <v>302</v>
      </c>
      <c r="Q62" s="153" t="s">
        <v>302</v>
      </c>
      <c r="R62" s="153" t="s">
        <v>302</v>
      </c>
      <c r="S62" s="153" t="s">
        <v>302</v>
      </c>
      <c r="T62" s="153" t="s">
        <v>302</v>
      </c>
      <c r="U62" s="153" t="s">
        <v>302</v>
      </c>
      <c r="V62" s="153" t="s">
        <v>302</v>
      </c>
      <c r="W62" s="153" t="s">
        <v>302</v>
      </c>
      <c r="X62" s="153" t="s">
        <v>302</v>
      </c>
      <c r="Y62" s="154" t="s">
        <v>302</v>
      </c>
      <c r="Z62" s="154" t="s">
        <v>302</v>
      </c>
      <c r="AA62" s="154" t="s">
        <v>302</v>
      </c>
      <c r="AB62" s="154" t="s">
        <v>302</v>
      </c>
      <c r="AC62" s="40"/>
      <c r="AD62" s="40"/>
      <c r="AE62" s="40"/>
      <c r="AF62" s="40"/>
      <c r="AG62" s="40"/>
      <c r="AH62" s="387"/>
      <c r="AI62" s="387"/>
      <c r="AJ62" s="387"/>
      <c r="AK62" s="387"/>
      <c r="AL62" s="387"/>
      <c r="AM62" s="237"/>
      <c r="AN62" s="237"/>
      <c r="AO62" s="237"/>
      <c r="AP62" s="237"/>
      <c r="AQ62" s="237"/>
    </row>
    <row r="63" spans="1:83" hidden="1">
      <c r="A63" s="216"/>
      <c r="B63" s="141"/>
      <c r="C63" s="141"/>
      <c r="D63" s="141"/>
      <c r="E63" s="141"/>
      <c r="F63" s="141"/>
      <c r="G63" s="141"/>
      <c r="H63" s="141"/>
      <c r="I63" s="141"/>
      <c r="J63" s="141"/>
      <c r="K63" s="141"/>
      <c r="L63" s="141"/>
      <c r="M63" s="141"/>
      <c r="N63" s="141"/>
      <c r="O63" s="141"/>
      <c r="P63" s="141"/>
      <c r="Q63" s="141"/>
      <c r="R63" s="141"/>
      <c r="S63" s="141"/>
      <c r="T63" s="141"/>
      <c r="U63" s="141"/>
      <c r="V63" s="141"/>
      <c r="W63" s="141"/>
      <c r="X63" s="141"/>
      <c r="Y63" s="142"/>
      <c r="Z63" s="143"/>
      <c r="AA63" s="143"/>
      <c r="AB63" s="143"/>
      <c r="AC63" s="40"/>
      <c r="AD63" s="40"/>
      <c r="AE63" s="40"/>
      <c r="AF63" s="40"/>
      <c r="AG63" s="40"/>
      <c r="AH63" s="387"/>
      <c r="AI63" s="387"/>
      <c r="AJ63" s="387"/>
      <c r="AK63" s="387"/>
      <c r="AL63" s="387"/>
      <c r="AM63" s="237"/>
      <c r="AN63" s="237"/>
      <c r="AO63" s="237"/>
      <c r="AP63" s="237"/>
      <c r="AQ63" s="237"/>
    </row>
    <row r="64" spans="1:83" s="89" customFormat="1" hidden="1">
      <c r="A64" s="221" t="s">
        <v>808</v>
      </c>
      <c r="B64" s="131"/>
      <c r="C64" s="131"/>
      <c r="D64" s="131"/>
      <c r="E64" s="131"/>
      <c r="F64" s="131"/>
      <c r="G64" s="131"/>
      <c r="H64" s="131"/>
      <c r="I64" s="131"/>
      <c r="J64" s="131"/>
      <c r="K64" s="131"/>
      <c r="L64" s="131"/>
      <c r="M64" s="131"/>
      <c r="N64" s="131"/>
      <c r="O64" s="131"/>
      <c r="P64" s="131">
        <v>729.4</v>
      </c>
      <c r="Q64" s="131">
        <v>1660.6</v>
      </c>
      <c r="R64" s="131">
        <v>1673.4</v>
      </c>
      <c r="S64" s="131">
        <v>1804</v>
      </c>
      <c r="T64" s="131">
        <v>5123</v>
      </c>
      <c r="U64" s="131">
        <v>2290.1999999999998</v>
      </c>
      <c r="V64" s="131">
        <v>2279.1</v>
      </c>
      <c r="W64" s="131">
        <v>2108.9</v>
      </c>
      <c r="X64" s="131">
        <v>2911.5</v>
      </c>
      <c r="Y64" s="156">
        <v>3244.1</v>
      </c>
      <c r="Z64" s="156">
        <v>4361</v>
      </c>
      <c r="AA64" s="156">
        <v>5909.4</v>
      </c>
      <c r="AB64" s="156">
        <v>9075.6</v>
      </c>
      <c r="AC64" s="311"/>
      <c r="AD64" s="311"/>
      <c r="AE64" s="311"/>
      <c r="AF64" s="311"/>
      <c r="AG64" s="311"/>
      <c r="AH64" s="529"/>
      <c r="AI64" s="529"/>
      <c r="AJ64" s="529"/>
      <c r="AK64" s="529"/>
      <c r="AL64" s="529"/>
      <c r="AM64" s="238"/>
      <c r="AN64" s="238"/>
      <c r="AO64" s="238"/>
      <c r="AP64" s="238"/>
      <c r="AQ64" s="238"/>
      <c r="AR64" s="83"/>
      <c r="AS64" s="83"/>
      <c r="AT64" s="83"/>
      <c r="AU64" s="83"/>
      <c r="AV64" s="83"/>
      <c r="AW64" s="83"/>
      <c r="AX64" s="83"/>
      <c r="AY64" s="83"/>
      <c r="AZ64" s="83"/>
      <c r="BA64" s="83"/>
      <c r="BB64" s="83"/>
      <c r="BC64" s="83"/>
      <c r="BD64" s="83"/>
      <c r="BE64" s="83"/>
      <c r="BF64" s="83"/>
      <c r="BG64" s="83"/>
      <c r="BH64" s="83"/>
      <c r="BI64" s="83"/>
      <c r="BJ64" s="83"/>
      <c r="BK64" s="83"/>
      <c r="BL64" s="83"/>
      <c r="BM64" s="83"/>
      <c r="BN64" s="83"/>
      <c r="BO64" s="83"/>
      <c r="BP64" s="83"/>
      <c r="BQ64" s="83"/>
      <c r="BR64" s="83"/>
      <c r="BS64" s="83"/>
      <c r="BT64" s="83"/>
      <c r="BU64" s="83"/>
      <c r="BV64" s="83"/>
      <c r="BW64" s="83"/>
      <c r="BX64" s="83"/>
      <c r="BY64" s="83"/>
      <c r="BZ64" s="83"/>
      <c r="CA64" s="83"/>
      <c r="CB64" s="83"/>
      <c r="CC64" s="83"/>
      <c r="CD64" s="83"/>
      <c r="CE64" s="83"/>
    </row>
    <row r="65" spans="1:83" hidden="1">
      <c r="A65" s="223" t="s">
        <v>763</v>
      </c>
      <c r="B65" s="158"/>
      <c r="C65" s="158"/>
      <c r="D65" s="158"/>
      <c r="E65" s="158"/>
      <c r="F65" s="158"/>
      <c r="G65" s="158"/>
      <c r="H65" s="158"/>
      <c r="I65" s="158"/>
      <c r="J65" s="158"/>
      <c r="K65" s="158"/>
      <c r="L65" s="158"/>
      <c r="M65" s="158"/>
      <c r="N65" s="158"/>
      <c r="O65" s="158"/>
      <c r="P65" s="158">
        <v>283.7</v>
      </c>
      <c r="Q65" s="158">
        <v>1223.8</v>
      </c>
      <c r="R65" s="158">
        <v>1374</v>
      </c>
      <c r="S65" s="158">
        <v>1434</v>
      </c>
      <c r="T65" s="158">
        <v>4622</v>
      </c>
      <c r="U65" s="158">
        <v>1834</v>
      </c>
      <c r="V65" s="158">
        <v>2107.9</v>
      </c>
      <c r="W65" s="158">
        <v>1923.9</v>
      </c>
      <c r="X65" s="158">
        <v>2724.2</v>
      </c>
      <c r="Y65" s="157">
        <v>3079.8</v>
      </c>
      <c r="Z65" s="157">
        <v>4188</v>
      </c>
      <c r="AA65" s="157">
        <v>5721.1</v>
      </c>
      <c r="AB65" s="157">
        <v>8889.2999999999993</v>
      </c>
      <c r="AC65" s="40"/>
      <c r="AD65" s="40"/>
      <c r="AE65" s="40"/>
      <c r="AF65" s="40"/>
      <c r="AG65" s="40"/>
      <c r="AH65" s="387"/>
      <c r="AI65" s="387"/>
      <c r="AJ65" s="387"/>
      <c r="AK65" s="387"/>
      <c r="AL65" s="387"/>
      <c r="AM65" s="237"/>
      <c r="AN65" s="237"/>
      <c r="AO65" s="237"/>
      <c r="AP65" s="237"/>
      <c r="AQ65" s="237"/>
    </row>
    <row r="66" spans="1:83" hidden="1">
      <c r="A66" s="258" t="s">
        <v>766</v>
      </c>
      <c r="B66" s="158"/>
      <c r="C66" s="158"/>
      <c r="D66" s="158"/>
      <c r="E66" s="158"/>
      <c r="F66" s="158"/>
      <c r="G66" s="158"/>
      <c r="H66" s="158"/>
      <c r="I66" s="158"/>
      <c r="J66" s="158"/>
      <c r="K66" s="158"/>
      <c r="L66" s="158"/>
      <c r="M66" s="158"/>
      <c r="N66" s="158"/>
      <c r="O66" s="158"/>
      <c r="P66" s="158">
        <v>445.6</v>
      </c>
      <c r="Q66" s="158">
        <v>436.8</v>
      </c>
      <c r="R66" s="158">
        <v>299.39999999999998</v>
      </c>
      <c r="S66" s="158">
        <v>370</v>
      </c>
      <c r="T66" s="158">
        <v>501</v>
      </c>
      <c r="U66" s="158">
        <v>456.2</v>
      </c>
      <c r="V66" s="158">
        <v>171.2</v>
      </c>
      <c r="W66" s="158">
        <v>185</v>
      </c>
      <c r="X66" s="158">
        <v>187.3</v>
      </c>
      <c r="Y66" s="157">
        <v>164.3</v>
      </c>
      <c r="Z66" s="157">
        <v>173</v>
      </c>
      <c r="AA66" s="157">
        <v>183.3</v>
      </c>
      <c r="AB66" s="259" t="s">
        <v>302</v>
      </c>
      <c r="AC66" s="40"/>
      <c r="AD66" s="40"/>
      <c r="AE66" s="40"/>
      <c r="AF66" s="40"/>
      <c r="AG66" s="40"/>
      <c r="AH66" s="387"/>
      <c r="AI66" s="387"/>
      <c r="AJ66" s="387"/>
      <c r="AK66" s="387"/>
      <c r="AL66" s="387"/>
      <c r="AM66" s="237"/>
      <c r="AN66" s="237"/>
      <c r="AO66" s="237"/>
      <c r="AP66" s="237"/>
      <c r="AQ66" s="237"/>
    </row>
    <row r="67" spans="1:83" hidden="1">
      <c r="A67" s="256" t="s">
        <v>805</v>
      </c>
      <c r="B67" s="158"/>
      <c r="C67" s="158"/>
      <c r="D67" s="158"/>
      <c r="E67" s="158"/>
      <c r="F67" s="158"/>
      <c r="G67" s="158"/>
      <c r="H67" s="158"/>
      <c r="I67" s="158"/>
      <c r="J67" s="158"/>
      <c r="K67" s="158"/>
      <c r="L67" s="158"/>
      <c r="M67" s="158"/>
      <c r="N67" s="158"/>
      <c r="O67" s="158"/>
      <c r="P67" s="141">
        <v>219.3</v>
      </c>
      <c r="Q67" s="141">
        <v>241.8</v>
      </c>
      <c r="R67" s="141">
        <v>218</v>
      </c>
      <c r="S67" s="141">
        <v>290</v>
      </c>
      <c r="T67" s="141">
        <v>308.89999999999998</v>
      </c>
      <c r="U67" s="141">
        <v>407.5</v>
      </c>
      <c r="V67" s="141">
        <v>119.1</v>
      </c>
      <c r="W67" s="141">
        <v>127.8</v>
      </c>
      <c r="X67" s="141">
        <v>124.1</v>
      </c>
      <c r="Y67" s="142">
        <v>111.4</v>
      </c>
      <c r="Z67" s="142">
        <v>121.4</v>
      </c>
      <c r="AA67" s="142">
        <v>188.3</v>
      </c>
      <c r="AB67" s="142">
        <v>139.6</v>
      </c>
      <c r="AC67" s="40"/>
      <c r="AD67" s="40"/>
      <c r="AE67" s="40"/>
      <c r="AF67" s="40"/>
      <c r="AG67" s="40"/>
      <c r="AH67" s="387"/>
      <c r="AI67" s="387"/>
      <c r="AJ67" s="387"/>
      <c r="AK67" s="387"/>
      <c r="AL67" s="387"/>
      <c r="AM67" s="237"/>
      <c r="AN67" s="237"/>
      <c r="AO67" s="237"/>
      <c r="AP67" s="237"/>
      <c r="AQ67" s="237"/>
    </row>
    <row r="68" spans="1:83" hidden="1">
      <c r="A68" s="256" t="s">
        <v>806</v>
      </c>
      <c r="B68" s="158"/>
      <c r="C68" s="158"/>
      <c r="D68" s="158"/>
      <c r="E68" s="158"/>
      <c r="F68" s="158"/>
      <c r="G68" s="158"/>
      <c r="H68" s="158"/>
      <c r="I68" s="158"/>
      <c r="J68" s="158"/>
      <c r="K68" s="158"/>
      <c r="L68" s="158"/>
      <c r="M68" s="158"/>
      <c r="N68" s="158"/>
      <c r="O68" s="158"/>
      <c r="P68" s="141">
        <v>44.6</v>
      </c>
      <c r="Q68" s="141">
        <v>26.7</v>
      </c>
      <c r="R68" s="141">
        <v>20</v>
      </c>
      <c r="S68" s="141">
        <v>17</v>
      </c>
      <c r="T68" s="141">
        <v>15.6</v>
      </c>
      <c r="U68" s="141">
        <v>16</v>
      </c>
      <c r="V68" s="141">
        <v>18.3</v>
      </c>
      <c r="W68" s="141">
        <v>19.399999999999999</v>
      </c>
      <c r="X68" s="141">
        <v>19.399999999999999</v>
      </c>
      <c r="Y68" s="142">
        <v>16.100000000000001</v>
      </c>
      <c r="Z68" s="142">
        <v>14.2</v>
      </c>
      <c r="AA68" s="154" t="s">
        <v>302</v>
      </c>
      <c r="AB68" s="154" t="s">
        <v>302</v>
      </c>
      <c r="AC68" s="40"/>
      <c r="AD68" s="40"/>
      <c r="AE68" s="40"/>
      <c r="AF68" s="40"/>
      <c r="AG68" s="40"/>
      <c r="AH68" s="387"/>
      <c r="AI68" s="387"/>
      <c r="AJ68" s="387"/>
      <c r="AK68" s="387"/>
      <c r="AL68" s="387"/>
      <c r="AM68" s="237"/>
      <c r="AN68" s="237"/>
      <c r="AO68" s="237"/>
      <c r="AP68" s="237"/>
      <c r="AQ68" s="237"/>
    </row>
    <row r="69" spans="1:83" hidden="1">
      <c r="A69" s="256" t="s">
        <v>807</v>
      </c>
      <c r="B69" s="158"/>
      <c r="C69" s="158"/>
      <c r="D69" s="158"/>
      <c r="E69" s="158"/>
      <c r="F69" s="158"/>
      <c r="G69" s="158"/>
      <c r="H69" s="158"/>
      <c r="I69" s="158"/>
      <c r="J69" s="158"/>
      <c r="K69" s="158"/>
      <c r="L69" s="158"/>
      <c r="M69" s="158"/>
      <c r="N69" s="158"/>
      <c r="O69" s="158"/>
      <c r="P69" s="141">
        <v>181.8</v>
      </c>
      <c r="Q69" s="141">
        <v>168.3</v>
      </c>
      <c r="R69" s="141">
        <v>61.4</v>
      </c>
      <c r="S69" s="141">
        <v>63</v>
      </c>
      <c r="T69" s="141">
        <v>176.4</v>
      </c>
      <c r="U69" s="141">
        <v>32.700000000000003</v>
      </c>
      <c r="V69" s="141">
        <v>33.799999999999997</v>
      </c>
      <c r="W69" s="141">
        <v>37.799999999999997</v>
      </c>
      <c r="X69" s="141">
        <v>43.8</v>
      </c>
      <c r="Y69" s="142">
        <v>36.799999999999997</v>
      </c>
      <c r="Z69" s="142">
        <v>37.4</v>
      </c>
      <c r="AA69" s="154" t="s">
        <v>302</v>
      </c>
      <c r="AB69" s="154">
        <v>46.7</v>
      </c>
      <c r="AC69" s="40"/>
      <c r="AD69" s="40"/>
      <c r="AE69" s="40"/>
      <c r="AF69" s="40"/>
      <c r="AG69" s="40"/>
      <c r="AH69" s="387"/>
      <c r="AI69" s="387"/>
      <c r="AJ69" s="387"/>
      <c r="AK69" s="387"/>
      <c r="AL69" s="387"/>
      <c r="AM69" s="237"/>
      <c r="AN69" s="237"/>
      <c r="AO69" s="237"/>
      <c r="AP69" s="237"/>
      <c r="AQ69" s="237"/>
    </row>
    <row r="70" spans="1:83" ht="15" hidden="1">
      <c r="A70" s="258"/>
      <c r="B70" s="226"/>
      <c r="C70" s="226"/>
      <c r="D70" s="226"/>
      <c r="E70" s="226"/>
      <c r="F70" s="226"/>
      <c r="G70" s="226"/>
      <c r="H70" s="226"/>
      <c r="I70" s="226"/>
      <c r="J70" s="226"/>
      <c r="K70" s="226"/>
      <c r="L70" s="226"/>
      <c r="M70" s="226"/>
      <c r="N70" s="226"/>
      <c r="O70" s="226"/>
      <c r="P70" s="226"/>
      <c r="Q70" s="158"/>
      <c r="R70" s="158"/>
      <c r="S70" s="158"/>
      <c r="T70" s="158"/>
      <c r="U70" s="158"/>
      <c r="V70" s="158"/>
      <c r="W70" s="158"/>
      <c r="X70" s="158"/>
      <c r="Y70" s="143"/>
      <c r="Z70" s="143"/>
      <c r="AA70" s="143"/>
      <c r="AB70" s="143"/>
      <c r="AC70" s="40"/>
      <c r="AD70" s="40"/>
      <c r="AE70" s="40"/>
      <c r="AF70" s="40"/>
      <c r="AG70" s="40"/>
      <c r="AH70" s="90"/>
      <c r="AI70" s="90"/>
      <c r="AJ70" s="90"/>
      <c r="AK70" s="90"/>
      <c r="AL70" s="90"/>
      <c r="AM70" s="236"/>
      <c r="AN70" s="236"/>
      <c r="AO70" s="236"/>
      <c r="AP70" s="236"/>
      <c r="AQ70" s="236"/>
    </row>
    <row r="71" spans="1:83" hidden="1">
      <c r="A71" s="256" t="s">
        <v>809</v>
      </c>
      <c r="B71" s="141"/>
      <c r="C71" s="141"/>
      <c r="D71" s="141"/>
      <c r="E71" s="141"/>
      <c r="F71" s="141"/>
      <c r="G71" s="141"/>
      <c r="H71" s="141"/>
      <c r="I71" s="141"/>
      <c r="J71" s="141"/>
      <c r="K71" s="141"/>
      <c r="L71" s="141">
        <v>2569</v>
      </c>
      <c r="M71" s="141">
        <v>2975.8</v>
      </c>
      <c r="N71" s="141">
        <v>3184.8</v>
      </c>
      <c r="O71" s="141">
        <v>3286.4</v>
      </c>
      <c r="P71" s="141">
        <v>3650.1</v>
      </c>
      <c r="Q71" s="141">
        <v>4349.6000000000004</v>
      </c>
      <c r="R71" s="141">
        <v>5326.8</v>
      </c>
      <c r="S71" s="141">
        <v>6311.6</v>
      </c>
      <c r="T71" s="141">
        <v>7028.6</v>
      </c>
      <c r="U71" s="141">
        <v>7073.3</v>
      </c>
      <c r="V71" s="141">
        <v>6651.3</v>
      </c>
      <c r="W71" s="141">
        <v>8278.9</v>
      </c>
      <c r="X71" s="141">
        <v>9304.9</v>
      </c>
      <c r="Y71" s="142">
        <v>9566</v>
      </c>
      <c r="Z71" s="142">
        <v>9832.7000000000007</v>
      </c>
      <c r="AA71" s="142">
        <v>11497.6</v>
      </c>
      <c r="AB71" s="142">
        <v>10963.5</v>
      </c>
      <c r="AC71" s="53"/>
      <c r="AD71" s="53"/>
      <c r="AE71" s="53"/>
      <c r="AF71" s="53"/>
      <c r="AG71" s="53"/>
      <c r="AH71" s="387"/>
      <c r="AI71" s="387"/>
      <c r="AJ71" s="387"/>
      <c r="AK71" s="387"/>
      <c r="AL71" s="387"/>
      <c r="AM71" s="237"/>
      <c r="AN71" s="237"/>
      <c r="AO71" s="237"/>
      <c r="AP71" s="237"/>
      <c r="AQ71" s="237"/>
    </row>
    <row r="72" spans="1:83" hidden="1">
      <c r="A72" s="216" t="s">
        <v>810</v>
      </c>
      <c r="B72" s="141"/>
      <c r="C72" s="141"/>
      <c r="D72" s="141"/>
      <c r="E72" s="141"/>
      <c r="F72" s="141"/>
      <c r="G72" s="141"/>
      <c r="H72" s="141"/>
      <c r="I72" s="141"/>
      <c r="J72" s="141"/>
      <c r="K72" s="141"/>
      <c r="L72" s="141">
        <v>2808.1</v>
      </c>
      <c r="M72" s="141">
        <v>3206.2</v>
      </c>
      <c r="N72" s="141">
        <v>3544.2</v>
      </c>
      <c r="O72" s="141">
        <v>3681.3</v>
      </c>
      <c r="P72" s="141">
        <v>3774.4</v>
      </c>
      <c r="Q72" s="141">
        <v>4147.8</v>
      </c>
      <c r="R72" s="141">
        <v>5319.1</v>
      </c>
      <c r="S72" s="141">
        <v>5775.8</v>
      </c>
      <c r="T72" s="141">
        <v>6552.4</v>
      </c>
      <c r="U72" s="141">
        <v>7551.8</v>
      </c>
      <c r="V72" s="141">
        <v>6687.2</v>
      </c>
      <c r="W72" s="141">
        <v>8092.6</v>
      </c>
      <c r="X72" s="141">
        <v>9370.6</v>
      </c>
      <c r="Y72" s="142">
        <v>10943.9</v>
      </c>
      <c r="Z72" s="142">
        <v>12505.1</v>
      </c>
      <c r="AA72" s="142">
        <v>14489.8</v>
      </c>
      <c r="AB72" s="142">
        <v>13496.1</v>
      </c>
      <c r="AC72" s="53"/>
      <c r="AD72" s="53"/>
      <c r="AE72" s="53"/>
      <c r="AF72" s="53"/>
      <c r="AG72" s="53"/>
      <c r="AH72" s="387"/>
      <c r="AI72" s="387"/>
      <c r="AJ72" s="387"/>
      <c r="AK72" s="387"/>
      <c r="AL72" s="387"/>
      <c r="AM72" s="237"/>
      <c r="AN72" s="237"/>
      <c r="AO72" s="237"/>
      <c r="AP72" s="237"/>
      <c r="AQ72" s="237"/>
    </row>
    <row r="73" spans="1:83" s="296" customFormat="1" ht="15">
      <c r="A73" s="294" t="s">
        <v>753</v>
      </c>
      <c r="B73" s="295"/>
      <c r="C73" s="295"/>
      <c r="D73" s="295"/>
      <c r="E73" s="295"/>
      <c r="F73" s="295"/>
      <c r="G73" s="295"/>
      <c r="H73" s="295"/>
      <c r="I73" s="295"/>
      <c r="J73" s="295"/>
      <c r="K73" s="295"/>
      <c r="L73" s="295"/>
      <c r="M73" s="295"/>
      <c r="N73" s="295"/>
      <c r="O73" s="295"/>
      <c r="P73" s="295"/>
      <c r="Q73" s="295"/>
      <c r="R73" s="295"/>
      <c r="S73" s="295"/>
      <c r="T73" s="295"/>
      <c r="U73" s="295"/>
      <c r="V73" s="295"/>
      <c r="W73" s="295"/>
      <c r="X73" s="295"/>
      <c r="Y73" s="478">
        <f>'Fin (Tb14)'!B42</f>
        <v>-523.95220999999992</v>
      </c>
      <c r="Z73" s="478">
        <f>'Fin (Tb14)'!C42</f>
        <v>-3278.0487400000002</v>
      </c>
      <c r="AA73" s="478">
        <f>'Fin (Tb14)'!D42</f>
        <v>-3579.0405000000001</v>
      </c>
      <c r="AB73" s="478">
        <f>'Fin (Tb14)'!E42</f>
        <v>-3012.4</v>
      </c>
      <c r="AC73" s="478">
        <f>'Fin (Tb14)'!F42</f>
        <v>-3086.8</v>
      </c>
      <c r="AD73" s="478">
        <f>'Fin (Tb14)'!G42</f>
        <v>-1794.6</v>
      </c>
      <c r="AE73" s="478">
        <f>'Fin (Tb14)'!H42</f>
        <v>-2048.3000000000002</v>
      </c>
      <c r="AF73" s="478">
        <f>'Fin (Tb14)'!I42</f>
        <v>-4172</v>
      </c>
      <c r="AG73" s="478">
        <f>'Fin (Tb14)'!J42</f>
        <v>-7304.4</v>
      </c>
      <c r="AH73" s="478">
        <f>'Fin (Tb14)'!K42</f>
        <v>-9640.7000000000007</v>
      </c>
      <c r="AI73" s="478">
        <f>'Fin (Tb14)'!L42</f>
        <v>-5851.6</v>
      </c>
      <c r="AJ73" s="478">
        <f>'Fin (Tb14)'!M42</f>
        <v>-4804.6000000000004</v>
      </c>
      <c r="AK73" s="478">
        <f>'Fin (Tb14)'!N42</f>
        <v>-3930.9</v>
      </c>
      <c r="AL73" s="478">
        <f>'Fin (Tb14)'!O42</f>
        <v>-2879.7</v>
      </c>
      <c r="AM73" s="1006">
        <f>'Fin (Tb14)'!P42</f>
        <v>-1608.2</v>
      </c>
      <c r="AN73" s="1006">
        <f>'Fin (Tb14)'!Q42</f>
        <v>13</v>
      </c>
      <c r="AO73" s="1006">
        <f>'Fin (Tb14)'!R42</f>
        <v>1379</v>
      </c>
      <c r="AP73" s="1006">
        <f>'Fin (Tb14)'!S42</f>
        <v>4704</v>
      </c>
      <c r="AQ73" s="1006">
        <f>'Fin (Tb14)'!T42</f>
        <v>6755</v>
      </c>
    </row>
    <row r="74" spans="1:83" s="89" customFormat="1">
      <c r="A74" s="221" t="s">
        <v>811</v>
      </c>
      <c r="B74" s="131"/>
      <c r="C74" s="131"/>
      <c r="D74" s="131"/>
      <c r="E74" s="131"/>
      <c r="F74" s="131"/>
      <c r="G74" s="131"/>
      <c r="H74" s="131"/>
      <c r="I74" s="131"/>
      <c r="J74" s="131"/>
      <c r="K74" s="131"/>
      <c r="L74" s="131">
        <v>-232.3</v>
      </c>
      <c r="M74" s="131">
        <v>-230.4</v>
      </c>
      <c r="N74" s="131">
        <v>-359.4</v>
      </c>
      <c r="O74" s="131">
        <v>-450</v>
      </c>
      <c r="P74" s="131">
        <v>-124.3</v>
      </c>
      <c r="Q74" s="131">
        <v>201.8</v>
      </c>
      <c r="R74" s="131">
        <v>7.6</v>
      </c>
      <c r="S74" s="131">
        <v>535.79999999999995</v>
      </c>
      <c r="T74" s="131">
        <v>321</v>
      </c>
      <c r="U74" s="131">
        <v>-478.5</v>
      </c>
      <c r="V74" s="131">
        <v>-35.9</v>
      </c>
      <c r="W74" s="131">
        <v>186.3</v>
      </c>
      <c r="X74" s="131">
        <v>-65.7</v>
      </c>
      <c r="Y74" s="156">
        <v>-1377.9</v>
      </c>
      <c r="Z74" s="156">
        <v>-2672.4</v>
      </c>
      <c r="AA74" s="156">
        <v>-2992.2</v>
      </c>
      <c r="AB74" s="156">
        <f>AB71-AB72</f>
        <v>-2532.6000000000004</v>
      </c>
      <c r="AC74" s="478"/>
      <c r="AD74" s="90"/>
      <c r="AE74" s="90"/>
      <c r="AF74" s="90"/>
      <c r="AG74" s="90"/>
      <c r="AH74" s="90"/>
      <c r="AI74" s="90"/>
      <c r="AJ74" s="90"/>
      <c r="AK74" s="90"/>
      <c r="AL74" s="90"/>
      <c r="AM74" s="90"/>
      <c r="AN74" s="90"/>
      <c r="AO74" s="90"/>
      <c r="AP74" s="90"/>
      <c r="AQ74" s="90"/>
      <c r="AR74" s="83"/>
      <c r="AS74" s="83"/>
      <c r="AT74" s="83"/>
      <c r="AU74" s="83"/>
      <c r="AV74" s="83"/>
      <c r="AW74" s="83"/>
      <c r="AX74" s="83"/>
      <c r="AY74" s="83"/>
      <c r="AZ74" s="83"/>
      <c r="BA74" s="83"/>
      <c r="BB74" s="83"/>
      <c r="BC74" s="83"/>
      <c r="BD74" s="83"/>
      <c r="BE74" s="83"/>
      <c r="BF74" s="83"/>
      <c r="BG74" s="83"/>
      <c r="BH74" s="83"/>
      <c r="BI74" s="83"/>
      <c r="BJ74" s="83"/>
      <c r="BK74" s="83"/>
      <c r="BL74" s="83"/>
      <c r="BM74" s="83"/>
      <c r="BN74" s="83"/>
      <c r="BO74" s="83"/>
      <c r="BP74" s="83"/>
      <c r="BQ74" s="83"/>
      <c r="BR74" s="83"/>
      <c r="BS74" s="83"/>
      <c r="BT74" s="83"/>
      <c r="BU74" s="83"/>
      <c r="BV74" s="83"/>
      <c r="BW74" s="83"/>
      <c r="BX74" s="83"/>
      <c r="BY74" s="83"/>
      <c r="BZ74" s="83"/>
      <c r="CA74" s="83"/>
      <c r="CB74" s="83"/>
      <c r="CC74" s="83"/>
      <c r="CD74" s="83"/>
      <c r="CE74" s="83"/>
    </row>
    <row r="75" spans="1:83">
      <c r="A75" s="227" t="s">
        <v>812</v>
      </c>
      <c r="B75" s="228"/>
      <c r="C75" s="228"/>
      <c r="D75" s="228"/>
      <c r="E75" s="228"/>
      <c r="F75" s="228"/>
      <c r="G75" s="228"/>
      <c r="H75" s="228"/>
      <c r="I75" s="228"/>
      <c r="J75" s="228"/>
      <c r="K75" s="228"/>
      <c r="L75" s="228">
        <v>-2.6000000000000002E-2</v>
      </c>
      <c r="M75" s="228">
        <v>-2.4E-2</v>
      </c>
      <c r="N75" s="228">
        <v>-3.7000000000000005E-2</v>
      </c>
      <c r="O75" s="228">
        <v>-3.9E-2</v>
      </c>
      <c r="P75" s="228">
        <v>-0.01</v>
      </c>
      <c r="Q75" s="228">
        <v>1.3999999999999999E-2</v>
      </c>
      <c r="R75" s="228">
        <v>5.0348797922449592E-4</v>
      </c>
      <c r="S75" s="228">
        <v>3.1710521643407548E-2</v>
      </c>
      <c r="T75" s="228">
        <v>1.7000000000000001E-2</v>
      </c>
      <c r="U75" s="228">
        <v>-2.2000000000000002E-2</v>
      </c>
      <c r="V75" s="228">
        <v>-2E-3</v>
      </c>
      <c r="W75" s="228">
        <v>6.9999999999999993E-3</v>
      </c>
      <c r="X75" s="228">
        <v>-2E-3</v>
      </c>
      <c r="Y75" s="229">
        <v>-4.2999999999999997E-2</v>
      </c>
      <c r="Z75" s="229">
        <v>-7.6999999999999999E-2</v>
      </c>
      <c r="AA75" s="229">
        <v>-7.2999999999999995E-2</v>
      </c>
      <c r="AB75" s="229">
        <v>-0.05</v>
      </c>
      <c r="AC75" s="55"/>
      <c r="AD75" s="90"/>
      <c r="AE75" s="90"/>
      <c r="AF75" s="90"/>
      <c r="AG75" s="90"/>
      <c r="AH75" s="90"/>
      <c r="AI75" s="90"/>
      <c r="AJ75" s="90"/>
      <c r="AK75" s="90"/>
      <c r="AL75" s="90"/>
      <c r="AM75" s="90"/>
      <c r="AN75" s="90"/>
      <c r="AO75" s="90"/>
      <c r="AP75" s="90"/>
      <c r="AQ75" s="90"/>
    </row>
    <row r="76" spans="1:83">
      <c r="A76" s="230"/>
      <c r="B76" s="158"/>
      <c r="C76" s="158"/>
      <c r="D76" s="158"/>
      <c r="E76" s="158"/>
      <c r="F76" s="158"/>
      <c r="G76" s="158"/>
      <c r="H76" s="158"/>
      <c r="I76" s="158"/>
      <c r="J76" s="158"/>
      <c r="K76" s="158"/>
      <c r="L76" s="158"/>
      <c r="M76" s="158"/>
      <c r="N76" s="158"/>
      <c r="O76" s="158"/>
      <c r="P76" s="158"/>
      <c r="Q76" s="158"/>
      <c r="R76" s="158"/>
      <c r="S76" s="158"/>
      <c r="T76" s="158"/>
      <c r="U76" s="158"/>
      <c r="V76" s="158"/>
      <c r="W76" s="158"/>
      <c r="X76" s="158"/>
      <c r="Y76" s="142"/>
      <c r="Z76" s="143"/>
      <c r="AA76" s="143"/>
      <c r="AB76" s="143"/>
      <c r="AC76" s="40"/>
      <c r="AD76" s="90"/>
      <c r="AE76" s="90"/>
      <c r="AF76" s="90"/>
      <c r="AG76" s="90"/>
      <c r="AH76" s="90"/>
      <c r="AI76" s="90"/>
      <c r="AJ76" s="90"/>
      <c r="AK76" s="90"/>
      <c r="AL76" s="90"/>
      <c r="AM76" s="90"/>
      <c r="AN76" s="90"/>
      <c r="AO76" s="90"/>
      <c r="AP76" s="90"/>
      <c r="AQ76" s="90"/>
    </row>
    <row r="77" spans="1:83" s="89" customFormat="1">
      <c r="A77" s="221" t="s">
        <v>813</v>
      </c>
      <c r="B77" s="131"/>
      <c r="C77" s="131"/>
      <c r="D77" s="131"/>
      <c r="E77" s="131"/>
      <c r="F77" s="131"/>
      <c r="G77" s="131"/>
      <c r="H77" s="131"/>
      <c r="I77" s="131"/>
      <c r="J77" s="131"/>
      <c r="K77" s="131"/>
      <c r="L77" s="131"/>
      <c r="M77" s="131"/>
      <c r="N77" s="131"/>
      <c r="O77" s="224">
        <v>576.6</v>
      </c>
      <c r="P77" s="224">
        <v>431.3</v>
      </c>
      <c r="Q77" s="224">
        <v>123.6</v>
      </c>
      <c r="R77" s="224">
        <v>155.80000000000001</v>
      </c>
      <c r="S77" s="224">
        <v>-316.8</v>
      </c>
      <c r="T77" s="224">
        <v>-78.900000000000006</v>
      </c>
      <c r="U77" s="224">
        <v>478.5</v>
      </c>
      <c r="V77" s="224">
        <v>35.9</v>
      </c>
      <c r="W77" s="224">
        <v>-186.3</v>
      </c>
      <c r="X77" s="224">
        <v>65.7</v>
      </c>
      <c r="Y77" s="225">
        <v>1377.9</v>
      </c>
      <c r="Z77" s="225">
        <v>2672.4</v>
      </c>
      <c r="AA77" s="192">
        <v>2992.2</v>
      </c>
      <c r="AB77" s="192">
        <v>2532.6</v>
      </c>
      <c r="AC77" s="311"/>
      <c r="AD77" s="90"/>
      <c r="AE77" s="90"/>
      <c r="AF77" s="90"/>
      <c r="AG77" s="90"/>
      <c r="AH77" s="90"/>
      <c r="AI77" s="90"/>
      <c r="AJ77" s="90"/>
      <c r="AK77" s="90"/>
      <c r="AL77" s="90"/>
      <c r="AM77" s="90"/>
      <c r="AN77" s="90"/>
      <c r="AO77" s="90"/>
      <c r="AP77" s="90"/>
      <c r="AQ77" s="90"/>
      <c r="AR77" s="83"/>
      <c r="AS77" s="83"/>
      <c r="AT77" s="83"/>
      <c r="AU77" s="83"/>
      <c r="AV77" s="83"/>
      <c r="AW77" s="83"/>
      <c r="AX77" s="83"/>
      <c r="AY77" s="83"/>
      <c r="AZ77" s="83"/>
      <c r="BA77" s="83"/>
      <c r="BB77" s="83"/>
      <c r="BC77" s="83"/>
      <c r="BD77" s="83"/>
      <c r="BE77" s="83"/>
      <c r="BF77" s="83"/>
      <c r="BG77" s="83"/>
      <c r="BH77" s="83"/>
      <c r="BI77" s="83"/>
      <c r="BJ77" s="83"/>
      <c r="BK77" s="83"/>
      <c r="BL77" s="83"/>
      <c r="BM77" s="83"/>
      <c r="BN77" s="83"/>
      <c r="BO77" s="83"/>
      <c r="BP77" s="83"/>
      <c r="BQ77" s="83"/>
      <c r="BR77" s="83"/>
      <c r="BS77" s="83"/>
      <c r="BT77" s="83"/>
      <c r="BU77" s="83"/>
      <c r="BV77" s="83"/>
      <c r="BW77" s="83"/>
      <c r="BX77" s="83"/>
      <c r="BY77" s="83"/>
      <c r="BZ77" s="83"/>
      <c r="CA77" s="83"/>
      <c r="CB77" s="83"/>
      <c r="CC77" s="83"/>
      <c r="CD77" s="83"/>
      <c r="CE77" s="83"/>
    </row>
    <row r="78" spans="1:83" s="92" customFormat="1" ht="15" thickBot="1">
      <c r="A78" s="231" t="s">
        <v>812</v>
      </c>
      <c r="B78" s="232"/>
      <c r="C78" s="232"/>
      <c r="D78" s="232"/>
      <c r="E78" s="232"/>
      <c r="F78" s="232"/>
      <c r="G78" s="232"/>
      <c r="H78" s="232"/>
      <c r="I78" s="232"/>
      <c r="J78" s="232"/>
      <c r="K78" s="232"/>
      <c r="L78" s="232"/>
      <c r="M78" s="232"/>
      <c r="N78" s="232"/>
      <c r="O78" s="233">
        <v>5.1999999999999998E-2</v>
      </c>
      <c r="P78" s="233">
        <v>3.5000000000000003E-2</v>
      </c>
      <c r="Q78" s="233">
        <v>0.01</v>
      </c>
      <c r="R78" s="233">
        <v>0.01</v>
      </c>
      <c r="S78" s="233">
        <v>-1.9E-2</v>
      </c>
      <c r="T78" s="233">
        <v>-4.0000000000000001E-3</v>
      </c>
      <c r="U78" s="233">
        <v>2.1999999999999999E-2</v>
      </c>
      <c r="V78" s="233">
        <v>2E-3</v>
      </c>
      <c r="W78" s="233">
        <v>-7.0000000000000001E-3</v>
      </c>
      <c r="X78" s="233">
        <v>2E-3</v>
      </c>
      <c r="Y78" s="234">
        <v>4.2999999999999997E-2</v>
      </c>
      <c r="Z78" s="234">
        <v>7.6999999999999999E-2</v>
      </c>
      <c r="AA78" s="234">
        <v>7.2999999999999995E-2</v>
      </c>
      <c r="AB78" s="234">
        <v>0.05</v>
      </c>
      <c r="AC78" s="533"/>
      <c r="AD78" s="90"/>
      <c r="AE78" s="90"/>
      <c r="AF78" s="90"/>
      <c r="AG78" s="90"/>
      <c r="AH78" s="90"/>
      <c r="AI78" s="90"/>
      <c r="AJ78" s="90"/>
      <c r="AK78" s="90"/>
      <c r="AL78" s="90"/>
      <c r="AM78" s="90"/>
      <c r="AN78" s="90"/>
      <c r="AO78" s="90"/>
      <c r="AP78" s="90"/>
      <c r="AQ78" s="90"/>
      <c r="AR78" s="83"/>
      <c r="AS78" s="83"/>
      <c r="AT78" s="83"/>
      <c r="AU78" s="83"/>
      <c r="AV78" s="83"/>
      <c r="AW78" s="83"/>
      <c r="AX78" s="83"/>
      <c r="AY78" s="83"/>
      <c r="AZ78" s="83"/>
      <c r="BA78" s="83"/>
      <c r="BB78" s="83"/>
      <c r="BC78" s="83"/>
      <c r="BD78" s="83"/>
      <c r="BE78" s="83"/>
      <c r="BF78" s="83"/>
      <c r="BG78" s="83"/>
      <c r="BH78" s="83"/>
      <c r="BI78" s="83"/>
      <c r="BJ78" s="83"/>
      <c r="BK78" s="83"/>
      <c r="BL78" s="83"/>
      <c r="BM78" s="83"/>
      <c r="BN78" s="83"/>
      <c r="BO78" s="83"/>
      <c r="BP78" s="83"/>
      <c r="BQ78" s="83"/>
      <c r="BR78" s="83"/>
      <c r="BS78" s="83"/>
      <c r="BT78" s="83"/>
      <c r="BU78" s="83"/>
      <c r="BV78" s="83"/>
      <c r="BW78" s="83"/>
      <c r="BX78" s="83"/>
      <c r="BY78" s="83"/>
      <c r="BZ78" s="83"/>
      <c r="CA78" s="83"/>
      <c r="CB78" s="83"/>
      <c r="CC78" s="83"/>
      <c r="CD78" s="83"/>
      <c r="CE78" s="83"/>
    </row>
    <row r="79" spans="1:83" ht="15.75" thickTop="1">
      <c r="A79" s="61"/>
      <c r="B79" s="307"/>
      <c r="C79" s="307"/>
      <c r="D79" s="307"/>
      <c r="E79" s="307"/>
      <c r="F79" s="307"/>
      <c r="G79" s="307"/>
      <c r="H79" s="307"/>
      <c r="I79" s="307"/>
      <c r="J79" s="307"/>
      <c r="K79" s="307"/>
      <c r="L79" s="93"/>
      <c r="M79" s="93"/>
      <c r="N79" s="93"/>
      <c r="O79" s="93"/>
      <c r="P79" s="93"/>
      <c r="Q79" s="93"/>
      <c r="R79" s="93"/>
      <c r="S79" s="93"/>
      <c r="T79" s="93"/>
      <c r="U79" s="93"/>
      <c r="V79" s="93"/>
      <c r="W79" s="93"/>
      <c r="X79" s="93"/>
      <c r="Y79" s="62"/>
      <c r="Z79" s="62"/>
      <c r="AA79" s="62"/>
      <c r="AB79" s="62"/>
      <c r="AC79" s="26"/>
    </row>
    <row r="80" spans="1:83" ht="15">
      <c r="A80" s="1173" t="s">
        <v>814</v>
      </c>
      <c r="B80" s="308"/>
      <c r="C80" s="308"/>
      <c r="D80" s="308"/>
      <c r="E80" s="308"/>
      <c r="F80" s="308"/>
      <c r="G80" s="308"/>
      <c r="H80" s="308"/>
      <c r="I80" s="308"/>
      <c r="J80" s="308"/>
      <c r="K80" s="308"/>
      <c r="L80" s="93"/>
      <c r="M80" s="93"/>
      <c r="N80" s="93"/>
      <c r="O80" s="93"/>
      <c r="P80" s="93"/>
      <c r="Q80" s="93"/>
      <c r="R80" s="93"/>
      <c r="S80" s="93"/>
      <c r="T80" s="93"/>
      <c r="U80" s="93"/>
      <c r="V80" s="93"/>
      <c r="W80" s="93"/>
      <c r="X80" s="93"/>
      <c r="Y80" s="62"/>
      <c r="Z80" s="62"/>
      <c r="AA80" s="62"/>
      <c r="AB80" s="62"/>
      <c r="AC80" s="26"/>
    </row>
    <row r="81" spans="1:33" ht="15">
      <c r="A81" s="1173" t="s">
        <v>815</v>
      </c>
      <c r="B81" s="308"/>
      <c r="C81" s="308"/>
      <c r="D81" s="308"/>
      <c r="E81" s="308"/>
      <c r="F81" s="308"/>
      <c r="G81" s="308"/>
      <c r="H81" s="308"/>
      <c r="I81" s="308"/>
      <c r="J81" s="308"/>
      <c r="K81" s="308"/>
      <c r="L81" s="93"/>
      <c r="M81" s="93"/>
      <c r="N81" s="93"/>
      <c r="O81" s="93"/>
      <c r="P81" s="93"/>
      <c r="Q81" s="93"/>
      <c r="R81" s="93"/>
      <c r="S81" s="93"/>
      <c r="T81" s="93"/>
      <c r="U81" s="93"/>
      <c r="V81" s="93"/>
      <c r="W81" s="93"/>
      <c r="X81" s="93"/>
      <c r="Y81" s="62"/>
      <c r="Z81" s="62"/>
      <c r="AA81" s="62"/>
      <c r="AB81" s="62"/>
      <c r="AC81" s="26"/>
      <c r="AD81" s="83"/>
      <c r="AE81" s="83"/>
      <c r="AF81" s="83"/>
      <c r="AG81" s="83"/>
    </row>
    <row r="82" spans="1:33" ht="15">
      <c r="A82" s="63"/>
      <c r="B82" s="308"/>
      <c r="C82" s="308"/>
      <c r="D82" s="308"/>
      <c r="E82" s="308"/>
      <c r="F82" s="308"/>
      <c r="G82" s="308"/>
      <c r="H82" s="308"/>
      <c r="I82" s="308"/>
      <c r="J82" s="308"/>
      <c r="K82" s="308"/>
      <c r="L82" s="93"/>
      <c r="M82" s="93"/>
      <c r="N82" s="93"/>
      <c r="O82" s="93"/>
      <c r="P82" s="93"/>
      <c r="Q82" s="93"/>
      <c r="R82" s="93"/>
      <c r="S82" s="93"/>
      <c r="T82" s="93"/>
      <c r="U82" s="93"/>
      <c r="V82" s="93"/>
      <c r="W82" s="93"/>
      <c r="X82" s="93"/>
      <c r="Y82" s="62"/>
      <c r="Z82" s="62"/>
      <c r="AA82" s="62"/>
      <c r="AB82" s="62"/>
      <c r="AC82" s="26"/>
      <c r="AD82" s="83"/>
      <c r="AE82" s="83"/>
      <c r="AF82" s="83"/>
      <c r="AG82" s="83"/>
    </row>
    <row r="83" spans="1:33">
      <c r="AC83" s="26"/>
      <c r="AD83" s="83"/>
      <c r="AE83" s="83"/>
      <c r="AF83" s="83"/>
      <c r="AG83" s="83"/>
    </row>
    <row r="84" spans="1:33">
      <c r="AC84" s="26"/>
      <c r="AD84" s="83"/>
      <c r="AE84" s="83"/>
      <c r="AF84" s="83"/>
      <c r="AG84" s="83"/>
    </row>
    <row r="85" spans="1:33">
      <c r="AC85" s="26"/>
      <c r="AD85" s="83"/>
      <c r="AE85" s="83"/>
      <c r="AF85" s="83"/>
      <c r="AG85" s="83"/>
    </row>
    <row r="86" spans="1:33">
      <c r="AC86" s="26"/>
      <c r="AD86" s="83"/>
      <c r="AE86" s="83"/>
      <c r="AF86" s="83"/>
      <c r="AG86" s="83"/>
    </row>
    <row r="87" spans="1:33">
      <c r="AC87" s="26"/>
      <c r="AD87" s="83"/>
      <c r="AE87" s="83"/>
      <c r="AF87" s="83"/>
      <c r="AG87" s="83"/>
    </row>
    <row r="88" spans="1:33">
      <c r="AC88" s="26"/>
      <c r="AD88" s="83"/>
      <c r="AE88" s="83"/>
      <c r="AF88" s="83"/>
      <c r="AG88" s="83"/>
    </row>
    <row r="89" spans="1:33">
      <c r="AC89" s="26"/>
      <c r="AD89" s="83"/>
      <c r="AE89" s="83"/>
      <c r="AF89" s="83"/>
      <c r="AG89" s="83"/>
    </row>
    <row r="90" spans="1:33">
      <c r="AC90" s="26"/>
      <c r="AD90" s="83"/>
      <c r="AE90" s="83"/>
      <c r="AF90" s="83"/>
      <c r="AG90" s="83"/>
    </row>
    <row r="91" spans="1:33">
      <c r="AC91" s="26"/>
      <c r="AD91" s="83"/>
      <c r="AE91" s="83"/>
      <c r="AF91" s="83"/>
      <c r="AG91" s="83"/>
    </row>
    <row r="92" spans="1:33">
      <c r="AC92" s="26"/>
      <c r="AD92" s="83"/>
      <c r="AE92" s="83"/>
      <c r="AF92" s="83"/>
      <c r="AG92" s="83"/>
    </row>
    <row r="93" spans="1:33">
      <c r="AC93" s="26"/>
      <c r="AD93" s="83"/>
      <c r="AE93" s="83"/>
      <c r="AF93" s="83"/>
      <c r="AG93" s="83"/>
    </row>
    <row r="94" spans="1:33">
      <c r="AC94" s="26"/>
      <c r="AD94" s="83"/>
      <c r="AE94" s="83"/>
      <c r="AF94" s="83"/>
      <c r="AG94" s="83"/>
    </row>
    <row r="95" spans="1:33">
      <c r="AC95" s="26"/>
      <c r="AD95" s="83"/>
      <c r="AE95" s="83"/>
      <c r="AF95" s="83"/>
      <c r="AG95" s="83"/>
    </row>
    <row r="96" spans="1:33">
      <c r="AC96" s="26"/>
      <c r="AD96" s="83"/>
      <c r="AE96" s="83"/>
      <c r="AF96" s="83"/>
      <c r="AG96" s="83"/>
    </row>
    <row r="97" spans="29:29" s="83" customFormat="1">
      <c r="AC97" s="26"/>
    </row>
    <row r="98" spans="29:29" s="83" customFormat="1">
      <c r="AC98" s="26"/>
    </row>
    <row r="99" spans="29:29" s="83" customFormat="1">
      <c r="AC99" s="26"/>
    </row>
    <row r="100" spans="29:29" s="83" customFormat="1">
      <c r="AC100" s="26"/>
    </row>
    <row r="101" spans="29:29" s="83" customFormat="1">
      <c r="AC101" s="26"/>
    </row>
    <row r="102" spans="29:29" s="83" customFormat="1">
      <c r="AC102" s="26"/>
    </row>
    <row r="103" spans="29:29" s="83" customFormat="1">
      <c r="AC103" s="26"/>
    </row>
    <row r="104" spans="29:29" s="83" customFormat="1">
      <c r="AC104" s="26"/>
    </row>
    <row r="105" spans="29:29" s="83" customFormat="1">
      <c r="AC105" s="26"/>
    </row>
    <row r="106" spans="29:29" s="83" customFormat="1">
      <c r="AC106" s="26"/>
    </row>
    <row r="107" spans="29:29" s="83" customFormat="1">
      <c r="AC107" s="26"/>
    </row>
    <row r="108" spans="29:29" s="83" customFormat="1">
      <c r="AC108" s="26"/>
    </row>
    <row r="109" spans="29:29" s="83" customFormat="1">
      <c r="AC109" s="26"/>
    </row>
    <row r="110" spans="29:29" s="83" customFormat="1">
      <c r="AC110" s="26"/>
    </row>
    <row r="111" spans="29:29" s="83" customFormat="1">
      <c r="AC111" s="26"/>
    </row>
    <row r="112" spans="29:29" s="83" customFormat="1">
      <c r="AC112" s="26"/>
    </row>
    <row r="113" spans="29:29" s="83" customFormat="1">
      <c r="AC113" s="26"/>
    </row>
    <row r="114" spans="29:29" s="83" customFormat="1">
      <c r="AC114" s="26"/>
    </row>
    <row r="115" spans="29:29" s="83" customFormat="1">
      <c r="AC115" s="26"/>
    </row>
    <row r="116" spans="29:29" s="83" customFormat="1">
      <c r="AC116" s="26"/>
    </row>
    <row r="117" spans="29:29" s="83" customFormat="1">
      <c r="AC117" s="26"/>
    </row>
    <row r="118" spans="29:29" s="83" customFormat="1">
      <c r="AC118" s="26"/>
    </row>
    <row r="119" spans="29:29" s="83" customFormat="1">
      <c r="AC119" s="26"/>
    </row>
    <row r="120" spans="29:29" s="83" customFormat="1">
      <c r="AC120" s="26"/>
    </row>
    <row r="121" spans="29:29" s="83" customFormat="1">
      <c r="AC121" s="26"/>
    </row>
    <row r="122" spans="29:29" s="83" customFormat="1">
      <c r="AC122" s="26"/>
    </row>
    <row r="123" spans="29:29" s="83" customFormat="1">
      <c r="AC123" s="26"/>
    </row>
    <row r="124" spans="29:29" s="83" customFormat="1">
      <c r="AC124" s="26"/>
    </row>
    <row r="125" spans="29:29" s="83" customFormat="1">
      <c r="AC125" s="26"/>
    </row>
    <row r="126" spans="29:29" s="83" customFormat="1">
      <c r="AC126" s="26"/>
    </row>
    <row r="127" spans="29:29" s="83" customFormat="1">
      <c r="AC127" s="26"/>
    </row>
    <row r="128" spans="29:29" s="83" customFormat="1">
      <c r="AC128" s="26"/>
    </row>
    <row r="129" spans="29:29" s="83" customFormat="1">
      <c r="AC129" s="26"/>
    </row>
    <row r="130" spans="29:29" s="83" customFormat="1">
      <c r="AC130" s="26"/>
    </row>
    <row r="131" spans="29:29" s="83" customFormat="1">
      <c r="AC131" s="26"/>
    </row>
    <row r="132" spans="29:29" s="83" customFormat="1">
      <c r="AC132" s="26"/>
    </row>
    <row r="133" spans="29:29" s="83" customFormat="1">
      <c r="AC133" s="26"/>
    </row>
    <row r="134" spans="29:29" s="83" customFormat="1">
      <c r="AC134" s="26"/>
    </row>
    <row r="135" spans="29:29" s="83" customFormat="1">
      <c r="AC135" s="26"/>
    </row>
    <row r="136" spans="29:29" s="83" customFormat="1">
      <c r="AC136" s="26"/>
    </row>
    <row r="137" spans="29:29" s="83" customFormat="1">
      <c r="AC137" s="26"/>
    </row>
    <row r="138" spans="29:29" s="83" customFormat="1">
      <c r="AC138" s="26"/>
    </row>
    <row r="139" spans="29:29" s="83" customFormat="1">
      <c r="AC139" s="26"/>
    </row>
    <row r="140" spans="29:29" s="83" customFormat="1">
      <c r="AC140" s="26"/>
    </row>
    <row r="141" spans="29:29" s="83" customFormat="1">
      <c r="AC141" s="26"/>
    </row>
    <row r="142" spans="29:29" s="83" customFormat="1">
      <c r="AC142" s="26"/>
    </row>
    <row r="143" spans="29:29" s="83" customFormat="1">
      <c r="AC143" s="26"/>
    </row>
    <row r="144" spans="29:29" s="83" customFormat="1">
      <c r="AC144" s="26"/>
    </row>
    <row r="145" spans="29:29" s="83" customFormat="1">
      <c r="AC145" s="26"/>
    </row>
    <row r="146" spans="29:29" s="83" customFormat="1">
      <c r="AC146" s="26"/>
    </row>
    <row r="147" spans="29:29" s="83" customFormat="1">
      <c r="AC147" s="26"/>
    </row>
    <row r="148" spans="29:29" s="83" customFormat="1">
      <c r="AC148" s="26"/>
    </row>
    <row r="149" spans="29:29" s="83" customFormat="1">
      <c r="AC149" s="26"/>
    </row>
    <row r="150" spans="29:29" s="83" customFormat="1">
      <c r="AC150" s="26"/>
    </row>
    <row r="151" spans="29:29" s="83" customFormat="1">
      <c r="AC151" s="26"/>
    </row>
    <row r="152" spans="29:29" s="83" customFormat="1">
      <c r="AC152" s="26"/>
    </row>
    <row r="153" spans="29:29" s="83" customFormat="1">
      <c r="AC153" s="26"/>
    </row>
    <row r="154" spans="29:29" s="83" customFormat="1">
      <c r="AC154" s="26"/>
    </row>
    <row r="155" spans="29:29" s="83" customFormat="1">
      <c r="AC155" s="26"/>
    </row>
    <row r="156" spans="29:29" s="83" customFormat="1">
      <c r="AC156" s="26"/>
    </row>
    <row r="157" spans="29:29" s="83" customFormat="1">
      <c r="AC157" s="26"/>
    </row>
    <row r="158" spans="29:29" s="83" customFormat="1">
      <c r="AC158" s="26"/>
    </row>
    <row r="159" spans="29:29" s="83" customFormat="1">
      <c r="AC159" s="26"/>
    </row>
    <row r="160" spans="29:29" s="83" customFormat="1">
      <c r="AC160" s="26"/>
    </row>
    <row r="161" spans="29:29" s="83" customFormat="1">
      <c r="AC161" s="26"/>
    </row>
    <row r="162" spans="29:29" s="83" customFormat="1">
      <c r="AC162" s="26"/>
    </row>
    <row r="163" spans="29:29" s="83" customFormat="1">
      <c r="AC163" s="26"/>
    </row>
    <row r="164" spans="29:29" s="83" customFormat="1">
      <c r="AC164" s="26"/>
    </row>
    <row r="165" spans="29:29" s="83" customFormat="1">
      <c r="AC165" s="26"/>
    </row>
    <row r="166" spans="29:29" s="83" customFormat="1">
      <c r="AC166" s="26"/>
    </row>
    <row r="167" spans="29:29" s="83" customFormat="1">
      <c r="AC167" s="26"/>
    </row>
    <row r="168" spans="29:29" s="83" customFormat="1">
      <c r="AC168" s="26"/>
    </row>
    <row r="169" spans="29:29" s="83" customFormat="1">
      <c r="AC169" s="26"/>
    </row>
    <row r="170" spans="29:29" s="83" customFormat="1">
      <c r="AC170" s="26"/>
    </row>
    <row r="171" spans="29:29" s="83" customFormat="1">
      <c r="AC171" s="26"/>
    </row>
    <row r="172" spans="29:29" s="83" customFormat="1">
      <c r="AC172" s="26"/>
    </row>
    <row r="173" spans="29:29" s="83" customFormat="1">
      <c r="AC173" s="26"/>
    </row>
    <row r="174" spans="29:29" s="83" customFormat="1">
      <c r="AC174" s="26"/>
    </row>
    <row r="175" spans="29:29" s="83" customFormat="1">
      <c r="AC175" s="26"/>
    </row>
    <row r="176" spans="29:29" s="83" customFormat="1">
      <c r="AC176" s="26"/>
    </row>
    <row r="177" spans="29:29" s="83" customFormat="1">
      <c r="AC177" s="26"/>
    </row>
    <row r="178" spans="29:29" s="83" customFormat="1">
      <c r="AC178" s="26"/>
    </row>
    <row r="179" spans="29:29" s="83" customFormat="1">
      <c r="AC179" s="26"/>
    </row>
    <row r="180" spans="29:29" s="83" customFormat="1">
      <c r="AC180" s="26"/>
    </row>
    <row r="181" spans="29:29" s="83" customFormat="1">
      <c r="AC181" s="26"/>
    </row>
    <row r="182" spans="29:29" s="83" customFormat="1">
      <c r="AC182" s="26"/>
    </row>
    <row r="183" spans="29:29" s="83" customFormat="1">
      <c r="AC183" s="26"/>
    </row>
    <row r="184" spans="29:29" s="83" customFormat="1">
      <c r="AC184" s="26"/>
    </row>
    <row r="185" spans="29:29" s="83" customFormat="1">
      <c r="AC185" s="26"/>
    </row>
    <row r="186" spans="29:29" s="83" customFormat="1">
      <c r="AC186" s="26"/>
    </row>
    <row r="187" spans="29:29" s="83" customFormat="1">
      <c r="AC187" s="26"/>
    </row>
    <row r="188" spans="29:29" s="83" customFormat="1">
      <c r="AC188" s="26"/>
    </row>
    <row r="189" spans="29:29" s="83" customFormat="1">
      <c r="AC189" s="26"/>
    </row>
    <row r="190" spans="29:29" s="83" customFormat="1">
      <c r="AC190" s="26"/>
    </row>
    <row r="191" spans="29:29" s="83" customFormat="1">
      <c r="AC191" s="26"/>
    </row>
    <row r="192" spans="29:29" s="83" customFormat="1">
      <c r="AC192" s="26"/>
    </row>
    <row r="193" spans="29:29" s="83" customFormat="1">
      <c r="AC193" s="26"/>
    </row>
    <row r="194" spans="29:29" s="83" customFormat="1">
      <c r="AC194" s="26"/>
    </row>
    <row r="195" spans="29:29" s="83" customFormat="1">
      <c r="AC195" s="26"/>
    </row>
    <row r="196" spans="29:29" s="83" customFormat="1">
      <c r="AC196" s="26"/>
    </row>
    <row r="197" spans="29:29" s="83" customFormat="1">
      <c r="AC197" s="26"/>
    </row>
    <row r="198" spans="29:29" s="83" customFormat="1">
      <c r="AC198" s="26"/>
    </row>
    <row r="199" spans="29:29" s="83" customFormat="1">
      <c r="AC199" s="26"/>
    </row>
    <row r="200" spans="29:29" s="83" customFormat="1">
      <c r="AC200" s="26"/>
    </row>
    <row r="201" spans="29:29" s="83" customFormat="1">
      <c r="AC201" s="26"/>
    </row>
    <row r="202" spans="29:29" s="83" customFormat="1">
      <c r="AC202" s="26"/>
    </row>
    <row r="203" spans="29:29" s="83" customFormat="1">
      <c r="AC203" s="26"/>
    </row>
    <row r="204" spans="29:29" s="83" customFormat="1">
      <c r="AC204" s="26"/>
    </row>
    <row r="205" spans="29:29" s="83" customFormat="1">
      <c r="AC205" s="26"/>
    </row>
    <row r="206" spans="29:29" s="83" customFormat="1">
      <c r="AC206" s="26"/>
    </row>
    <row r="207" spans="29:29" s="83" customFormat="1">
      <c r="AC207" s="26"/>
    </row>
    <row r="208" spans="29:29" s="83" customFormat="1">
      <c r="AC208" s="26"/>
    </row>
    <row r="209" spans="29:29" s="83" customFormat="1">
      <c r="AC209" s="26"/>
    </row>
    <row r="210" spans="29:29" s="83" customFormat="1">
      <c r="AC210" s="26"/>
    </row>
    <row r="211" spans="29:29" s="83" customFormat="1">
      <c r="AC211" s="26"/>
    </row>
    <row r="212" spans="29:29" s="83" customFormat="1">
      <c r="AC212" s="26"/>
    </row>
    <row r="213" spans="29:29" s="83" customFormat="1">
      <c r="AC213" s="26"/>
    </row>
    <row r="214" spans="29:29" s="83" customFormat="1">
      <c r="AC214" s="26"/>
    </row>
    <row r="215" spans="29:29" s="83" customFormat="1">
      <c r="AC215" s="26"/>
    </row>
    <row r="216" spans="29:29" s="83" customFormat="1">
      <c r="AC216" s="26"/>
    </row>
    <row r="217" spans="29:29" s="83" customFormat="1">
      <c r="AC217" s="26"/>
    </row>
    <row r="218" spans="29:29" s="83" customFormat="1">
      <c r="AC218" s="26"/>
    </row>
    <row r="219" spans="29:29" s="83" customFormat="1">
      <c r="AC219" s="26"/>
    </row>
    <row r="220" spans="29:29" s="83" customFormat="1">
      <c r="AC220" s="26"/>
    </row>
    <row r="221" spans="29:29" s="83" customFormat="1">
      <c r="AC221" s="26"/>
    </row>
    <row r="222" spans="29:29" s="83" customFormat="1">
      <c r="AC222" s="26"/>
    </row>
    <row r="223" spans="29:29" s="83" customFormat="1">
      <c r="AC223" s="26"/>
    </row>
    <row r="224" spans="29:29" s="83" customFormat="1">
      <c r="AC224" s="26"/>
    </row>
    <row r="225" spans="29:29" s="83" customFormat="1">
      <c r="AC225" s="26"/>
    </row>
    <row r="226" spans="29:29" s="83" customFormat="1">
      <c r="AC226" s="26"/>
    </row>
    <row r="227" spans="29:29" s="83" customFormat="1">
      <c r="AC227" s="26"/>
    </row>
    <row r="228" spans="29:29" s="83" customFormat="1">
      <c r="AC228" s="26"/>
    </row>
    <row r="229" spans="29:29" s="83" customFormat="1">
      <c r="AC229" s="26"/>
    </row>
    <row r="230" spans="29:29" s="83" customFormat="1">
      <c r="AC230" s="26"/>
    </row>
    <row r="231" spans="29:29" s="83" customFormat="1">
      <c r="AC231" s="26"/>
    </row>
    <row r="232" spans="29:29" s="83" customFormat="1">
      <c r="AC232" s="26"/>
    </row>
    <row r="233" spans="29:29" s="83" customFormat="1">
      <c r="AC233" s="26"/>
    </row>
    <row r="234" spans="29:29" s="83" customFormat="1">
      <c r="AC234" s="26"/>
    </row>
    <row r="235" spans="29:29" s="83" customFormat="1">
      <c r="AC235" s="26"/>
    </row>
    <row r="236" spans="29:29" s="83" customFormat="1">
      <c r="AC236" s="26"/>
    </row>
    <row r="237" spans="29:29" s="83" customFormat="1">
      <c r="AC237" s="26"/>
    </row>
    <row r="238" spans="29:29" s="83" customFormat="1">
      <c r="AC238" s="26"/>
    </row>
    <row r="239" spans="29:29" s="83" customFormat="1">
      <c r="AC239" s="26"/>
    </row>
    <row r="240" spans="29:29" s="83" customFormat="1">
      <c r="AC240" s="26"/>
    </row>
    <row r="241" spans="29:29" s="83" customFormat="1">
      <c r="AC241" s="26"/>
    </row>
    <row r="242" spans="29:29" s="83" customFormat="1">
      <c r="AC242" s="26"/>
    </row>
    <row r="243" spans="29:29" s="83" customFormat="1">
      <c r="AC243" s="26"/>
    </row>
    <row r="244" spans="29:29" s="83" customFormat="1">
      <c r="AC244" s="26"/>
    </row>
    <row r="245" spans="29:29" s="83" customFormat="1">
      <c r="AC245" s="26"/>
    </row>
    <row r="246" spans="29:29" s="83" customFormat="1">
      <c r="AC246" s="26"/>
    </row>
    <row r="247" spans="29:29" s="83" customFormat="1">
      <c r="AC247" s="26"/>
    </row>
    <row r="248" spans="29:29" s="83" customFormat="1">
      <c r="AC248" s="26"/>
    </row>
    <row r="249" spans="29:29" s="83" customFormat="1">
      <c r="AC249" s="26"/>
    </row>
    <row r="250" spans="29:29" s="83" customFormat="1">
      <c r="AC250" s="26"/>
    </row>
    <row r="251" spans="29:29" s="83" customFormat="1">
      <c r="AC251" s="26"/>
    </row>
    <row r="252" spans="29:29" s="83" customFormat="1">
      <c r="AC252" s="26"/>
    </row>
    <row r="253" spans="29:29" s="83" customFormat="1">
      <c r="AC253" s="26"/>
    </row>
    <row r="254" spans="29:29" s="83" customFormat="1">
      <c r="AC254" s="26"/>
    </row>
    <row r="255" spans="29:29" s="83" customFormat="1">
      <c r="AC255" s="26"/>
    </row>
    <row r="256" spans="29:29" s="83" customFormat="1">
      <c r="AC256" s="26"/>
    </row>
    <row r="257" spans="29:29" s="83" customFormat="1">
      <c r="AC257" s="26"/>
    </row>
  </sheetData>
  <pageMargins left="0.75" right="0.75" top="1" bottom="1" header="0.5" footer="0.5"/>
  <pageSetup paperSize="9" orientation="portrait" horizontalDpi="4294967292" verticalDpi="4294967292"/>
  <legacy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6">
    <tabColor theme="6" tint="0.79998168889431442"/>
  </sheetPr>
  <dimension ref="A1:BO326"/>
  <sheetViews>
    <sheetView showGridLines="0" zoomScale="85" zoomScaleNormal="85" workbookViewId="0">
      <pane xSplit="1" ySplit="1" topLeftCell="B44" activePane="bottomRight" state="frozen"/>
      <selection pane="topRight" activeCell="B1" sqref="B1"/>
      <selection pane="bottomLeft" activeCell="A2" sqref="A2"/>
      <selection pane="bottomRight" activeCell="O30" sqref="O30"/>
    </sheetView>
  </sheetViews>
  <sheetFormatPr defaultColWidth="8.85546875" defaultRowHeight="12.75"/>
  <cols>
    <col min="1" max="1" width="56.7109375" style="8" customWidth="1"/>
    <col min="2" max="4" width="11.42578125" style="13" bestFit="1" customWidth="1"/>
    <col min="5" max="5" width="11.42578125" style="28" bestFit="1" customWidth="1"/>
    <col min="6" max="6" width="11.5703125" style="28" bestFit="1" customWidth="1"/>
    <col min="7" max="7" width="12.28515625" style="13" customWidth="1"/>
    <col min="8" max="10" width="12.5703125" style="13" bestFit="1" customWidth="1"/>
    <col min="11" max="11" width="12.5703125" style="332" bestFit="1" customWidth="1"/>
    <col min="12" max="17" width="12.5703125" style="13" bestFit="1" customWidth="1"/>
    <col min="18" max="20" width="12.5703125" style="8" bestFit="1" customWidth="1"/>
    <col min="21" max="16384" width="8.85546875" style="8"/>
  </cols>
  <sheetData>
    <row r="1" spans="1:67" ht="36.75" customHeight="1">
      <c r="A1" s="1107" t="s">
        <v>922</v>
      </c>
      <c r="B1" s="1099">
        <v>2012</v>
      </c>
      <c r="C1" s="1099">
        <v>2013</v>
      </c>
      <c r="D1" s="1099">
        <v>2014</v>
      </c>
      <c r="E1" s="1099">
        <v>2015</v>
      </c>
      <c r="F1" s="1099">
        <v>2016</v>
      </c>
      <c r="G1" s="1099">
        <v>2017</v>
      </c>
      <c r="H1" s="1099">
        <v>2018</v>
      </c>
      <c r="I1" s="1099">
        <v>2019</v>
      </c>
      <c r="J1" s="1099">
        <v>2020</v>
      </c>
      <c r="K1" s="1099">
        <v>2021</v>
      </c>
      <c r="L1" s="1099">
        <v>2022</v>
      </c>
      <c r="M1" s="1099">
        <v>2023</v>
      </c>
      <c r="N1" s="1099">
        <v>2024</v>
      </c>
      <c r="O1" s="1262">
        <v>2025</v>
      </c>
      <c r="P1" s="1106" t="s">
        <v>965</v>
      </c>
      <c r="Q1" s="1106">
        <v>2027</v>
      </c>
      <c r="R1" s="1106">
        <v>2028</v>
      </c>
      <c r="S1" s="1106">
        <v>2029</v>
      </c>
      <c r="T1" s="1106">
        <v>2030</v>
      </c>
    </row>
    <row r="2" spans="1:67" ht="13.5" customHeight="1">
      <c r="A2" s="239"/>
      <c r="B2" s="33" t="s">
        <v>231</v>
      </c>
      <c r="C2" s="33" t="s">
        <v>231</v>
      </c>
      <c r="D2" s="33" t="s">
        <v>231</v>
      </c>
      <c r="E2" s="33" t="s">
        <v>231</v>
      </c>
      <c r="F2" s="33" t="s">
        <v>231</v>
      </c>
      <c r="G2" s="33" t="s">
        <v>231</v>
      </c>
      <c r="H2" s="33" t="s">
        <v>231</v>
      </c>
      <c r="I2" s="33" t="s">
        <v>231</v>
      </c>
      <c r="J2" s="33" t="s">
        <v>231</v>
      </c>
      <c r="K2" s="33" t="s">
        <v>231</v>
      </c>
      <c r="L2" s="33" t="s">
        <v>231</v>
      </c>
      <c r="M2" s="33" t="s">
        <v>231</v>
      </c>
      <c r="N2" s="33" t="s">
        <v>231</v>
      </c>
      <c r="O2" s="1217" t="s">
        <v>231</v>
      </c>
      <c r="P2" s="32" t="s">
        <v>233</v>
      </c>
      <c r="Q2" s="32" t="s">
        <v>233</v>
      </c>
      <c r="R2" s="32" t="s">
        <v>233</v>
      </c>
      <c r="S2" s="32" t="s">
        <v>233</v>
      </c>
      <c r="T2" s="32" t="s">
        <v>233</v>
      </c>
    </row>
    <row r="3" spans="1:67">
      <c r="A3" s="159" t="s">
        <v>817</v>
      </c>
      <c r="B3" s="34" t="s">
        <v>288</v>
      </c>
      <c r="C3" s="34" t="s">
        <v>288</v>
      </c>
      <c r="D3" s="34" t="s">
        <v>288</v>
      </c>
      <c r="E3" s="30" t="s">
        <v>170</v>
      </c>
      <c r="F3" s="30" t="s">
        <v>170</v>
      </c>
      <c r="G3" s="30" t="s">
        <v>160</v>
      </c>
      <c r="H3" s="30" t="s">
        <v>152</v>
      </c>
      <c r="I3" s="30" t="s">
        <v>149</v>
      </c>
      <c r="J3" s="30" t="s">
        <v>142</v>
      </c>
      <c r="K3" s="30" t="s">
        <v>133</v>
      </c>
      <c r="L3" s="30" t="s">
        <v>3</v>
      </c>
      <c r="M3" s="30" t="s">
        <v>892</v>
      </c>
      <c r="N3" s="30" t="s">
        <v>898</v>
      </c>
      <c r="O3" s="20" t="s">
        <v>963</v>
      </c>
      <c r="P3" s="48" t="s">
        <v>902</v>
      </c>
      <c r="Q3" s="48" t="s">
        <v>902</v>
      </c>
      <c r="R3" s="48" t="s">
        <v>902</v>
      </c>
      <c r="S3" s="48" t="s">
        <v>902</v>
      </c>
      <c r="T3" s="48" t="s">
        <v>902</v>
      </c>
    </row>
    <row r="4" spans="1:67" ht="15" customHeight="1">
      <c r="A4" s="159"/>
      <c r="B4" s="95"/>
      <c r="C4" s="95"/>
      <c r="D4" s="95"/>
      <c r="E4" s="95"/>
      <c r="F4" s="95"/>
      <c r="G4" s="95"/>
      <c r="H4" s="95"/>
      <c r="I4" s="95"/>
      <c r="J4" s="95"/>
      <c r="K4" s="95"/>
      <c r="L4" s="95"/>
      <c r="M4" s="95"/>
      <c r="N4" s="95"/>
      <c r="O4" s="59"/>
      <c r="P4" s="94"/>
      <c r="Q4" s="94"/>
      <c r="R4" s="94"/>
      <c r="S4" s="94"/>
      <c r="T4" s="609"/>
    </row>
    <row r="5" spans="1:67" s="7" customFormat="1" ht="13.15" customHeight="1">
      <c r="A5" s="57" t="s">
        <v>695</v>
      </c>
      <c r="B5" s="71">
        <v>6118.2</v>
      </c>
      <c r="C5" s="71">
        <v>8845.2000000000007</v>
      </c>
      <c r="D5" s="71">
        <v>11827.9</v>
      </c>
      <c r="E5" s="71">
        <v>13942</v>
      </c>
      <c r="F5" s="71">
        <v>16436.900000000001</v>
      </c>
      <c r="G5" s="71">
        <v>17173.099999999999</v>
      </c>
      <c r="H5" s="71">
        <v>18279.900000000001</v>
      </c>
      <c r="I5" s="71">
        <v>19333.5</v>
      </c>
      <c r="J5" s="71">
        <v>22215.599999999999</v>
      </c>
      <c r="K5" s="71">
        <v>25257.599999999999</v>
      </c>
      <c r="L5" s="71">
        <v>27534.2</v>
      </c>
      <c r="M5" s="71">
        <v>29716.9</v>
      </c>
      <c r="N5" s="1261">
        <v>31192.799999999999</v>
      </c>
      <c r="O5" s="1179">
        <v>31672.5</v>
      </c>
      <c r="P5" s="984">
        <v>30877.1</v>
      </c>
      <c r="Q5" s="984">
        <v>31893.200000000001</v>
      </c>
      <c r="R5" s="984">
        <v>33989.599999999999</v>
      </c>
      <c r="S5" s="984">
        <v>31126.400000000001</v>
      </c>
      <c r="T5" s="984">
        <v>26172.400000000001</v>
      </c>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row>
    <row r="6" spans="1:67" ht="15">
      <c r="A6" s="159" t="s">
        <v>792</v>
      </c>
      <c r="B6" s="73">
        <v>2751.6</v>
      </c>
      <c r="C6" s="73">
        <v>4200.7</v>
      </c>
      <c r="D6" s="73">
        <v>5620.6</v>
      </c>
      <c r="E6" s="73">
        <v>6729.4</v>
      </c>
      <c r="F6" s="73">
        <v>8663.5</v>
      </c>
      <c r="G6" s="73">
        <v>9194.4</v>
      </c>
      <c r="H6" s="73">
        <v>8677.6</v>
      </c>
      <c r="I6" s="73">
        <v>10191.299999999999</v>
      </c>
      <c r="J6" s="73">
        <v>11819.4</v>
      </c>
      <c r="K6" s="73">
        <v>13296.6</v>
      </c>
      <c r="L6" s="73">
        <v>13789.2</v>
      </c>
      <c r="M6" s="73">
        <v>14145.9</v>
      </c>
      <c r="N6" s="73">
        <v>12762.9</v>
      </c>
      <c r="O6" s="488">
        <v>13943.5</v>
      </c>
      <c r="P6" s="985">
        <v>11898</v>
      </c>
      <c r="Q6" s="985">
        <v>12937.9</v>
      </c>
      <c r="R6" s="985">
        <v>16075.4</v>
      </c>
      <c r="S6" s="985">
        <v>14255.6</v>
      </c>
      <c r="T6" s="985">
        <v>10891.2</v>
      </c>
    </row>
    <row r="7" spans="1:67" ht="15">
      <c r="A7" s="159" t="s">
        <v>818</v>
      </c>
      <c r="B7" s="73">
        <v>3366.6</v>
      </c>
      <c r="C7" s="73">
        <v>4644.5</v>
      </c>
      <c r="D7" s="73">
        <v>6207.3</v>
      </c>
      <c r="E7" s="73">
        <v>7212.6</v>
      </c>
      <c r="F7" s="73">
        <v>7773.4</v>
      </c>
      <c r="G7" s="73">
        <v>7978.7</v>
      </c>
      <c r="H7" s="73">
        <v>8322.2999999999993</v>
      </c>
      <c r="I7" s="73">
        <v>7966.6</v>
      </c>
      <c r="J7" s="73">
        <v>9315.2000000000007</v>
      </c>
      <c r="K7" s="73">
        <v>10833.4</v>
      </c>
      <c r="L7" s="73">
        <v>12583.4</v>
      </c>
      <c r="M7" s="73">
        <v>14528.4</v>
      </c>
      <c r="N7" s="73">
        <v>16308.8</v>
      </c>
      <c r="O7" s="488">
        <v>17305.8</v>
      </c>
      <c r="P7" s="985">
        <v>17926.8</v>
      </c>
      <c r="Q7" s="985">
        <v>17469</v>
      </c>
      <c r="R7" s="985">
        <v>16540</v>
      </c>
      <c r="S7" s="985">
        <v>15611</v>
      </c>
      <c r="T7" s="985">
        <v>14136</v>
      </c>
    </row>
    <row r="8" spans="1:67" ht="15">
      <c r="A8" s="159" t="s">
        <v>747</v>
      </c>
      <c r="B8" s="75"/>
      <c r="C8" s="73"/>
      <c r="D8" s="73"/>
      <c r="E8" s="75"/>
      <c r="F8" s="75"/>
      <c r="G8" s="75"/>
      <c r="H8" s="75">
        <v>1280</v>
      </c>
      <c r="I8" s="75">
        <v>1175.5999999999999</v>
      </c>
      <c r="J8" s="75">
        <v>1080.9000000000001</v>
      </c>
      <c r="K8" s="75">
        <v>1127.5999999999999</v>
      </c>
      <c r="L8" s="75">
        <v>1161.5999999999999</v>
      </c>
      <c r="M8" s="75">
        <v>1042.5999999999999</v>
      </c>
      <c r="N8" s="75">
        <v>2121.1999999999998</v>
      </c>
      <c r="O8" s="488">
        <v>423.2</v>
      </c>
      <c r="P8" s="985">
        <v>1052.3</v>
      </c>
      <c r="Q8" s="985">
        <v>1486.4</v>
      </c>
      <c r="R8" s="985">
        <v>1374.2</v>
      </c>
      <c r="S8" s="985">
        <v>1259.7</v>
      </c>
      <c r="T8" s="985">
        <v>1145.2</v>
      </c>
    </row>
    <row r="9" spans="1:67">
      <c r="A9" s="159"/>
      <c r="B9" s="73"/>
      <c r="C9" s="73"/>
      <c r="D9" s="73"/>
      <c r="E9" s="73"/>
      <c r="F9" s="73"/>
      <c r="G9" s="73"/>
      <c r="H9" s="73"/>
      <c r="I9" s="73"/>
      <c r="J9" s="73"/>
      <c r="K9" s="73"/>
      <c r="L9" s="73"/>
      <c r="M9" s="73"/>
      <c r="N9" s="73"/>
      <c r="O9" s="1263"/>
      <c r="P9" s="72"/>
      <c r="Q9" s="72"/>
      <c r="R9" s="72"/>
      <c r="S9" s="72"/>
      <c r="T9" s="998"/>
    </row>
    <row r="10" spans="1:67" s="7" customFormat="1" ht="15">
      <c r="A10" s="57" t="s">
        <v>696</v>
      </c>
      <c r="B10" s="71">
        <v>2367.4</v>
      </c>
      <c r="C10" s="71">
        <v>3032.5</v>
      </c>
      <c r="D10" s="71">
        <v>3537.2</v>
      </c>
      <c r="E10" s="71">
        <v>4058.1</v>
      </c>
      <c r="F10" s="71">
        <v>5507.1</v>
      </c>
      <c r="G10" s="71">
        <v>6385.1</v>
      </c>
      <c r="H10" s="71">
        <v>12019.2</v>
      </c>
      <c r="I10" s="71">
        <v>14333.4</v>
      </c>
      <c r="J10" s="71">
        <f>J12+J16</f>
        <v>17952.8</v>
      </c>
      <c r="K10" s="71">
        <v>22915.5</v>
      </c>
      <c r="L10" s="71">
        <v>26145.599999999999</v>
      </c>
      <c r="M10" s="71">
        <v>28226.799999999999</v>
      </c>
      <c r="N10" s="71">
        <v>29284.6</v>
      </c>
      <c r="O10" s="1179">
        <v>36789.9</v>
      </c>
      <c r="P10" s="984">
        <v>35338.6</v>
      </c>
      <c r="Q10" s="984">
        <v>34309.5</v>
      </c>
      <c r="R10" s="984">
        <v>30834.1</v>
      </c>
      <c r="S10" s="984">
        <v>28993.4</v>
      </c>
      <c r="T10" s="984">
        <v>27192.3</v>
      </c>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K10" s="8"/>
      <c r="BL10" s="8"/>
      <c r="BM10" s="8"/>
      <c r="BN10" s="8"/>
      <c r="BO10" s="8"/>
    </row>
    <row r="11" spans="1:67" s="6" customFormat="1" ht="15">
      <c r="A11" s="159" t="s">
        <v>820</v>
      </c>
      <c r="B11" s="560"/>
      <c r="C11" s="560"/>
      <c r="D11" s="560"/>
      <c r="E11" s="560"/>
      <c r="F11" s="560"/>
      <c r="G11" s="560"/>
      <c r="H11" s="560"/>
      <c r="I11" s="560"/>
      <c r="J11" s="560"/>
      <c r="K11" s="73">
        <v>1244.0999999999999</v>
      </c>
      <c r="L11" s="842">
        <v>1244.0999999999999</v>
      </c>
      <c r="M11" s="842">
        <v>1244.0999999999999</v>
      </c>
      <c r="N11" s="842">
        <v>0</v>
      </c>
      <c r="O11" s="488">
        <v>1244.0999999999999</v>
      </c>
      <c r="P11" s="985">
        <v>1244.0999999999999</v>
      </c>
      <c r="Q11" s="985">
        <v>1244.0999999999999</v>
      </c>
      <c r="R11" s="985">
        <v>1244.0999999999999</v>
      </c>
      <c r="S11" s="985">
        <v>1244.0999999999999</v>
      </c>
      <c r="T11" s="985">
        <v>1244.0999999999999</v>
      </c>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ht="15">
      <c r="A12" s="159" t="s">
        <v>737</v>
      </c>
      <c r="B12" s="73"/>
      <c r="C12" s="73"/>
      <c r="D12" s="73"/>
      <c r="E12" s="75"/>
      <c r="F12" s="75"/>
      <c r="G12" s="73"/>
      <c r="H12" s="73">
        <v>1683.5</v>
      </c>
      <c r="I12" s="73">
        <v>1700.7</v>
      </c>
      <c r="J12" s="73">
        <f>J13+J14+J15</f>
        <v>1700.7</v>
      </c>
      <c r="K12" s="73">
        <v>1750</v>
      </c>
      <c r="L12" s="73">
        <v>1760.6</v>
      </c>
      <c r="M12" s="73">
        <v>1760.6</v>
      </c>
      <c r="N12" s="73">
        <v>1760.6</v>
      </c>
      <c r="O12" s="488">
        <v>2127.6999999999998</v>
      </c>
      <c r="P12" s="985">
        <v>1897</v>
      </c>
      <c r="Q12" s="985">
        <v>1897</v>
      </c>
      <c r="R12" s="985">
        <v>0</v>
      </c>
      <c r="S12" s="985">
        <v>0</v>
      </c>
      <c r="T12" s="985">
        <v>0</v>
      </c>
    </row>
    <row r="13" spans="1:67" ht="15">
      <c r="A13" s="300" t="s">
        <v>748</v>
      </c>
      <c r="B13" s="73"/>
      <c r="C13" s="73"/>
      <c r="D13" s="73"/>
      <c r="E13" s="75"/>
      <c r="F13" s="75"/>
      <c r="G13" s="75"/>
      <c r="H13" s="75">
        <v>0</v>
      </c>
      <c r="I13" s="75">
        <v>0</v>
      </c>
      <c r="J13" s="75">
        <v>0</v>
      </c>
      <c r="K13" s="75">
        <v>0</v>
      </c>
      <c r="L13" s="75">
        <v>0</v>
      </c>
      <c r="M13" s="75">
        <v>0</v>
      </c>
      <c r="N13" s="75">
        <v>0</v>
      </c>
      <c r="O13" s="488"/>
      <c r="P13" s="985">
        <v>0</v>
      </c>
      <c r="Q13" s="985">
        <v>0</v>
      </c>
      <c r="R13" s="985">
        <v>0</v>
      </c>
      <c r="S13" s="985">
        <v>0</v>
      </c>
      <c r="T13" s="985">
        <v>0</v>
      </c>
    </row>
    <row r="14" spans="1:67" ht="15">
      <c r="A14" s="300" t="s">
        <v>801</v>
      </c>
      <c r="B14" s="73"/>
      <c r="C14" s="73"/>
      <c r="D14" s="73"/>
      <c r="E14" s="75"/>
      <c r="F14" s="75"/>
      <c r="G14" s="75"/>
      <c r="H14" s="75">
        <v>1683.5</v>
      </c>
      <c r="I14" s="75">
        <v>1700.7</v>
      </c>
      <c r="J14" s="75">
        <v>0</v>
      </c>
      <c r="K14" s="75">
        <v>0</v>
      </c>
      <c r="L14" s="75">
        <v>0</v>
      </c>
      <c r="M14" s="75">
        <v>0</v>
      </c>
      <c r="N14" s="75">
        <v>0</v>
      </c>
      <c r="O14" s="488"/>
      <c r="P14" s="985">
        <v>0</v>
      </c>
      <c r="Q14" s="985">
        <v>0</v>
      </c>
      <c r="R14" s="985">
        <v>0</v>
      </c>
      <c r="S14" s="985">
        <v>0</v>
      </c>
      <c r="T14" s="985">
        <v>0</v>
      </c>
    </row>
    <row r="15" spans="1:67" ht="15">
      <c r="A15" s="300" t="s">
        <v>821</v>
      </c>
      <c r="B15" s="73"/>
      <c r="C15" s="73"/>
      <c r="D15" s="73"/>
      <c r="E15" s="75"/>
      <c r="F15" s="75"/>
      <c r="G15" s="75"/>
      <c r="H15" s="75">
        <v>0</v>
      </c>
      <c r="I15" s="75">
        <v>0</v>
      </c>
      <c r="J15" s="75">
        <v>1700.7</v>
      </c>
      <c r="K15" s="75">
        <v>1750</v>
      </c>
      <c r="L15" s="73">
        <v>1760.6</v>
      </c>
      <c r="M15" s="73">
        <v>1760.6</v>
      </c>
      <c r="N15" s="73">
        <v>1760.6</v>
      </c>
      <c r="O15" s="488">
        <v>2127.6999999999998</v>
      </c>
      <c r="P15" s="985">
        <v>1897</v>
      </c>
      <c r="Q15" s="985">
        <v>1897</v>
      </c>
      <c r="R15" s="985">
        <v>0</v>
      </c>
      <c r="S15" s="985">
        <v>0</v>
      </c>
      <c r="T15" s="985">
        <v>0</v>
      </c>
    </row>
    <row r="16" spans="1:67" ht="15">
      <c r="A16" s="159" t="s">
        <v>747</v>
      </c>
      <c r="B16" s="73">
        <v>2367.4</v>
      </c>
      <c r="C16" s="73">
        <v>3032.5</v>
      </c>
      <c r="D16" s="73">
        <v>3537.2</v>
      </c>
      <c r="E16" s="75">
        <v>4058.1</v>
      </c>
      <c r="F16" s="73">
        <f>SUM(F17:F19)</f>
        <v>5507.1</v>
      </c>
      <c r="G16" s="73">
        <v>6385.1</v>
      </c>
      <c r="H16" s="73">
        <v>10335.700000000001</v>
      </c>
      <c r="I16" s="73">
        <v>12632.7</v>
      </c>
      <c r="J16" s="73">
        <f>J17+J18+J19</f>
        <v>16252.1</v>
      </c>
      <c r="K16" s="73">
        <v>19921.400000000001</v>
      </c>
      <c r="L16" s="73">
        <v>23141</v>
      </c>
      <c r="M16" s="73">
        <v>25222.1</v>
      </c>
      <c r="N16" s="73">
        <v>27524</v>
      </c>
      <c r="O16" s="488">
        <v>33418.1</v>
      </c>
      <c r="P16" s="985">
        <v>32197.5</v>
      </c>
      <c r="Q16" s="985">
        <v>31168.400000000001</v>
      </c>
      <c r="R16" s="985">
        <v>29590</v>
      </c>
      <c r="S16" s="985">
        <v>27749.200000000001</v>
      </c>
      <c r="T16" s="985">
        <v>25948.2</v>
      </c>
    </row>
    <row r="17" spans="1:67" ht="15">
      <c r="A17" s="300" t="s">
        <v>822</v>
      </c>
      <c r="B17" s="73">
        <v>2337.5</v>
      </c>
      <c r="C17" s="73">
        <v>3018.4</v>
      </c>
      <c r="D17" s="73">
        <v>3537.2</v>
      </c>
      <c r="E17" s="75">
        <v>4058.1</v>
      </c>
      <c r="F17" s="73">
        <v>4593</v>
      </c>
      <c r="G17" s="73">
        <v>5396.4</v>
      </c>
      <c r="H17" s="73">
        <v>7516.9</v>
      </c>
      <c r="I17" s="73">
        <v>8676.7000000000007</v>
      </c>
      <c r="J17" s="73">
        <v>9831.6</v>
      </c>
      <c r="K17" s="73">
        <v>10939.9</v>
      </c>
      <c r="L17" s="73">
        <v>11774.4</v>
      </c>
      <c r="M17" s="73">
        <v>11982.1</v>
      </c>
      <c r="N17" s="73">
        <v>11885.4</v>
      </c>
      <c r="O17" s="488">
        <v>14240.1</v>
      </c>
      <c r="P17" s="985">
        <v>12738.7</v>
      </c>
      <c r="Q17" s="985">
        <v>12461.9</v>
      </c>
      <c r="R17" s="985">
        <v>11867.9</v>
      </c>
      <c r="S17" s="985">
        <v>11134.3</v>
      </c>
      <c r="T17" s="985">
        <v>10440.299999999999</v>
      </c>
    </row>
    <row r="18" spans="1:67" ht="15">
      <c r="A18" s="300" t="s">
        <v>823</v>
      </c>
      <c r="B18" s="73">
        <v>29.9</v>
      </c>
      <c r="C18" s="73">
        <v>14.1</v>
      </c>
      <c r="D18" s="73"/>
      <c r="E18" s="75"/>
      <c r="F18" s="73">
        <v>686.8</v>
      </c>
      <c r="G18" s="73">
        <v>1033.7</v>
      </c>
      <c r="H18" s="73">
        <v>1934.7</v>
      </c>
      <c r="I18" s="73">
        <v>1970.4</v>
      </c>
      <c r="J18" s="73">
        <v>1094.0999999999999</v>
      </c>
      <c r="K18" s="73">
        <v>231.5</v>
      </c>
      <c r="L18" s="73">
        <v>202.5</v>
      </c>
      <c r="M18" s="73">
        <v>162.1</v>
      </c>
      <c r="N18" s="73">
        <v>118.5</v>
      </c>
      <c r="O18" s="488">
        <v>222.4</v>
      </c>
      <c r="P18" s="985">
        <v>122.6</v>
      </c>
      <c r="Q18" s="985">
        <v>71.099999999999994</v>
      </c>
      <c r="R18" s="985">
        <v>-78.2</v>
      </c>
      <c r="S18" s="985">
        <v>-215.6</v>
      </c>
      <c r="T18" s="985">
        <v>-353</v>
      </c>
    </row>
    <row r="19" spans="1:67" ht="15">
      <c r="A19" s="300" t="s">
        <v>752</v>
      </c>
      <c r="B19" s="73"/>
      <c r="C19" s="73"/>
      <c r="D19" s="73"/>
      <c r="E19" s="75"/>
      <c r="F19" s="73">
        <v>227.3</v>
      </c>
      <c r="G19" s="73">
        <v>-45</v>
      </c>
      <c r="H19" s="73">
        <v>884.1</v>
      </c>
      <c r="I19" s="73">
        <v>1985.6</v>
      </c>
      <c r="J19" s="73">
        <v>5326.4</v>
      </c>
      <c r="K19" s="73">
        <v>8750.1</v>
      </c>
      <c r="L19" s="73">
        <v>11164.1</v>
      </c>
      <c r="M19" s="73">
        <v>13077.8</v>
      </c>
      <c r="N19" s="73">
        <v>15520.1</v>
      </c>
      <c r="O19" s="488">
        <v>18955.599999999999</v>
      </c>
      <c r="P19" s="985">
        <v>19336.2</v>
      </c>
      <c r="Q19" s="985">
        <v>18635.400000000001</v>
      </c>
      <c r="R19" s="985">
        <v>17800.2</v>
      </c>
      <c r="S19" s="985">
        <v>16830.5</v>
      </c>
      <c r="T19" s="985">
        <v>15860.9</v>
      </c>
    </row>
    <row r="20" spans="1:67">
      <c r="A20" s="159"/>
      <c r="B20" s="75"/>
      <c r="C20" s="75"/>
      <c r="D20" s="75"/>
      <c r="E20" s="75"/>
      <c r="F20" s="73"/>
      <c r="G20" s="73"/>
      <c r="H20" s="73"/>
      <c r="I20" s="73"/>
      <c r="J20" s="73"/>
      <c r="K20" s="73"/>
      <c r="L20" s="73"/>
      <c r="M20" s="73"/>
      <c r="N20" s="73"/>
      <c r="O20" s="1263"/>
      <c r="P20" s="72"/>
      <c r="Q20" s="72"/>
      <c r="R20" s="72"/>
      <c r="S20" s="72"/>
      <c r="T20" s="998"/>
    </row>
    <row r="21" spans="1:67" s="7" customFormat="1" ht="15">
      <c r="A21" s="57" t="s">
        <v>824</v>
      </c>
      <c r="B21" s="71">
        <v>8485.6</v>
      </c>
      <c r="C21" s="71">
        <v>11877.65</v>
      </c>
      <c r="D21" s="71">
        <v>15365.1</v>
      </c>
      <c r="E21" s="71">
        <v>18000.099999999999</v>
      </c>
      <c r="F21" s="71">
        <f>F10+F5</f>
        <v>21944</v>
      </c>
      <c r="G21" s="71">
        <f>G5+G10</f>
        <v>23558.199999999997</v>
      </c>
      <c r="H21" s="71">
        <v>30299.1</v>
      </c>
      <c r="I21" s="71">
        <v>33666.9</v>
      </c>
      <c r="J21" s="71">
        <f>J5+J10</f>
        <v>40168.399999999994</v>
      </c>
      <c r="K21" s="71">
        <v>48173.1</v>
      </c>
      <c r="L21" s="71">
        <v>53679.9</v>
      </c>
      <c r="M21" s="71">
        <v>57943.7</v>
      </c>
      <c r="N21" s="71">
        <v>60477.5</v>
      </c>
      <c r="O21" s="1179">
        <v>68462.399999999994</v>
      </c>
      <c r="P21" s="984">
        <v>66215.7</v>
      </c>
      <c r="Q21" s="984">
        <v>66202.7</v>
      </c>
      <c r="R21" s="984">
        <v>64823.7</v>
      </c>
      <c r="S21" s="984">
        <v>60119.7</v>
      </c>
      <c r="T21" s="984">
        <v>53364.7</v>
      </c>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row>
    <row r="22" spans="1:67" ht="15">
      <c r="A22" s="159" t="s">
        <v>825</v>
      </c>
      <c r="B22" s="1169">
        <v>0.26900000000000002</v>
      </c>
      <c r="C22" s="1169">
        <v>0.34700000000000003</v>
      </c>
      <c r="D22" s="1169">
        <v>0.35499999999999998</v>
      </c>
      <c r="E22" s="1170">
        <f t="shared" ref="E22:F22" si="0">E21/E23</f>
        <v>0.28958714755026721</v>
      </c>
      <c r="F22" s="1171">
        <f t="shared" si="0"/>
        <v>0.32383836416173029</v>
      </c>
      <c r="G22" s="1171">
        <f>G21/G23</f>
        <v>0.31895446428208774</v>
      </c>
      <c r="H22" s="1171">
        <v>0.38</v>
      </c>
      <c r="I22" s="1171">
        <v>0.39800000000000002</v>
      </c>
      <c r="J22" s="1171">
        <f>J21/J23</f>
        <v>0.49209697771570676</v>
      </c>
      <c r="K22" s="1171">
        <v>0.51600000000000001</v>
      </c>
      <c r="L22" s="1171">
        <v>0.498</v>
      </c>
      <c r="M22" s="1171">
        <v>0.52</v>
      </c>
      <c r="N22" s="1171">
        <v>0.49399999999999999</v>
      </c>
      <c r="O22" s="1264">
        <v>0.5</v>
      </c>
      <c r="P22" s="1172">
        <v>0.45500000000000002</v>
      </c>
      <c r="Q22" s="1172">
        <v>0.42</v>
      </c>
      <c r="R22" s="1172">
        <v>0.376</v>
      </c>
      <c r="S22" s="1172">
        <v>0.32200000000000001</v>
      </c>
      <c r="T22" s="1172">
        <v>0.26500000000000001</v>
      </c>
    </row>
    <row r="23" spans="1:67" s="7" customFormat="1" ht="15">
      <c r="A23" s="57" t="s">
        <v>826</v>
      </c>
      <c r="B23" s="71">
        <v>31593.1</v>
      </c>
      <c r="C23" s="71">
        <v>34275.9</v>
      </c>
      <c r="D23" s="71">
        <v>43279.199999999997</v>
      </c>
      <c r="E23" s="1004">
        <v>62157.8</v>
      </c>
      <c r="F23" s="71">
        <v>67762.2</v>
      </c>
      <c r="G23" s="71">
        <v>73860.7</v>
      </c>
      <c r="H23" s="71">
        <f>H21/H22</f>
        <v>79734.473684210519</v>
      </c>
      <c r="I23" s="71">
        <f>I21/I22</f>
        <v>84590.201005025127</v>
      </c>
      <c r="J23" s="71">
        <v>81627</v>
      </c>
      <c r="K23" s="71">
        <v>93314.1</v>
      </c>
      <c r="L23" s="71">
        <v>107807.3</v>
      </c>
      <c r="M23" s="71">
        <v>111350.8</v>
      </c>
      <c r="N23" s="71">
        <v>122519.1</v>
      </c>
      <c r="O23" s="1179">
        <v>136976.9</v>
      </c>
      <c r="P23" s="984">
        <v>145600.70000000001</v>
      </c>
      <c r="Q23" s="984">
        <v>157771</v>
      </c>
      <c r="R23" s="984">
        <v>172615</v>
      </c>
      <c r="S23" s="984">
        <v>186694</v>
      </c>
      <c r="T23" s="984">
        <v>201287</v>
      </c>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c r="BM23" s="8"/>
      <c r="BN23" s="8"/>
      <c r="BO23" s="8"/>
    </row>
    <row r="24" spans="1:67">
      <c r="A24" s="159"/>
      <c r="B24" s="650"/>
      <c r="C24" s="650"/>
      <c r="D24" s="650"/>
      <c r="E24" s="650"/>
      <c r="F24" s="650"/>
      <c r="G24" s="650"/>
      <c r="H24" s="650"/>
      <c r="I24" s="650"/>
      <c r="J24" s="650"/>
      <c r="K24" s="127"/>
      <c r="L24" s="127"/>
      <c r="M24" s="127"/>
      <c r="N24" s="127"/>
      <c r="O24" s="127"/>
      <c r="P24" s="127"/>
      <c r="Q24" s="127"/>
      <c r="R24" s="127"/>
    </row>
    <row r="25" spans="1:67" ht="15">
      <c r="A25" s="268" t="s">
        <v>267</v>
      </c>
      <c r="B25" s="332"/>
      <c r="C25" s="332"/>
      <c r="D25" s="333"/>
      <c r="E25" s="333"/>
      <c r="F25" s="333"/>
      <c r="G25" s="332"/>
      <c r="H25" s="332"/>
      <c r="I25" s="127"/>
      <c r="J25" s="127"/>
      <c r="K25" s="127"/>
      <c r="L25" s="127"/>
      <c r="M25" s="127"/>
      <c r="N25" s="127"/>
      <c r="O25" s="127"/>
      <c r="P25" s="127"/>
      <c r="Q25" s="127"/>
      <c r="R25" s="127"/>
    </row>
    <row r="26" spans="1:67" s="3" customFormat="1">
      <c r="A26" s="558" t="s">
        <v>827</v>
      </c>
      <c r="B26" s="52"/>
      <c r="C26" s="52"/>
      <c r="D26" s="52"/>
      <c r="E26" s="52"/>
      <c r="F26" s="520"/>
      <c r="G26" s="127"/>
      <c r="H26" s="440"/>
      <c r="I26" s="127"/>
      <c r="J26" s="127"/>
      <c r="K26" s="127"/>
      <c r="L26" s="127"/>
      <c r="M26" s="127"/>
      <c r="N26" s="127"/>
      <c r="O26" s="127"/>
      <c r="P26" s="127"/>
      <c r="Q26" s="127"/>
      <c r="R26" s="127"/>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row>
    <row r="27" spans="1:67" s="3" customFormat="1">
      <c r="A27" s="558" t="s">
        <v>828</v>
      </c>
      <c r="B27" s="52"/>
      <c r="C27" s="52"/>
      <c r="D27" s="52"/>
      <c r="E27" s="52"/>
      <c r="F27" s="520"/>
      <c r="G27" s="127"/>
      <c r="H27" s="440"/>
      <c r="I27" s="127"/>
      <c r="J27" s="127"/>
      <c r="K27" s="127"/>
      <c r="L27" s="127"/>
      <c r="M27" s="127"/>
      <c r="N27" s="127"/>
      <c r="O27" s="127"/>
      <c r="P27" s="127"/>
      <c r="Q27" s="127"/>
      <c r="R27" s="127"/>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row>
    <row r="28" spans="1:67" s="3" customFormat="1">
      <c r="A28" s="558" t="s">
        <v>829</v>
      </c>
      <c r="B28" s="52"/>
      <c r="C28" s="52"/>
      <c r="D28" s="52"/>
      <c r="E28" s="52"/>
      <c r="F28" s="520"/>
      <c r="G28" s="127"/>
      <c r="H28" s="440"/>
      <c r="I28" s="127"/>
      <c r="J28" s="127"/>
      <c r="K28" s="127"/>
      <c r="L28" s="127"/>
      <c r="M28" s="127"/>
      <c r="N28" s="127"/>
      <c r="O28" s="127"/>
      <c r="P28" s="127"/>
      <c r="Q28" s="127"/>
      <c r="R28" s="127"/>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row>
    <row r="29" spans="1:67" s="3" customFormat="1">
      <c r="A29" s="558"/>
      <c r="B29" s="52"/>
      <c r="C29" s="52"/>
      <c r="D29" s="52"/>
      <c r="E29" s="52"/>
      <c r="F29" s="520"/>
      <c r="G29" s="127"/>
      <c r="H29" s="440"/>
      <c r="I29" s="127"/>
      <c r="J29" s="127"/>
      <c r="K29" s="127"/>
      <c r="L29" s="127"/>
      <c r="M29" s="127"/>
      <c r="N29" s="127"/>
      <c r="O29" s="127"/>
      <c r="P29" s="127"/>
      <c r="Q29" s="127"/>
      <c r="R29" s="127"/>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row>
    <row r="30" spans="1:67" s="970" customFormat="1" ht="36.75" customHeight="1">
      <c r="A30" s="1294" t="s">
        <v>980</v>
      </c>
      <c r="B30" s="1280">
        <v>2012</v>
      </c>
      <c r="C30" s="1280">
        <v>2013</v>
      </c>
      <c r="D30" s="1280">
        <v>2014</v>
      </c>
      <c r="E30" s="1280">
        <v>2015</v>
      </c>
      <c r="F30" s="1280">
        <v>2016</v>
      </c>
      <c r="G30" s="1280">
        <v>2017</v>
      </c>
      <c r="H30" s="1280">
        <v>2018</v>
      </c>
      <c r="I30" s="1280">
        <v>2019</v>
      </c>
      <c r="J30" s="1280">
        <v>2020</v>
      </c>
      <c r="K30" s="1280">
        <v>2021</v>
      </c>
      <c r="L30" s="1280">
        <v>2022</v>
      </c>
      <c r="M30" s="1280">
        <v>2023</v>
      </c>
      <c r="N30" s="1280">
        <v>2024</v>
      </c>
      <c r="O30" s="1295" t="s">
        <v>967</v>
      </c>
      <c r="P30" s="1295">
        <v>2026</v>
      </c>
      <c r="Q30" s="1295">
        <v>2027</v>
      </c>
      <c r="R30" s="1295">
        <v>2028</v>
      </c>
      <c r="S30" s="1295">
        <v>2029</v>
      </c>
      <c r="T30" s="1295">
        <v>2030</v>
      </c>
    </row>
    <row r="31" spans="1:67" s="970" customFormat="1" ht="13.5" customHeight="1">
      <c r="A31" s="1137"/>
      <c r="B31" s="896" t="s">
        <v>231</v>
      </c>
      <c r="C31" s="896" t="s">
        <v>231</v>
      </c>
      <c r="D31" s="896" t="s">
        <v>231</v>
      </c>
      <c r="E31" s="896" t="s">
        <v>231</v>
      </c>
      <c r="F31" s="896" t="s">
        <v>231</v>
      </c>
      <c r="G31" s="896" t="s">
        <v>231</v>
      </c>
      <c r="H31" s="896" t="s">
        <v>231</v>
      </c>
      <c r="I31" s="896" t="s">
        <v>231</v>
      </c>
      <c r="J31" s="896" t="s">
        <v>231</v>
      </c>
      <c r="K31" s="896" t="s">
        <v>231</v>
      </c>
      <c r="L31" s="896" t="s">
        <v>231</v>
      </c>
      <c r="M31" s="896" t="s">
        <v>231</v>
      </c>
      <c r="N31" s="896" t="s">
        <v>231</v>
      </c>
      <c r="O31" s="956" t="s">
        <v>232</v>
      </c>
      <c r="P31" s="956" t="s">
        <v>233</v>
      </c>
      <c r="Q31" s="956" t="s">
        <v>233</v>
      </c>
      <c r="R31" s="956" t="s">
        <v>233</v>
      </c>
      <c r="S31" s="956" t="s">
        <v>233</v>
      </c>
      <c r="T31" s="956" t="s">
        <v>233</v>
      </c>
    </row>
    <row r="32" spans="1:67" s="970" customFormat="1">
      <c r="A32" s="952" t="s">
        <v>817</v>
      </c>
      <c r="B32" s="853" t="s">
        <v>288</v>
      </c>
      <c r="C32" s="853" t="s">
        <v>288</v>
      </c>
      <c r="D32" s="853" t="s">
        <v>288</v>
      </c>
      <c r="E32" s="955" t="s">
        <v>170</v>
      </c>
      <c r="F32" s="955" t="s">
        <v>170</v>
      </c>
      <c r="G32" s="955" t="s">
        <v>160</v>
      </c>
      <c r="H32" s="955" t="s">
        <v>152</v>
      </c>
      <c r="I32" s="955" t="s">
        <v>149</v>
      </c>
      <c r="J32" s="955" t="s">
        <v>142</v>
      </c>
      <c r="K32" s="955" t="s">
        <v>133</v>
      </c>
      <c r="L32" s="955" t="s">
        <v>3</v>
      </c>
      <c r="M32" s="955" t="s">
        <v>892</v>
      </c>
      <c r="N32" s="955" t="s">
        <v>898</v>
      </c>
      <c r="O32" s="1138" t="s">
        <v>902</v>
      </c>
      <c r="P32" s="1138" t="s">
        <v>902</v>
      </c>
      <c r="Q32" s="1138" t="s">
        <v>902</v>
      </c>
      <c r="R32" s="1138" t="s">
        <v>902</v>
      </c>
      <c r="S32" s="1138" t="s">
        <v>902</v>
      </c>
      <c r="T32" s="1138" t="s">
        <v>902</v>
      </c>
    </row>
    <row r="33" spans="1:67" s="970" customFormat="1" ht="15" customHeight="1">
      <c r="A33" s="952"/>
      <c r="B33" s="1139"/>
      <c r="C33" s="1139"/>
      <c r="D33" s="1139"/>
      <c r="E33" s="1139"/>
      <c r="F33" s="1139"/>
      <c r="G33" s="1139"/>
      <c r="H33" s="1139"/>
      <c r="I33" s="1139"/>
      <c r="J33" s="1139"/>
      <c r="K33" s="1139"/>
      <c r="L33" s="1139"/>
      <c r="M33" s="1139"/>
      <c r="N33" s="1139"/>
      <c r="O33" s="1140"/>
      <c r="P33" s="1140"/>
      <c r="Q33" s="1140"/>
      <c r="R33" s="1140"/>
      <c r="S33" s="1140"/>
      <c r="T33" s="960"/>
    </row>
    <row r="34" spans="1:67" s="1296" customFormat="1" ht="13.15" customHeight="1">
      <c r="A34" s="1141" t="s">
        <v>695</v>
      </c>
      <c r="B34" s="1156">
        <v>6118.2</v>
      </c>
      <c r="C34" s="1156">
        <v>8845.2000000000007</v>
      </c>
      <c r="D34" s="1156">
        <v>11827.9</v>
      </c>
      <c r="E34" s="1156">
        <v>13942</v>
      </c>
      <c r="F34" s="1156">
        <v>16436.900000000001</v>
      </c>
      <c r="G34" s="1156">
        <v>17173.099999999999</v>
      </c>
      <c r="H34" s="1156">
        <v>18279.900000000001</v>
      </c>
      <c r="I34" s="1156">
        <v>19333.5</v>
      </c>
      <c r="J34" s="1156">
        <v>22215.599999999999</v>
      </c>
      <c r="K34" s="1156">
        <v>25257.599999999999</v>
      </c>
      <c r="L34" s="1156">
        <v>27534.2</v>
      </c>
      <c r="M34" s="1156">
        <v>29716.9</v>
      </c>
      <c r="N34" s="1156">
        <v>31192.799999999999</v>
      </c>
      <c r="O34" s="1273">
        <v>30809.7</v>
      </c>
      <c r="P34" s="1273">
        <v>30877.1</v>
      </c>
      <c r="Q34" s="1273">
        <v>31893.200000000001</v>
      </c>
      <c r="R34" s="1273">
        <v>33989.599999999999</v>
      </c>
      <c r="S34" s="1273">
        <v>31126.400000000001</v>
      </c>
      <c r="T34" s="1273">
        <v>26172.400000000001</v>
      </c>
      <c r="U34" s="970"/>
      <c r="V34" s="970"/>
      <c r="W34" s="970"/>
      <c r="X34" s="970"/>
      <c r="Y34" s="970"/>
      <c r="Z34" s="970"/>
      <c r="AA34" s="970"/>
      <c r="AB34" s="970"/>
      <c r="AC34" s="970"/>
      <c r="AD34" s="970"/>
      <c r="AE34" s="970"/>
      <c r="AF34" s="970"/>
      <c r="AG34" s="970"/>
      <c r="AH34" s="970"/>
      <c r="AI34" s="970"/>
      <c r="AJ34" s="970"/>
      <c r="AK34" s="970"/>
      <c r="AL34" s="970"/>
      <c r="AM34" s="970"/>
      <c r="AN34" s="970"/>
      <c r="AO34" s="970"/>
      <c r="AP34" s="970"/>
      <c r="AQ34" s="970"/>
      <c r="AR34" s="970"/>
      <c r="AS34" s="970"/>
      <c r="AT34" s="970"/>
      <c r="AU34" s="970"/>
      <c r="AV34" s="970"/>
      <c r="AW34" s="970"/>
      <c r="AX34" s="970"/>
      <c r="AY34" s="970"/>
      <c r="AZ34" s="970"/>
      <c r="BA34" s="970"/>
      <c r="BB34" s="970"/>
      <c r="BC34" s="970"/>
      <c r="BD34" s="970"/>
      <c r="BE34" s="970"/>
      <c r="BF34" s="970"/>
      <c r="BG34" s="970"/>
      <c r="BH34" s="970"/>
      <c r="BI34" s="970"/>
      <c r="BJ34" s="970"/>
      <c r="BK34" s="970"/>
      <c r="BL34" s="970"/>
      <c r="BM34" s="970"/>
      <c r="BN34" s="970"/>
      <c r="BO34" s="970"/>
    </row>
    <row r="35" spans="1:67" s="970" customFormat="1" ht="15">
      <c r="A35" s="952" t="s">
        <v>792</v>
      </c>
      <c r="B35" s="1165">
        <v>2751.6</v>
      </c>
      <c r="C35" s="1165">
        <v>4200.7</v>
      </c>
      <c r="D35" s="1165">
        <v>5620.6</v>
      </c>
      <c r="E35" s="1165">
        <v>6729.4</v>
      </c>
      <c r="F35" s="1165">
        <v>8663.5</v>
      </c>
      <c r="G35" s="1165">
        <v>9194.4</v>
      </c>
      <c r="H35" s="1165">
        <v>8677.6</v>
      </c>
      <c r="I35" s="1165">
        <v>10191.299999999999</v>
      </c>
      <c r="J35" s="1165">
        <v>11819.4</v>
      </c>
      <c r="K35" s="1165">
        <v>13296.6</v>
      </c>
      <c r="L35" s="1165">
        <v>13789.2</v>
      </c>
      <c r="M35" s="1165">
        <v>14145.9</v>
      </c>
      <c r="N35" s="1165">
        <v>12762.9</v>
      </c>
      <c r="O35" s="1276">
        <v>12875.5</v>
      </c>
      <c r="P35" s="1276">
        <v>11898</v>
      </c>
      <c r="Q35" s="1276">
        <v>12937.9</v>
      </c>
      <c r="R35" s="1276">
        <v>16075.4</v>
      </c>
      <c r="S35" s="1276">
        <v>14255.6</v>
      </c>
      <c r="T35" s="1276">
        <v>10891.2</v>
      </c>
    </row>
    <row r="36" spans="1:67" s="970" customFormat="1" ht="15">
      <c r="A36" s="952" t="s">
        <v>818</v>
      </c>
      <c r="B36" s="1165">
        <v>3366.6</v>
      </c>
      <c r="C36" s="1165">
        <v>4644.5</v>
      </c>
      <c r="D36" s="1165">
        <v>6207.3</v>
      </c>
      <c r="E36" s="1165">
        <v>7212.6</v>
      </c>
      <c r="F36" s="1165">
        <v>7773.4</v>
      </c>
      <c r="G36" s="1165">
        <v>7978.7</v>
      </c>
      <c r="H36" s="1165">
        <v>8322.2999999999993</v>
      </c>
      <c r="I36" s="1165">
        <v>7966.6</v>
      </c>
      <c r="J36" s="1165">
        <v>9315.2000000000007</v>
      </c>
      <c r="K36" s="1165">
        <v>10833.4</v>
      </c>
      <c r="L36" s="1165">
        <v>12583.4</v>
      </c>
      <c r="M36" s="1165">
        <v>14528.4</v>
      </c>
      <c r="N36" s="1165">
        <v>16308.8</v>
      </c>
      <c r="O36" s="1276">
        <v>17292.8</v>
      </c>
      <c r="P36" s="1276">
        <v>17926.8</v>
      </c>
      <c r="Q36" s="1276">
        <v>17469</v>
      </c>
      <c r="R36" s="1276">
        <v>16540</v>
      </c>
      <c r="S36" s="1276">
        <v>15611</v>
      </c>
      <c r="T36" s="1276">
        <v>14136</v>
      </c>
    </row>
    <row r="37" spans="1:67" s="970" customFormat="1" ht="15">
      <c r="A37" s="952" t="s">
        <v>747</v>
      </c>
      <c r="B37" s="1286"/>
      <c r="C37" s="1165"/>
      <c r="D37" s="1165"/>
      <c r="E37" s="1286"/>
      <c r="F37" s="1286"/>
      <c r="G37" s="1286"/>
      <c r="H37" s="1286">
        <v>1280</v>
      </c>
      <c r="I37" s="1286">
        <v>1175.5999999999999</v>
      </c>
      <c r="J37" s="1286">
        <v>1080.9000000000001</v>
      </c>
      <c r="K37" s="1286">
        <v>1127.5999999999999</v>
      </c>
      <c r="L37" s="1286">
        <v>1161.5999999999999</v>
      </c>
      <c r="M37" s="1286">
        <v>1042.5999999999999</v>
      </c>
      <c r="N37" s="1286">
        <v>2121.1999999999998</v>
      </c>
      <c r="O37" s="1276">
        <v>641.4</v>
      </c>
      <c r="P37" s="1276">
        <v>1052.3</v>
      </c>
      <c r="Q37" s="1276">
        <v>1486.4</v>
      </c>
      <c r="R37" s="1276">
        <v>1374.2</v>
      </c>
      <c r="S37" s="1276">
        <v>1259.7</v>
      </c>
      <c r="T37" s="1276">
        <v>1145.2</v>
      </c>
    </row>
    <row r="38" spans="1:67" s="970" customFormat="1">
      <c r="A38" s="952"/>
      <c r="B38" s="1165"/>
      <c r="C38" s="1165"/>
      <c r="D38" s="1165"/>
      <c r="E38" s="1165"/>
      <c r="F38" s="1165"/>
      <c r="G38" s="1165"/>
      <c r="H38" s="1165"/>
      <c r="I38" s="1165"/>
      <c r="J38" s="1165"/>
      <c r="K38" s="1165"/>
      <c r="L38" s="1165"/>
      <c r="M38" s="1165"/>
      <c r="N38" s="1165"/>
      <c r="O38" s="1166"/>
      <c r="P38" s="1166"/>
      <c r="Q38" s="1166"/>
      <c r="R38" s="1166"/>
      <c r="S38" s="1166"/>
      <c r="T38" s="1288"/>
    </row>
    <row r="39" spans="1:67" s="1296" customFormat="1" ht="15">
      <c r="A39" s="1141" t="s">
        <v>696</v>
      </c>
      <c r="B39" s="1156">
        <v>2367.4</v>
      </c>
      <c r="C39" s="1156">
        <v>3032.5</v>
      </c>
      <c r="D39" s="1156">
        <v>3537.2</v>
      </c>
      <c r="E39" s="1156">
        <v>4058.1</v>
      </c>
      <c r="F39" s="1156">
        <v>5507.1</v>
      </c>
      <c r="G39" s="1156">
        <v>6385.1</v>
      </c>
      <c r="H39" s="1156">
        <v>12019.2</v>
      </c>
      <c r="I39" s="1156">
        <v>14333.4</v>
      </c>
      <c r="J39" s="1156">
        <f>J41+J45</f>
        <v>17952.8</v>
      </c>
      <c r="K39" s="1156">
        <v>22915.5</v>
      </c>
      <c r="L39" s="1156">
        <v>26145.599999999999</v>
      </c>
      <c r="M39" s="1156">
        <v>28226.799999999999</v>
      </c>
      <c r="N39" s="1156">
        <v>29284.6</v>
      </c>
      <c r="O39" s="1273">
        <v>33797.800000000003</v>
      </c>
      <c r="P39" s="1273">
        <v>35338.6</v>
      </c>
      <c r="Q39" s="1273">
        <v>34309.5</v>
      </c>
      <c r="R39" s="1273">
        <v>30834.1</v>
      </c>
      <c r="S39" s="1273">
        <v>28993.4</v>
      </c>
      <c r="T39" s="1273">
        <v>27192.3</v>
      </c>
      <c r="U39" s="970"/>
      <c r="V39" s="970"/>
      <c r="W39" s="970"/>
      <c r="X39" s="970"/>
      <c r="Y39" s="970"/>
      <c r="Z39" s="970"/>
      <c r="AA39" s="970"/>
      <c r="AB39" s="970"/>
      <c r="AC39" s="970"/>
      <c r="AD39" s="970"/>
      <c r="AE39" s="970"/>
      <c r="AF39" s="970"/>
      <c r="AG39" s="970"/>
      <c r="AH39" s="970"/>
      <c r="AI39" s="970"/>
      <c r="AJ39" s="970"/>
      <c r="AK39" s="970"/>
      <c r="AL39" s="970"/>
      <c r="AM39" s="970"/>
      <c r="AN39" s="970"/>
      <c r="AO39" s="970"/>
      <c r="AP39" s="970"/>
      <c r="AQ39" s="970"/>
      <c r="AR39" s="970"/>
      <c r="AS39" s="970"/>
      <c r="AT39" s="970"/>
      <c r="AU39" s="970"/>
      <c r="AV39" s="970"/>
      <c r="AW39" s="970"/>
      <c r="AX39" s="970"/>
      <c r="AY39" s="970"/>
      <c r="AZ39" s="970"/>
      <c r="BA39" s="970"/>
      <c r="BB39" s="970"/>
      <c r="BC39" s="970"/>
      <c r="BD39" s="970"/>
      <c r="BE39" s="970"/>
      <c r="BF39" s="970"/>
      <c r="BG39" s="970"/>
      <c r="BH39" s="970"/>
      <c r="BI39" s="970"/>
      <c r="BJ39" s="970"/>
      <c r="BK39" s="970"/>
      <c r="BL39" s="970"/>
      <c r="BM39" s="970"/>
      <c r="BN39" s="970"/>
      <c r="BO39" s="970"/>
    </row>
    <row r="40" spans="1:67" s="1285" customFormat="1" ht="15">
      <c r="A40" s="952" t="s">
        <v>820</v>
      </c>
      <c r="B40" s="1291"/>
      <c r="C40" s="1291"/>
      <c r="D40" s="1291"/>
      <c r="E40" s="1291"/>
      <c r="F40" s="1291"/>
      <c r="G40" s="1291"/>
      <c r="H40" s="1291"/>
      <c r="I40" s="1291"/>
      <c r="J40" s="1291"/>
      <c r="K40" s="1165">
        <v>1244.0999999999999</v>
      </c>
      <c r="L40" s="1121">
        <v>1244.0999999999999</v>
      </c>
      <c r="M40" s="1121">
        <v>1244.0999999999999</v>
      </c>
      <c r="N40" s="1121">
        <v>0</v>
      </c>
      <c r="O40" s="1276">
        <v>1244.0999999999999</v>
      </c>
      <c r="P40" s="1276">
        <v>1244.0999999999999</v>
      </c>
      <c r="Q40" s="1276">
        <v>1244.0999999999999</v>
      </c>
      <c r="R40" s="1276">
        <v>1244.0999999999999</v>
      </c>
      <c r="S40" s="1276">
        <v>1244.0999999999999</v>
      </c>
      <c r="T40" s="1276">
        <v>1244.0999999999999</v>
      </c>
      <c r="U40" s="970"/>
      <c r="V40" s="970"/>
      <c r="W40" s="970"/>
      <c r="X40" s="970"/>
      <c r="Y40" s="970"/>
      <c r="Z40" s="970"/>
      <c r="AA40" s="970"/>
      <c r="AB40" s="970"/>
      <c r="AC40" s="970"/>
      <c r="AD40" s="970"/>
      <c r="AE40" s="970"/>
      <c r="AF40" s="970"/>
      <c r="AG40" s="970"/>
      <c r="AH40" s="970"/>
      <c r="AI40" s="970"/>
      <c r="AJ40" s="970"/>
      <c r="AK40" s="970"/>
      <c r="AL40" s="970"/>
      <c r="AM40" s="970"/>
      <c r="AN40" s="970"/>
      <c r="AO40" s="970"/>
      <c r="AP40" s="970"/>
      <c r="AQ40" s="970"/>
      <c r="AR40" s="970"/>
      <c r="AS40" s="970"/>
      <c r="AT40" s="970"/>
      <c r="AU40" s="970"/>
      <c r="AV40" s="970"/>
      <c r="AW40" s="970"/>
      <c r="AX40" s="970"/>
      <c r="AY40" s="970"/>
      <c r="AZ40" s="970"/>
      <c r="BA40" s="970"/>
      <c r="BB40" s="970"/>
      <c r="BC40" s="970"/>
      <c r="BD40" s="970"/>
      <c r="BE40" s="970"/>
      <c r="BF40" s="970"/>
      <c r="BG40" s="970"/>
      <c r="BH40" s="970"/>
      <c r="BI40" s="970"/>
      <c r="BJ40" s="970"/>
      <c r="BK40" s="970"/>
      <c r="BL40" s="970"/>
      <c r="BM40" s="970"/>
      <c r="BN40" s="970"/>
      <c r="BO40" s="970"/>
    </row>
    <row r="41" spans="1:67" s="970" customFormat="1" ht="15">
      <c r="A41" s="952" t="s">
        <v>737</v>
      </c>
      <c r="B41" s="1165"/>
      <c r="C41" s="1165"/>
      <c r="D41" s="1165"/>
      <c r="E41" s="1286"/>
      <c r="F41" s="1286"/>
      <c r="G41" s="1165"/>
      <c r="H41" s="1165">
        <v>1683.5</v>
      </c>
      <c r="I41" s="1165">
        <v>1700.7</v>
      </c>
      <c r="J41" s="1165">
        <f>J42+J43+J44</f>
        <v>1700.7</v>
      </c>
      <c r="K41" s="1165">
        <v>1750</v>
      </c>
      <c r="L41" s="1165">
        <v>1760.6</v>
      </c>
      <c r="M41" s="1165">
        <v>1760.6</v>
      </c>
      <c r="N41" s="1165">
        <v>1760.6</v>
      </c>
      <c r="O41" s="1276">
        <v>1897</v>
      </c>
      <c r="P41" s="1276">
        <v>1897</v>
      </c>
      <c r="Q41" s="1276">
        <v>1897</v>
      </c>
      <c r="R41" s="1276">
        <v>0</v>
      </c>
      <c r="S41" s="1276">
        <v>0</v>
      </c>
      <c r="T41" s="1276">
        <v>0</v>
      </c>
    </row>
    <row r="42" spans="1:67" s="970" customFormat="1" ht="15">
      <c r="A42" s="1150" t="s">
        <v>748</v>
      </c>
      <c r="B42" s="1165"/>
      <c r="C42" s="1165"/>
      <c r="D42" s="1165"/>
      <c r="E42" s="1286"/>
      <c r="F42" s="1286"/>
      <c r="G42" s="1286"/>
      <c r="H42" s="1286">
        <v>0</v>
      </c>
      <c r="I42" s="1286">
        <v>0</v>
      </c>
      <c r="J42" s="1286">
        <v>0</v>
      </c>
      <c r="K42" s="1286">
        <v>0</v>
      </c>
      <c r="L42" s="1286">
        <v>0</v>
      </c>
      <c r="M42" s="1286">
        <v>0</v>
      </c>
      <c r="N42" s="1286">
        <v>0</v>
      </c>
      <c r="O42" s="1276">
        <v>0</v>
      </c>
      <c r="P42" s="1276">
        <v>0</v>
      </c>
      <c r="Q42" s="1276">
        <v>0</v>
      </c>
      <c r="R42" s="1276">
        <v>0</v>
      </c>
      <c r="S42" s="1276">
        <v>0</v>
      </c>
      <c r="T42" s="1276">
        <v>0</v>
      </c>
    </row>
    <row r="43" spans="1:67" s="970" customFormat="1" ht="15">
      <c r="A43" s="1150" t="s">
        <v>801</v>
      </c>
      <c r="B43" s="1165"/>
      <c r="C43" s="1165"/>
      <c r="D43" s="1165"/>
      <c r="E43" s="1286"/>
      <c r="F43" s="1286"/>
      <c r="G43" s="1286"/>
      <c r="H43" s="1286">
        <v>1683.5</v>
      </c>
      <c r="I43" s="1286">
        <v>1700.7</v>
      </c>
      <c r="J43" s="1286">
        <v>0</v>
      </c>
      <c r="K43" s="1286">
        <v>0</v>
      </c>
      <c r="L43" s="1286">
        <v>0</v>
      </c>
      <c r="M43" s="1286">
        <v>0</v>
      </c>
      <c r="N43" s="1286">
        <v>0</v>
      </c>
      <c r="O43" s="1276">
        <v>0</v>
      </c>
      <c r="P43" s="1276">
        <v>0</v>
      </c>
      <c r="Q43" s="1276">
        <v>0</v>
      </c>
      <c r="R43" s="1276">
        <v>0</v>
      </c>
      <c r="S43" s="1276">
        <v>0</v>
      </c>
      <c r="T43" s="1276">
        <v>0</v>
      </c>
    </row>
    <row r="44" spans="1:67" s="970" customFormat="1" ht="15">
      <c r="A44" s="1150" t="s">
        <v>821</v>
      </c>
      <c r="B44" s="1165"/>
      <c r="C44" s="1165"/>
      <c r="D44" s="1165"/>
      <c r="E44" s="1286"/>
      <c r="F44" s="1286"/>
      <c r="G44" s="1286"/>
      <c r="H44" s="1286">
        <v>0</v>
      </c>
      <c r="I44" s="1286">
        <v>0</v>
      </c>
      <c r="J44" s="1286">
        <v>1700.7</v>
      </c>
      <c r="K44" s="1286">
        <v>1750</v>
      </c>
      <c r="L44" s="1165">
        <v>1760.6</v>
      </c>
      <c r="M44" s="1165">
        <v>1760.6</v>
      </c>
      <c r="N44" s="1165">
        <v>1760.6</v>
      </c>
      <c r="O44" s="1276">
        <v>1897</v>
      </c>
      <c r="P44" s="1276">
        <v>1897</v>
      </c>
      <c r="Q44" s="1276">
        <v>1897</v>
      </c>
      <c r="R44" s="1276">
        <v>0</v>
      </c>
      <c r="S44" s="1276">
        <v>0</v>
      </c>
      <c r="T44" s="1276">
        <v>0</v>
      </c>
    </row>
    <row r="45" spans="1:67" s="970" customFormat="1" ht="15">
      <c r="A45" s="952" t="s">
        <v>747</v>
      </c>
      <c r="B45" s="1165">
        <v>2367.4</v>
      </c>
      <c r="C45" s="1165">
        <v>3032.5</v>
      </c>
      <c r="D45" s="1165">
        <v>3537.2</v>
      </c>
      <c r="E45" s="1286">
        <v>4058.1</v>
      </c>
      <c r="F45" s="1165">
        <f>SUM(F46:F48)</f>
        <v>5507.1</v>
      </c>
      <c r="G45" s="1165">
        <v>6385.1</v>
      </c>
      <c r="H45" s="1165">
        <v>10335.700000000001</v>
      </c>
      <c r="I45" s="1165">
        <v>12632.7</v>
      </c>
      <c r="J45" s="1165">
        <f>J46+J47+J48</f>
        <v>16252.1</v>
      </c>
      <c r="K45" s="1165">
        <v>19921.400000000001</v>
      </c>
      <c r="L45" s="1165">
        <v>23141</v>
      </c>
      <c r="M45" s="1165">
        <v>25222.1</v>
      </c>
      <c r="N45" s="1165">
        <v>27524</v>
      </c>
      <c r="O45" s="1276">
        <v>30656.7</v>
      </c>
      <c r="P45" s="1276">
        <v>32197.5</v>
      </c>
      <c r="Q45" s="1276">
        <v>31168.400000000001</v>
      </c>
      <c r="R45" s="1276">
        <v>29590</v>
      </c>
      <c r="S45" s="1276">
        <v>27749.200000000001</v>
      </c>
      <c r="T45" s="1276">
        <v>25948.2</v>
      </c>
    </row>
    <row r="46" spans="1:67" s="970" customFormat="1" ht="15">
      <c r="A46" s="1150" t="s">
        <v>822</v>
      </c>
      <c r="B46" s="1165">
        <v>2337.5</v>
      </c>
      <c r="C46" s="1165">
        <v>3018.4</v>
      </c>
      <c r="D46" s="1165">
        <v>3537.2</v>
      </c>
      <c r="E46" s="1286">
        <v>4058.1</v>
      </c>
      <c r="F46" s="1165">
        <v>4593</v>
      </c>
      <c r="G46" s="1165">
        <v>5396.4</v>
      </c>
      <c r="H46" s="1165">
        <v>7516.9</v>
      </c>
      <c r="I46" s="1165">
        <v>8676.7000000000007</v>
      </c>
      <c r="J46" s="1165">
        <v>9831.6</v>
      </c>
      <c r="K46" s="1165">
        <v>10939.9</v>
      </c>
      <c r="L46" s="1165">
        <v>11774.4</v>
      </c>
      <c r="M46" s="1165">
        <v>11982.1</v>
      </c>
      <c r="N46" s="1165">
        <v>11885.4</v>
      </c>
      <c r="O46" s="1276">
        <v>12888.7</v>
      </c>
      <c r="P46" s="1276">
        <v>12738.7</v>
      </c>
      <c r="Q46" s="1276">
        <v>12461.9</v>
      </c>
      <c r="R46" s="1276">
        <v>11867.9</v>
      </c>
      <c r="S46" s="1276">
        <v>11134.3</v>
      </c>
      <c r="T46" s="1276">
        <v>10440.299999999999</v>
      </c>
    </row>
    <row r="47" spans="1:67" s="970" customFormat="1" ht="15">
      <c r="A47" s="1150" t="s">
        <v>823</v>
      </c>
      <c r="B47" s="1165">
        <v>29.9</v>
      </c>
      <c r="C47" s="1165">
        <v>14.1</v>
      </c>
      <c r="D47" s="1165"/>
      <c r="E47" s="1286"/>
      <c r="F47" s="1165">
        <v>686.8</v>
      </c>
      <c r="G47" s="1165">
        <v>1033.7</v>
      </c>
      <c r="H47" s="1165">
        <v>1934.7</v>
      </c>
      <c r="I47" s="1165">
        <v>1970.4</v>
      </c>
      <c r="J47" s="1165">
        <v>1094.0999999999999</v>
      </c>
      <c r="K47" s="1165">
        <v>231.5</v>
      </c>
      <c r="L47" s="1165">
        <v>202.5</v>
      </c>
      <c r="M47" s="1165">
        <v>162.1</v>
      </c>
      <c r="N47" s="1165">
        <v>118.5</v>
      </c>
      <c r="O47" s="1276">
        <v>176.5</v>
      </c>
      <c r="P47" s="1276">
        <v>122.6</v>
      </c>
      <c r="Q47" s="1276">
        <v>71.099999999999994</v>
      </c>
      <c r="R47" s="1276">
        <v>-78.2</v>
      </c>
      <c r="S47" s="1276">
        <v>-215.6</v>
      </c>
      <c r="T47" s="1276">
        <v>-353</v>
      </c>
    </row>
    <row r="48" spans="1:67" s="970" customFormat="1" ht="15">
      <c r="A48" s="1150" t="s">
        <v>752</v>
      </c>
      <c r="B48" s="1165"/>
      <c r="C48" s="1165"/>
      <c r="D48" s="1165"/>
      <c r="E48" s="1286"/>
      <c r="F48" s="1165">
        <v>227.3</v>
      </c>
      <c r="G48" s="1165">
        <v>-45</v>
      </c>
      <c r="H48" s="1165">
        <v>884.1</v>
      </c>
      <c r="I48" s="1165">
        <v>1985.6</v>
      </c>
      <c r="J48" s="1165">
        <v>5326.4</v>
      </c>
      <c r="K48" s="1165">
        <v>8750.1</v>
      </c>
      <c r="L48" s="1165">
        <v>11164.1</v>
      </c>
      <c r="M48" s="1165">
        <v>13077.8</v>
      </c>
      <c r="N48" s="1165">
        <v>15520.1</v>
      </c>
      <c r="O48" s="1276">
        <v>17591.400000000001</v>
      </c>
      <c r="P48" s="1276">
        <v>19336.2</v>
      </c>
      <c r="Q48" s="1276">
        <v>18635.400000000001</v>
      </c>
      <c r="R48" s="1276">
        <v>17800.2</v>
      </c>
      <c r="S48" s="1276">
        <v>16830.5</v>
      </c>
      <c r="T48" s="1276">
        <v>15860.9</v>
      </c>
    </row>
    <row r="49" spans="1:67" s="970" customFormat="1">
      <c r="A49" s="952"/>
      <c r="B49" s="1286"/>
      <c r="C49" s="1286"/>
      <c r="D49" s="1286"/>
      <c r="E49" s="1286"/>
      <c r="F49" s="1165"/>
      <c r="G49" s="1165"/>
      <c r="H49" s="1165"/>
      <c r="I49" s="1165"/>
      <c r="J49" s="1165"/>
      <c r="K49" s="1165"/>
      <c r="L49" s="1165"/>
      <c r="M49" s="1165"/>
      <c r="N49" s="1165"/>
      <c r="O49" s="1166"/>
      <c r="P49" s="1166"/>
      <c r="Q49" s="1166"/>
      <c r="R49" s="1166"/>
      <c r="S49" s="1166"/>
      <c r="T49" s="1288"/>
    </row>
    <row r="50" spans="1:67" s="1296" customFormat="1" ht="15">
      <c r="A50" s="1141" t="s">
        <v>824</v>
      </c>
      <c r="B50" s="1156">
        <v>8485.6</v>
      </c>
      <c r="C50" s="1156">
        <v>11877.65</v>
      </c>
      <c r="D50" s="1156">
        <v>15365.1</v>
      </c>
      <c r="E50" s="1156">
        <v>18000.099999999999</v>
      </c>
      <c r="F50" s="1156">
        <f>F39+F34</f>
        <v>21944</v>
      </c>
      <c r="G50" s="1156">
        <f>G34+G39</f>
        <v>23558.199999999997</v>
      </c>
      <c r="H50" s="1156">
        <v>30299.1</v>
      </c>
      <c r="I50" s="1156">
        <v>33666.9</v>
      </c>
      <c r="J50" s="1156">
        <f>J34+J39</f>
        <v>40168.399999999994</v>
      </c>
      <c r="K50" s="1156">
        <v>48173.1</v>
      </c>
      <c r="L50" s="1156">
        <v>53679.9</v>
      </c>
      <c r="M50" s="1156">
        <v>57943.7</v>
      </c>
      <c r="N50" s="1156">
        <v>60477.5</v>
      </c>
      <c r="O50" s="1273">
        <v>64607.5</v>
      </c>
      <c r="P50" s="1273">
        <v>66215.7</v>
      </c>
      <c r="Q50" s="1273">
        <v>66202.7</v>
      </c>
      <c r="R50" s="1273">
        <v>64823.7</v>
      </c>
      <c r="S50" s="1273">
        <v>60119.7</v>
      </c>
      <c r="T50" s="1273">
        <v>53364.7</v>
      </c>
      <c r="U50" s="970"/>
      <c r="V50" s="970"/>
      <c r="W50" s="970"/>
      <c r="X50" s="970"/>
      <c r="Y50" s="970"/>
      <c r="Z50" s="970"/>
      <c r="AA50" s="970"/>
      <c r="AB50" s="970"/>
      <c r="AC50" s="970"/>
      <c r="AD50" s="970"/>
      <c r="AE50" s="970"/>
      <c r="AF50" s="970"/>
      <c r="AG50" s="970"/>
      <c r="AH50" s="970"/>
      <c r="AI50" s="970"/>
      <c r="AJ50" s="970"/>
      <c r="AK50" s="970"/>
      <c r="AL50" s="970"/>
      <c r="AM50" s="970"/>
      <c r="AN50" s="970"/>
      <c r="AO50" s="970"/>
      <c r="AP50" s="970"/>
      <c r="AQ50" s="970"/>
      <c r="AR50" s="970"/>
      <c r="AS50" s="970"/>
      <c r="AT50" s="970"/>
      <c r="AU50" s="970"/>
      <c r="AV50" s="970"/>
      <c r="AW50" s="970"/>
      <c r="AX50" s="970"/>
      <c r="AY50" s="970"/>
      <c r="AZ50" s="970"/>
      <c r="BA50" s="970"/>
      <c r="BB50" s="970"/>
      <c r="BC50" s="970"/>
      <c r="BD50" s="970"/>
      <c r="BE50" s="970"/>
      <c r="BF50" s="970"/>
      <c r="BG50" s="970"/>
      <c r="BH50" s="970"/>
      <c r="BI50" s="970"/>
      <c r="BJ50" s="970"/>
      <c r="BK50" s="970"/>
      <c r="BL50" s="970"/>
      <c r="BM50" s="970"/>
      <c r="BN50" s="970"/>
      <c r="BO50" s="970"/>
    </row>
    <row r="51" spans="1:67" s="970" customFormat="1" ht="15">
      <c r="A51" s="952" t="s">
        <v>825</v>
      </c>
      <c r="B51" s="1297">
        <v>0.26900000000000002</v>
      </c>
      <c r="C51" s="1297">
        <v>0.34700000000000003</v>
      </c>
      <c r="D51" s="1297">
        <v>0.35499999999999998</v>
      </c>
      <c r="E51" s="1298">
        <f t="shared" ref="E51:F51" si="1">E50/E52</f>
        <v>0.28958714755026721</v>
      </c>
      <c r="F51" s="1299">
        <f t="shared" si="1"/>
        <v>0.32383836416173029</v>
      </c>
      <c r="G51" s="1299">
        <f>G50/G52</f>
        <v>0.31895446428208774</v>
      </c>
      <c r="H51" s="1299">
        <v>0.38</v>
      </c>
      <c r="I51" s="1299">
        <v>0.39800000000000002</v>
      </c>
      <c r="J51" s="1299">
        <f>J50/J52</f>
        <v>0.49209697771570676</v>
      </c>
      <c r="K51" s="1299">
        <v>0.51600000000000001</v>
      </c>
      <c r="L51" s="1299">
        <v>0.498</v>
      </c>
      <c r="M51" s="1299">
        <v>0.52</v>
      </c>
      <c r="N51" s="1299">
        <v>0.49399999999999999</v>
      </c>
      <c r="O51" s="1300">
        <v>0.48399999999999999</v>
      </c>
      <c r="P51" s="1300">
        <v>0.45500000000000002</v>
      </c>
      <c r="Q51" s="1300">
        <v>0.42</v>
      </c>
      <c r="R51" s="1300">
        <v>0.376</v>
      </c>
      <c r="S51" s="1300">
        <v>0.32200000000000001</v>
      </c>
      <c r="T51" s="1300">
        <v>0.26500000000000001</v>
      </c>
    </row>
    <row r="52" spans="1:67" s="1296" customFormat="1" ht="15">
      <c r="A52" s="1141" t="s">
        <v>826</v>
      </c>
      <c r="B52" s="1156">
        <v>31593.1</v>
      </c>
      <c r="C52" s="1156">
        <v>34275.9</v>
      </c>
      <c r="D52" s="1156">
        <v>43279.199999999997</v>
      </c>
      <c r="E52" s="1301">
        <v>62157.8</v>
      </c>
      <c r="F52" s="1156">
        <v>67762.2</v>
      </c>
      <c r="G52" s="1156">
        <v>73860.7</v>
      </c>
      <c r="H52" s="1156">
        <f>H50/H51</f>
        <v>79734.473684210519</v>
      </c>
      <c r="I52" s="1156">
        <f>I50/I51</f>
        <v>84590.201005025127</v>
      </c>
      <c r="J52" s="1156">
        <v>81627</v>
      </c>
      <c r="K52" s="1156">
        <v>93314.1</v>
      </c>
      <c r="L52" s="1156">
        <v>107807.3</v>
      </c>
      <c r="M52" s="1156">
        <v>111350.8</v>
      </c>
      <c r="N52" s="1156">
        <v>122519.1</v>
      </c>
      <c r="O52" s="1273">
        <v>133365.5</v>
      </c>
      <c r="P52" s="1273">
        <v>145600.70000000001</v>
      </c>
      <c r="Q52" s="1273">
        <v>157771</v>
      </c>
      <c r="R52" s="1273">
        <v>172615</v>
      </c>
      <c r="S52" s="1273">
        <v>186694</v>
      </c>
      <c r="T52" s="1273">
        <v>201287</v>
      </c>
      <c r="U52" s="970"/>
      <c r="V52" s="970"/>
      <c r="W52" s="970"/>
      <c r="X52" s="970"/>
      <c r="Y52" s="970"/>
      <c r="Z52" s="970"/>
      <c r="AA52" s="970"/>
      <c r="AB52" s="970"/>
      <c r="AC52" s="970"/>
      <c r="AD52" s="970"/>
      <c r="AE52" s="970"/>
      <c r="AF52" s="970"/>
      <c r="AG52" s="970"/>
      <c r="AH52" s="970"/>
      <c r="AI52" s="970"/>
      <c r="AJ52" s="970"/>
      <c r="AK52" s="970"/>
      <c r="AL52" s="970"/>
      <c r="AM52" s="970"/>
      <c r="AN52" s="970"/>
      <c r="AO52" s="970"/>
      <c r="AP52" s="970"/>
      <c r="AQ52" s="970"/>
      <c r="AR52" s="970"/>
      <c r="AS52" s="970"/>
      <c r="AT52" s="970"/>
      <c r="AU52" s="970"/>
      <c r="AV52" s="970"/>
      <c r="AW52" s="970"/>
      <c r="AX52" s="970"/>
      <c r="AY52" s="970"/>
      <c r="AZ52" s="970"/>
      <c r="BA52" s="970"/>
      <c r="BB52" s="970"/>
      <c r="BC52" s="970"/>
      <c r="BD52" s="970"/>
      <c r="BE52" s="970"/>
      <c r="BF52" s="970"/>
      <c r="BG52" s="970"/>
      <c r="BH52" s="970"/>
      <c r="BI52" s="970"/>
      <c r="BJ52" s="970"/>
      <c r="BK52" s="970"/>
      <c r="BL52" s="970"/>
      <c r="BM52" s="970"/>
      <c r="BN52" s="970"/>
      <c r="BO52" s="970"/>
    </row>
    <row r="53" spans="1:67" s="970" customFormat="1">
      <c r="A53" s="952"/>
      <c r="B53" s="1302"/>
      <c r="C53" s="1302"/>
      <c r="D53" s="1302"/>
      <c r="E53" s="1302"/>
      <c r="F53" s="1302"/>
      <c r="G53" s="1302"/>
      <c r="H53" s="1302"/>
      <c r="I53" s="1302"/>
      <c r="J53" s="1302"/>
      <c r="K53" s="853"/>
      <c r="L53" s="853"/>
      <c r="M53" s="853"/>
      <c r="N53" s="853"/>
      <c r="O53" s="853"/>
      <c r="P53" s="853"/>
      <c r="Q53" s="853"/>
      <c r="R53" s="853"/>
    </row>
    <row r="54" spans="1:67" s="970" customFormat="1" ht="15">
      <c r="A54" s="971" t="s">
        <v>267</v>
      </c>
      <c r="B54" s="952"/>
      <c r="C54" s="952"/>
      <c r="D54" s="952"/>
      <c r="E54" s="952"/>
      <c r="F54" s="952"/>
      <c r="G54" s="952"/>
      <c r="H54" s="952"/>
      <c r="I54" s="853"/>
      <c r="J54" s="853"/>
      <c r="K54" s="853"/>
      <c r="L54" s="853"/>
      <c r="M54" s="853"/>
      <c r="N54" s="853"/>
      <c r="O54" s="853"/>
      <c r="P54" s="853"/>
      <c r="Q54" s="853"/>
      <c r="R54" s="853"/>
    </row>
    <row r="55" spans="1:67" s="906" customFormat="1">
      <c r="A55" s="972" t="s">
        <v>827</v>
      </c>
      <c r="B55" s="853"/>
      <c r="C55" s="853"/>
      <c r="D55" s="853"/>
      <c r="E55" s="853"/>
      <c r="F55" s="965"/>
      <c r="G55" s="853"/>
      <c r="H55" s="965"/>
      <c r="I55" s="853"/>
      <c r="J55" s="853"/>
      <c r="K55" s="853"/>
      <c r="L55" s="853"/>
      <c r="M55" s="853"/>
      <c r="N55" s="853"/>
      <c r="O55" s="853"/>
      <c r="P55" s="853"/>
      <c r="Q55" s="853"/>
      <c r="R55" s="853"/>
      <c r="S55" s="970"/>
      <c r="T55" s="970"/>
      <c r="U55" s="970"/>
      <c r="V55" s="970"/>
      <c r="W55" s="970"/>
      <c r="X55" s="970"/>
      <c r="Y55" s="970"/>
      <c r="Z55" s="970"/>
      <c r="AA55" s="970"/>
      <c r="AB55" s="970"/>
      <c r="AC55" s="970"/>
      <c r="AD55" s="970"/>
      <c r="AE55" s="970"/>
      <c r="AF55" s="970"/>
      <c r="AG55" s="970"/>
      <c r="AH55" s="970"/>
      <c r="AI55" s="970"/>
      <c r="AJ55" s="970"/>
      <c r="AK55" s="970"/>
      <c r="AL55" s="970"/>
      <c r="AM55" s="970"/>
      <c r="AN55" s="970"/>
      <c r="AO55" s="970"/>
      <c r="AP55" s="970"/>
      <c r="AQ55" s="970"/>
      <c r="AR55" s="970"/>
      <c r="AS55" s="970"/>
      <c r="AT55" s="970"/>
      <c r="AU55" s="970"/>
      <c r="AV55" s="970"/>
      <c r="AW55" s="970"/>
      <c r="AX55" s="970"/>
      <c r="AY55" s="970"/>
      <c r="AZ55" s="970"/>
      <c r="BA55" s="970"/>
      <c r="BB55" s="970"/>
      <c r="BC55" s="970"/>
      <c r="BD55" s="970"/>
      <c r="BE55" s="970"/>
      <c r="BF55" s="970"/>
      <c r="BG55" s="970"/>
      <c r="BH55" s="970"/>
      <c r="BI55" s="970"/>
      <c r="BJ55" s="970"/>
      <c r="BK55" s="970"/>
      <c r="BL55" s="970"/>
      <c r="BM55" s="970"/>
      <c r="BN55" s="970"/>
      <c r="BO55" s="970"/>
    </row>
    <row r="56" spans="1:67" s="906" customFormat="1">
      <c r="A56" s="972" t="s">
        <v>828</v>
      </c>
      <c r="B56" s="853"/>
      <c r="C56" s="853"/>
      <c r="D56" s="853"/>
      <c r="E56" s="853"/>
      <c r="F56" s="965"/>
      <c r="G56" s="853"/>
      <c r="H56" s="965"/>
      <c r="I56" s="853"/>
      <c r="J56" s="853"/>
      <c r="K56" s="853"/>
      <c r="L56" s="853"/>
      <c r="M56" s="853"/>
      <c r="N56" s="853"/>
      <c r="O56" s="853"/>
      <c r="P56" s="853"/>
      <c r="Q56" s="853"/>
      <c r="R56" s="853"/>
      <c r="S56" s="970"/>
      <c r="T56" s="970"/>
      <c r="U56" s="970"/>
      <c r="V56" s="970"/>
      <c r="W56" s="970"/>
      <c r="X56" s="970"/>
      <c r="Y56" s="970"/>
      <c r="Z56" s="970"/>
      <c r="AA56" s="970"/>
      <c r="AB56" s="970"/>
      <c r="AC56" s="970"/>
      <c r="AD56" s="970"/>
      <c r="AE56" s="970"/>
      <c r="AF56" s="970"/>
      <c r="AG56" s="970"/>
      <c r="AH56" s="970"/>
      <c r="AI56" s="970"/>
      <c r="AJ56" s="970"/>
      <c r="AK56" s="970"/>
      <c r="AL56" s="970"/>
      <c r="AM56" s="970"/>
      <c r="AN56" s="970"/>
      <c r="AO56" s="970"/>
      <c r="AP56" s="970"/>
      <c r="AQ56" s="970"/>
      <c r="AR56" s="970"/>
      <c r="AS56" s="970"/>
      <c r="AT56" s="970"/>
      <c r="AU56" s="970"/>
      <c r="AV56" s="970"/>
      <c r="AW56" s="970"/>
      <c r="AX56" s="970"/>
      <c r="AY56" s="970"/>
      <c r="AZ56" s="970"/>
      <c r="BA56" s="970"/>
      <c r="BB56" s="970"/>
      <c r="BC56" s="970"/>
      <c r="BD56" s="970"/>
      <c r="BE56" s="970"/>
      <c r="BF56" s="970"/>
      <c r="BG56" s="970"/>
      <c r="BH56" s="970"/>
      <c r="BI56" s="970"/>
      <c r="BJ56" s="970"/>
      <c r="BK56" s="970"/>
      <c r="BL56" s="970"/>
      <c r="BM56" s="970"/>
      <c r="BN56" s="970"/>
      <c r="BO56" s="970"/>
    </row>
    <row r="57" spans="1:67" s="906" customFormat="1">
      <c r="A57" s="972" t="s">
        <v>829</v>
      </c>
      <c r="B57" s="853"/>
      <c r="C57" s="853"/>
      <c r="D57" s="853"/>
      <c r="E57" s="853"/>
      <c r="F57" s="965"/>
      <c r="G57" s="853"/>
      <c r="H57" s="965"/>
      <c r="I57" s="853"/>
      <c r="J57" s="853"/>
      <c r="K57" s="853"/>
      <c r="L57" s="853"/>
      <c r="M57" s="853"/>
      <c r="N57" s="853"/>
      <c r="O57" s="853"/>
      <c r="P57" s="853"/>
      <c r="Q57" s="853"/>
      <c r="R57" s="853"/>
      <c r="S57" s="970"/>
      <c r="T57" s="970"/>
      <c r="U57" s="970"/>
      <c r="V57" s="970"/>
      <c r="W57" s="970"/>
      <c r="X57" s="970"/>
      <c r="Y57" s="970"/>
      <c r="Z57" s="970"/>
      <c r="AA57" s="970"/>
      <c r="AB57" s="970"/>
      <c r="AC57" s="970"/>
      <c r="AD57" s="970"/>
      <c r="AE57" s="970"/>
      <c r="AF57" s="970"/>
      <c r="AG57" s="970"/>
      <c r="AH57" s="970"/>
      <c r="AI57" s="970"/>
      <c r="AJ57" s="970"/>
      <c r="AK57" s="970"/>
      <c r="AL57" s="970"/>
      <c r="AM57" s="970"/>
      <c r="AN57" s="970"/>
      <c r="AO57" s="970"/>
      <c r="AP57" s="970"/>
      <c r="AQ57" s="970"/>
      <c r="AR57" s="970"/>
      <c r="AS57" s="970"/>
      <c r="AT57" s="970"/>
      <c r="AU57" s="970"/>
      <c r="AV57" s="970"/>
      <c r="AW57" s="970"/>
      <c r="AX57" s="970"/>
      <c r="AY57" s="970"/>
      <c r="AZ57" s="970"/>
      <c r="BA57" s="970"/>
      <c r="BB57" s="970"/>
      <c r="BC57" s="970"/>
      <c r="BD57" s="970"/>
      <c r="BE57" s="970"/>
      <c r="BF57" s="970"/>
      <c r="BG57" s="970"/>
      <c r="BH57" s="970"/>
      <c r="BI57" s="970"/>
      <c r="BJ57" s="970"/>
      <c r="BK57" s="970"/>
      <c r="BL57" s="970"/>
      <c r="BM57" s="970"/>
      <c r="BN57" s="970"/>
      <c r="BO57" s="970"/>
    </row>
    <row r="58" spans="1:67" s="3" customFormat="1">
      <c r="A58" s="558"/>
      <c r="B58" s="52"/>
      <c r="C58" s="52"/>
      <c r="D58" s="52"/>
      <c r="E58" s="52"/>
      <c r="F58" s="520"/>
      <c r="G58" s="127"/>
      <c r="H58" s="440"/>
      <c r="I58" s="127"/>
      <c r="J58" s="127"/>
      <c r="K58" s="127"/>
      <c r="L58" s="127"/>
      <c r="M58" s="127"/>
      <c r="N58" s="127"/>
      <c r="O58" s="127"/>
      <c r="P58" s="127"/>
      <c r="Q58" s="127"/>
      <c r="R58" s="127"/>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row>
    <row r="59" spans="1:67" s="3" customFormat="1">
      <c r="A59" s="558"/>
      <c r="B59" s="52"/>
      <c r="C59" s="52"/>
      <c r="D59" s="52"/>
      <c r="E59" s="52"/>
      <c r="F59" s="520"/>
      <c r="G59" s="127"/>
      <c r="H59" s="440"/>
      <c r="I59" s="127"/>
      <c r="J59" s="127"/>
      <c r="K59" s="127"/>
      <c r="L59" s="127"/>
      <c r="M59" s="127"/>
      <c r="N59" s="127"/>
      <c r="O59" s="127"/>
      <c r="P59" s="127"/>
      <c r="Q59" s="127"/>
      <c r="R59" s="127"/>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row>
    <row r="60" spans="1:67" s="3" customFormat="1">
      <c r="A60" s="558"/>
      <c r="B60" s="892">
        <v>2012</v>
      </c>
      <c r="C60" s="892">
        <v>2013</v>
      </c>
      <c r="D60" s="892">
        <v>2014</v>
      </c>
      <c r="E60" s="892">
        <v>2015</v>
      </c>
      <c r="F60" s="892">
        <v>2016</v>
      </c>
      <c r="G60" s="892">
        <v>2017</v>
      </c>
      <c r="H60" s="892">
        <v>2018</v>
      </c>
      <c r="I60" s="892">
        <v>2019</v>
      </c>
      <c r="J60" s="892">
        <v>2020</v>
      </c>
      <c r="K60" s="892">
        <v>2021</v>
      </c>
      <c r="L60" s="892">
        <v>2022</v>
      </c>
      <c r="M60" s="892">
        <v>2023</v>
      </c>
      <c r="N60" s="954">
        <v>2024</v>
      </c>
      <c r="O60" s="954">
        <v>2025</v>
      </c>
      <c r="P60" s="954">
        <v>2026</v>
      </c>
      <c r="Q60" s="954">
        <v>2027</v>
      </c>
      <c r="R60" s="954">
        <v>2028</v>
      </c>
      <c r="S60" s="954">
        <v>2029</v>
      </c>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row>
    <row r="61" spans="1:67" s="12" customFormat="1" ht="25.5">
      <c r="A61" s="953" t="s">
        <v>958</v>
      </c>
      <c r="B61" s="896" t="s">
        <v>231</v>
      </c>
      <c r="C61" s="896" t="s">
        <v>231</v>
      </c>
      <c r="D61" s="896" t="s">
        <v>231</v>
      </c>
      <c r="E61" s="896" t="s">
        <v>231</v>
      </c>
      <c r="F61" s="896" t="s">
        <v>231</v>
      </c>
      <c r="G61" s="896" t="s">
        <v>231</v>
      </c>
      <c r="H61" s="896" t="s">
        <v>231</v>
      </c>
      <c r="I61" s="896" t="s">
        <v>231</v>
      </c>
      <c r="J61" s="896" t="s">
        <v>231</v>
      </c>
      <c r="K61" s="896" t="s">
        <v>231</v>
      </c>
      <c r="L61" s="896" t="s">
        <v>231</v>
      </c>
      <c r="M61" s="896" t="s">
        <v>231</v>
      </c>
      <c r="N61" s="956" t="s">
        <v>515</v>
      </c>
      <c r="O61" s="956" t="s">
        <v>233</v>
      </c>
      <c r="P61" s="956" t="s">
        <v>233</v>
      </c>
      <c r="Q61" s="956" t="s">
        <v>233</v>
      </c>
      <c r="R61" s="956" t="s">
        <v>233</v>
      </c>
      <c r="S61" s="956" t="s">
        <v>233</v>
      </c>
      <c r="T61" s="13"/>
      <c r="U61" s="13"/>
      <c r="V61" s="13"/>
      <c r="W61" s="13"/>
      <c r="X61" s="13"/>
      <c r="Y61" s="13"/>
      <c r="Z61" s="13"/>
      <c r="AA61" s="13"/>
      <c r="AB61" s="13"/>
      <c r="AC61" s="13"/>
      <c r="AD61" s="13"/>
      <c r="AE61" s="13"/>
      <c r="AF61" s="13"/>
      <c r="AG61" s="13"/>
      <c r="AH61" s="13"/>
      <c r="AI61" s="13"/>
      <c r="AJ61" s="13"/>
      <c r="AK61" s="13"/>
      <c r="AL61" s="13"/>
      <c r="AM61" s="13"/>
      <c r="AN61" s="13"/>
      <c r="AO61" s="13"/>
      <c r="AP61" s="13"/>
      <c r="AQ61" s="13"/>
      <c r="AR61" s="13"/>
      <c r="AS61" s="13"/>
      <c r="AT61" s="13"/>
      <c r="AU61" s="13"/>
      <c r="AV61" s="13"/>
      <c r="AW61" s="13"/>
      <c r="AX61" s="13"/>
      <c r="AY61" s="13"/>
      <c r="AZ61" s="13"/>
      <c r="BA61" s="13"/>
      <c r="BB61" s="13"/>
      <c r="BC61" s="13"/>
      <c r="BD61" s="13"/>
      <c r="BE61" s="13"/>
      <c r="BF61" s="13"/>
      <c r="BG61" s="13"/>
      <c r="BH61" s="13"/>
      <c r="BI61" s="13"/>
      <c r="BJ61" s="13"/>
      <c r="BK61" s="13"/>
      <c r="BL61" s="13"/>
      <c r="BM61" s="13"/>
      <c r="BN61" s="13"/>
      <c r="BO61" s="13"/>
    </row>
    <row r="62" spans="1:67" s="13" customFormat="1">
      <c r="A62" s="1137"/>
      <c r="B62" s="853" t="s">
        <v>288</v>
      </c>
      <c r="C62" s="853" t="s">
        <v>288</v>
      </c>
      <c r="D62" s="853" t="s">
        <v>288</v>
      </c>
      <c r="E62" s="955" t="s">
        <v>170</v>
      </c>
      <c r="F62" s="955" t="s">
        <v>170</v>
      </c>
      <c r="G62" s="955" t="s">
        <v>160</v>
      </c>
      <c r="H62" s="955" t="s">
        <v>152</v>
      </c>
      <c r="I62" s="955" t="s">
        <v>149</v>
      </c>
      <c r="J62" s="955" t="s">
        <v>142</v>
      </c>
      <c r="K62" s="955" t="s">
        <v>133</v>
      </c>
      <c r="L62" s="955" t="s">
        <v>3</v>
      </c>
      <c r="M62" s="955" t="s">
        <v>892</v>
      </c>
      <c r="N62" s="1138" t="s">
        <v>894</v>
      </c>
      <c r="O62" s="1138" t="s">
        <v>894</v>
      </c>
      <c r="P62" s="1138" t="s">
        <v>894</v>
      </c>
      <c r="Q62" s="1138" t="s">
        <v>894</v>
      </c>
      <c r="R62" s="1138" t="s">
        <v>894</v>
      </c>
      <c r="S62" s="1138" t="s">
        <v>894</v>
      </c>
    </row>
    <row r="63" spans="1:67" s="13" customFormat="1" ht="13.5" customHeight="1">
      <c r="A63" s="952" t="s">
        <v>817</v>
      </c>
      <c r="B63" s="1139"/>
      <c r="C63" s="1139"/>
      <c r="D63" s="1139"/>
      <c r="E63" s="1139"/>
      <c r="F63" s="1139"/>
      <c r="G63" s="1139"/>
      <c r="H63" s="1139"/>
      <c r="I63" s="1139"/>
      <c r="J63" s="1139"/>
      <c r="K63" s="1139"/>
      <c r="L63" s="1139"/>
      <c r="M63" s="1139"/>
      <c r="N63" s="1140"/>
      <c r="O63" s="1140"/>
      <c r="P63" s="1140"/>
      <c r="Q63" s="1140"/>
      <c r="R63" s="1140"/>
      <c r="S63" s="1140"/>
    </row>
    <row r="64" spans="1:67" s="13" customFormat="1">
      <c r="A64" s="952"/>
      <c r="B64" s="1142">
        <v>6118.2</v>
      </c>
      <c r="C64" s="1142">
        <v>8845.2000000000007</v>
      </c>
      <c r="D64" s="1142">
        <v>11827.9</v>
      </c>
      <c r="E64" s="1142">
        <v>13942</v>
      </c>
      <c r="F64" s="1142">
        <v>16436.900000000001</v>
      </c>
      <c r="G64" s="1142">
        <v>17173.099999999999</v>
      </c>
      <c r="H64" s="1142">
        <v>18279.900000000001</v>
      </c>
      <c r="I64" s="1142">
        <v>19333.5</v>
      </c>
      <c r="J64" s="1142">
        <v>22215.599999999999</v>
      </c>
      <c r="K64" s="1142">
        <v>25257.599999999999</v>
      </c>
      <c r="L64" s="1142">
        <v>27534.2</v>
      </c>
      <c r="M64" s="1142">
        <v>29710.400000000001</v>
      </c>
      <c r="N64" s="1143">
        <v>32037.3</v>
      </c>
      <c r="O64" s="1143">
        <v>32791.5</v>
      </c>
      <c r="P64" s="1143">
        <v>33483.599999999999</v>
      </c>
      <c r="Q64" s="1143">
        <v>33668.800000000003</v>
      </c>
      <c r="R64" s="1143">
        <v>33838.1</v>
      </c>
      <c r="S64" s="1143">
        <v>30188.1</v>
      </c>
    </row>
    <row r="65" spans="1:67" s="13" customFormat="1" ht="15" customHeight="1">
      <c r="A65" s="1141" t="s">
        <v>695</v>
      </c>
      <c r="B65" s="1144">
        <v>2751.6</v>
      </c>
      <c r="C65" s="1144">
        <v>4200.7</v>
      </c>
      <c r="D65" s="1144">
        <v>5620.6</v>
      </c>
      <c r="E65" s="1144">
        <v>6729.4</v>
      </c>
      <c r="F65" s="1144">
        <v>8663.5</v>
      </c>
      <c r="G65" s="1144">
        <v>9194.4</v>
      </c>
      <c r="H65" s="1144">
        <v>8677.6</v>
      </c>
      <c r="I65" s="1144">
        <v>10191.299999999999</v>
      </c>
      <c r="J65" s="1144">
        <v>11819.4</v>
      </c>
      <c r="K65" s="1144">
        <v>13296.6</v>
      </c>
      <c r="L65" s="1144">
        <v>13789.2</v>
      </c>
      <c r="M65" s="1144">
        <v>14139.4</v>
      </c>
      <c r="N65" s="1145">
        <v>13968.3</v>
      </c>
      <c r="O65" s="1145">
        <v>14074.4</v>
      </c>
      <c r="P65" s="1145">
        <v>14724.2</v>
      </c>
      <c r="Q65" s="1145">
        <v>15233.3</v>
      </c>
      <c r="R65" s="1145">
        <v>15164.6</v>
      </c>
      <c r="S65" s="1145">
        <v>11763.7</v>
      </c>
    </row>
    <row r="66" spans="1:67" s="604" customFormat="1" ht="13.15" customHeight="1">
      <c r="A66" s="952" t="s">
        <v>792</v>
      </c>
      <c r="B66" s="1144">
        <v>3366.6</v>
      </c>
      <c r="C66" s="1144">
        <v>4644.5</v>
      </c>
      <c r="D66" s="1144">
        <v>6207.3</v>
      </c>
      <c r="E66" s="1144">
        <v>7212.6</v>
      </c>
      <c r="F66" s="1144">
        <v>7773.4</v>
      </c>
      <c r="G66" s="1144">
        <v>7978.7</v>
      </c>
      <c r="H66" s="1144">
        <v>8322.2999999999993</v>
      </c>
      <c r="I66" s="1144">
        <v>7966.6</v>
      </c>
      <c r="J66" s="1144">
        <v>9315.2000000000007</v>
      </c>
      <c r="K66" s="1144">
        <v>10833.4</v>
      </c>
      <c r="L66" s="1144">
        <v>12583.4</v>
      </c>
      <c r="M66" s="1144">
        <v>14528.4</v>
      </c>
      <c r="N66" s="1145">
        <v>17088.599999999999</v>
      </c>
      <c r="O66" s="1145">
        <v>17972.400000000001</v>
      </c>
      <c r="P66" s="1145">
        <v>18272.400000000001</v>
      </c>
      <c r="Q66" s="1145">
        <v>18222.400000000001</v>
      </c>
      <c r="R66" s="1145">
        <v>18673.5</v>
      </c>
      <c r="S66" s="1145">
        <v>18424.400000000001</v>
      </c>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3"/>
      <c r="AT66" s="13"/>
      <c r="AU66" s="13"/>
      <c r="AV66" s="13"/>
      <c r="AW66" s="13"/>
      <c r="AX66" s="13"/>
      <c r="AY66" s="13"/>
      <c r="AZ66" s="13"/>
      <c r="BA66" s="13"/>
      <c r="BB66" s="13"/>
      <c r="BC66" s="13"/>
      <c r="BD66" s="13"/>
      <c r="BE66" s="13"/>
      <c r="BF66" s="13"/>
      <c r="BG66" s="13"/>
      <c r="BH66" s="13"/>
      <c r="BI66" s="13"/>
      <c r="BJ66" s="13"/>
      <c r="BK66" s="13"/>
      <c r="BL66" s="13"/>
      <c r="BM66" s="13"/>
      <c r="BN66" s="13"/>
      <c r="BO66" s="13"/>
    </row>
    <row r="67" spans="1:67" s="13" customFormat="1">
      <c r="A67" s="952" t="s">
        <v>818</v>
      </c>
      <c r="B67" s="1146"/>
      <c r="C67" s="1144"/>
      <c r="D67" s="1144"/>
      <c r="E67" s="1146"/>
      <c r="F67" s="1146"/>
      <c r="G67" s="1146"/>
      <c r="H67" s="1146">
        <v>1280</v>
      </c>
      <c r="I67" s="1146">
        <v>1175.5999999999999</v>
      </c>
      <c r="J67" s="1146">
        <v>1080.9000000000001</v>
      </c>
      <c r="K67" s="1146">
        <v>1127.5999999999999</v>
      </c>
      <c r="L67" s="1146">
        <v>1161.5999999999999</v>
      </c>
      <c r="M67" s="1146">
        <v>1042.5999999999999</v>
      </c>
      <c r="N67" s="1147">
        <v>980.4</v>
      </c>
      <c r="O67" s="1147">
        <v>744.7</v>
      </c>
      <c r="P67" s="1147">
        <v>487.1</v>
      </c>
      <c r="Q67" s="1147">
        <v>213.2</v>
      </c>
      <c r="R67" s="1147">
        <v>0</v>
      </c>
      <c r="S67" s="1147">
        <v>0</v>
      </c>
    </row>
    <row r="68" spans="1:67" s="13" customFormat="1">
      <c r="A68" s="952" t="s">
        <v>747</v>
      </c>
      <c r="B68" s="1144"/>
      <c r="C68" s="1144"/>
      <c r="D68" s="1144"/>
      <c r="E68" s="1144"/>
      <c r="F68" s="1144"/>
      <c r="G68" s="1144"/>
      <c r="H68" s="1144"/>
      <c r="I68" s="1144"/>
      <c r="J68" s="1144"/>
      <c r="K68" s="1144"/>
      <c r="L68" s="1144"/>
      <c r="M68" s="1144"/>
      <c r="N68" s="1145"/>
      <c r="O68" s="1145"/>
      <c r="P68" s="1145"/>
      <c r="Q68" s="1145"/>
      <c r="R68" s="1145"/>
      <c r="S68" s="1145"/>
    </row>
    <row r="69" spans="1:67" s="13" customFormat="1">
      <c r="A69" s="952"/>
      <c r="B69" s="1142">
        <v>2367.4</v>
      </c>
      <c r="C69" s="1142">
        <v>3032.5</v>
      </c>
      <c r="D69" s="1142">
        <v>3537.2</v>
      </c>
      <c r="E69" s="1142">
        <v>4058.1</v>
      </c>
      <c r="F69" s="1142">
        <v>5507.1</v>
      </c>
      <c r="G69" s="1142">
        <v>6385.1</v>
      </c>
      <c r="H69" s="1142">
        <v>12019.2</v>
      </c>
      <c r="I69" s="1142">
        <v>14333.4</v>
      </c>
      <c r="J69" s="1142">
        <f>J71+J75</f>
        <v>17952.8</v>
      </c>
      <c r="K69" s="1142">
        <v>22915.5</v>
      </c>
      <c r="L69" s="1142">
        <v>26145.599999999999</v>
      </c>
      <c r="M69" s="1142">
        <v>28233.3</v>
      </c>
      <c r="N69" s="1143">
        <v>29890.1</v>
      </c>
      <c r="O69" s="1143">
        <v>32085.200000000001</v>
      </c>
      <c r="P69" s="1143">
        <v>33001.800000000003</v>
      </c>
      <c r="Q69" s="1143">
        <v>32735</v>
      </c>
      <c r="R69" s="1143">
        <v>30298.2</v>
      </c>
      <c r="S69" s="1143">
        <v>29708.3</v>
      </c>
    </row>
    <row r="70" spans="1:67" s="13" customFormat="1">
      <c r="A70" s="1141" t="s">
        <v>696</v>
      </c>
      <c r="B70" s="1148"/>
      <c r="C70" s="1148"/>
      <c r="D70" s="1148"/>
      <c r="E70" s="1148"/>
      <c r="F70" s="1148"/>
      <c r="G70" s="1148"/>
      <c r="H70" s="1148"/>
      <c r="I70" s="1148"/>
      <c r="J70" s="1148"/>
      <c r="K70" s="1144">
        <v>1244.0999999999999</v>
      </c>
      <c r="L70" s="1148">
        <v>1244.0999999999999</v>
      </c>
      <c r="M70" s="1148">
        <v>1244.0999999999999</v>
      </c>
      <c r="N70" s="1149">
        <v>1244.0999999999999</v>
      </c>
      <c r="O70" s="1149">
        <v>1244.0999999999999</v>
      </c>
      <c r="P70" s="1149">
        <v>1244.0999999999999</v>
      </c>
      <c r="Q70" s="1149">
        <v>1244.0999999999999</v>
      </c>
      <c r="R70" s="1149">
        <v>1244.0999999999999</v>
      </c>
      <c r="S70" s="1149">
        <v>1244.0999999999999</v>
      </c>
    </row>
    <row r="71" spans="1:67" s="604" customFormat="1">
      <c r="A71" s="952" t="s">
        <v>820</v>
      </c>
      <c r="B71" s="1144"/>
      <c r="C71" s="1144"/>
      <c r="D71" s="1144"/>
      <c r="E71" s="1146"/>
      <c r="F71" s="1146"/>
      <c r="G71" s="1144"/>
      <c r="H71" s="1144">
        <v>1683.5</v>
      </c>
      <c r="I71" s="1144">
        <v>1700.7</v>
      </c>
      <c r="J71" s="1144">
        <f>J72+J73+J74</f>
        <v>1700.7</v>
      </c>
      <c r="K71" s="1144">
        <v>1750</v>
      </c>
      <c r="L71" s="1144">
        <v>1760.6</v>
      </c>
      <c r="M71" s="1144">
        <v>1760.6</v>
      </c>
      <c r="N71" s="1145">
        <v>1760.6</v>
      </c>
      <c r="O71" s="1145">
        <v>1760.6</v>
      </c>
      <c r="P71" s="1145">
        <v>1760.6</v>
      </c>
      <c r="Q71" s="1145">
        <v>1760.6</v>
      </c>
      <c r="R71" s="1145">
        <v>0</v>
      </c>
      <c r="S71" s="1145">
        <v>0</v>
      </c>
      <c r="T71" s="13"/>
      <c r="U71" s="13"/>
      <c r="V71" s="13"/>
      <c r="W71" s="13"/>
      <c r="X71" s="13"/>
      <c r="Y71" s="13"/>
      <c r="Z71" s="13"/>
      <c r="AA71" s="13"/>
      <c r="AB71" s="13"/>
      <c r="AC71" s="13"/>
      <c r="AD71" s="13"/>
      <c r="AE71" s="13"/>
      <c r="AF71" s="13"/>
      <c r="AG71" s="13"/>
      <c r="AH71" s="13"/>
      <c r="AI71" s="13"/>
      <c r="AJ71" s="13"/>
      <c r="AK71" s="13"/>
      <c r="AL71" s="13"/>
      <c r="AM71" s="13"/>
      <c r="AN71" s="13"/>
      <c r="AO71" s="13"/>
      <c r="AP71" s="13"/>
      <c r="AQ71" s="13"/>
      <c r="AR71" s="13"/>
      <c r="AS71" s="13"/>
      <c r="AT71" s="13"/>
      <c r="AU71" s="13"/>
      <c r="AV71" s="13"/>
      <c r="AW71" s="13"/>
      <c r="AX71" s="13"/>
      <c r="AY71" s="13"/>
      <c r="AZ71" s="13"/>
      <c r="BA71" s="13"/>
      <c r="BB71" s="13"/>
      <c r="BC71" s="13"/>
      <c r="BD71" s="13"/>
      <c r="BE71" s="13"/>
      <c r="BF71" s="13"/>
      <c r="BG71" s="13"/>
      <c r="BH71" s="13"/>
      <c r="BI71" s="13"/>
      <c r="BJ71" s="13"/>
      <c r="BK71" s="13"/>
      <c r="BL71" s="13"/>
      <c r="BM71" s="13"/>
      <c r="BN71" s="13"/>
      <c r="BO71" s="13"/>
    </row>
    <row r="72" spans="1:67" s="417" customFormat="1">
      <c r="A72" s="952" t="s">
        <v>737</v>
      </c>
      <c r="B72" s="1144"/>
      <c r="C72" s="1144"/>
      <c r="D72" s="1144"/>
      <c r="E72" s="1146"/>
      <c r="F72" s="1146"/>
      <c r="G72" s="1146"/>
      <c r="H72" s="1146">
        <v>0</v>
      </c>
      <c r="I72" s="1146">
        <v>0</v>
      </c>
      <c r="J72" s="1146">
        <v>0</v>
      </c>
      <c r="K72" s="1146">
        <v>0</v>
      </c>
      <c r="L72" s="1146">
        <v>0</v>
      </c>
      <c r="M72" s="1146">
        <v>0</v>
      </c>
      <c r="N72" s="1147">
        <v>0</v>
      </c>
      <c r="O72" s="1147">
        <v>0</v>
      </c>
      <c r="P72" s="1147">
        <v>0</v>
      </c>
      <c r="Q72" s="1147">
        <v>0</v>
      </c>
      <c r="R72" s="1147">
        <v>0</v>
      </c>
      <c r="S72" s="1147">
        <v>0</v>
      </c>
      <c r="T72" s="13"/>
      <c r="U72" s="13"/>
      <c r="V72" s="13"/>
      <c r="W72" s="13"/>
      <c r="X72" s="13"/>
      <c r="Y72" s="13"/>
      <c r="Z72" s="13"/>
      <c r="AA72" s="13"/>
      <c r="AB72" s="13"/>
      <c r="AC72" s="13"/>
      <c r="AD72" s="13"/>
      <c r="AE72" s="13"/>
      <c r="AF72" s="13"/>
      <c r="AG72" s="13"/>
      <c r="AH72" s="13"/>
      <c r="AI72" s="13"/>
      <c r="AJ72" s="13"/>
      <c r="AK72" s="13"/>
      <c r="AL72" s="13"/>
      <c r="AM72" s="13"/>
      <c r="AN72" s="13"/>
      <c r="AO72" s="13"/>
      <c r="AP72" s="13"/>
      <c r="AQ72" s="13"/>
      <c r="AR72" s="13"/>
      <c r="AS72" s="13"/>
      <c r="AT72" s="13"/>
      <c r="AU72" s="13"/>
      <c r="AV72" s="13"/>
      <c r="AW72" s="13"/>
      <c r="AX72" s="13"/>
      <c r="AY72" s="13"/>
      <c r="AZ72" s="13"/>
      <c r="BA72" s="13"/>
      <c r="BB72" s="13"/>
      <c r="BC72" s="13"/>
      <c r="BD72" s="13"/>
      <c r="BE72" s="13"/>
      <c r="BF72" s="13"/>
      <c r="BG72" s="13"/>
      <c r="BH72" s="13"/>
      <c r="BI72" s="13"/>
      <c r="BJ72" s="13"/>
      <c r="BK72" s="13"/>
      <c r="BL72" s="13"/>
      <c r="BM72" s="13"/>
      <c r="BN72" s="13"/>
      <c r="BO72" s="13"/>
    </row>
    <row r="73" spans="1:67" s="13" customFormat="1">
      <c r="A73" s="1150" t="s">
        <v>748</v>
      </c>
      <c r="B73" s="1144"/>
      <c r="C73" s="1144"/>
      <c r="D73" s="1144"/>
      <c r="E73" s="1146"/>
      <c r="F73" s="1146"/>
      <c r="G73" s="1146"/>
      <c r="H73" s="1146">
        <v>1683.5</v>
      </c>
      <c r="I73" s="1146">
        <v>1700.7</v>
      </c>
      <c r="J73" s="1146">
        <v>0</v>
      </c>
      <c r="K73" s="1146">
        <v>0</v>
      </c>
      <c r="L73" s="1146">
        <v>0</v>
      </c>
      <c r="M73" s="1146">
        <v>0</v>
      </c>
      <c r="N73" s="1147">
        <v>0</v>
      </c>
      <c r="O73" s="1147">
        <v>0</v>
      </c>
      <c r="P73" s="1147">
        <v>0</v>
      </c>
      <c r="Q73" s="1147">
        <v>0</v>
      </c>
      <c r="R73" s="1147">
        <v>0</v>
      </c>
      <c r="S73" s="1147">
        <v>0</v>
      </c>
    </row>
    <row r="74" spans="1:67" s="13" customFormat="1">
      <c r="A74" s="1150" t="s">
        <v>801</v>
      </c>
      <c r="B74" s="1144"/>
      <c r="C74" s="1144"/>
      <c r="D74" s="1144"/>
      <c r="E74" s="1146"/>
      <c r="F74" s="1146"/>
      <c r="G74" s="1146"/>
      <c r="H74" s="1146">
        <v>0</v>
      </c>
      <c r="I74" s="1146">
        <v>0</v>
      </c>
      <c r="J74" s="1146">
        <v>1700.7</v>
      </c>
      <c r="K74" s="1146">
        <v>1750</v>
      </c>
      <c r="L74" s="1144">
        <v>1760.6</v>
      </c>
      <c r="M74" s="1144">
        <v>1760.6</v>
      </c>
      <c r="N74" s="1147">
        <v>1760.6</v>
      </c>
      <c r="O74" s="1147">
        <v>1760.6</v>
      </c>
      <c r="P74" s="1147">
        <v>1760.6</v>
      </c>
      <c r="Q74" s="1147">
        <v>1760.6</v>
      </c>
      <c r="R74" s="1147">
        <v>0</v>
      </c>
      <c r="S74" s="1147">
        <v>0</v>
      </c>
    </row>
    <row r="75" spans="1:67" s="13" customFormat="1">
      <c r="A75" s="1150" t="s">
        <v>821</v>
      </c>
      <c r="B75" s="1144">
        <v>2367.4</v>
      </c>
      <c r="C75" s="1144">
        <v>3032.5</v>
      </c>
      <c r="D75" s="1144">
        <v>3537.2</v>
      </c>
      <c r="E75" s="1146">
        <v>4058.1</v>
      </c>
      <c r="F75" s="1144">
        <f>SUM(F76:F78)</f>
        <v>5507.1</v>
      </c>
      <c r="G75" s="1144">
        <v>6385.1</v>
      </c>
      <c r="H75" s="1144">
        <v>10335.700000000001</v>
      </c>
      <c r="I75" s="1144">
        <v>12632.7</v>
      </c>
      <c r="J75" s="1144">
        <f>J76+J77+J78</f>
        <v>16252.1</v>
      </c>
      <c r="K75" s="1144">
        <v>19921.400000000001</v>
      </c>
      <c r="L75" s="1144">
        <v>23141</v>
      </c>
      <c r="M75" s="1144">
        <v>25228.6</v>
      </c>
      <c r="N75" s="1145">
        <v>26885.4</v>
      </c>
      <c r="O75" s="1145">
        <v>29080.5</v>
      </c>
      <c r="P75" s="1145">
        <v>29997.1</v>
      </c>
      <c r="Q75" s="1145">
        <v>29730.3</v>
      </c>
      <c r="R75" s="1145">
        <v>29054.1</v>
      </c>
      <c r="S75" s="1145">
        <v>28464.2</v>
      </c>
    </row>
    <row r="76" spans="1:67" s="13" customFormat="1">
      <c r="A76" s="952" t="s">
        <v>747</v>
      </c>
      <c r="B76" s="1144">
        <v>2337.5</v>
      </c>
      <c r="C76" s="1144">
        <v>3018.4</v>
      </c>
      <c r="D76" s="1144">
        <v>3537.2</v>
      </c>
      <c r="E76" s="1146">
        <v>4058.1</v>
      </c>
      <c r="F76" s="1144">
        <v>4593</v>
      </c>
      <c r="G76" s="1144">
        <v>5396.4</v>
      </c>
      <c r="H76" s="1144">
        <v>7516.9</v>
      </c>
      <c r="I76" s="1144">
        <v>8676.7000000000007</v>
      </c>
      <c r="J76" s="1144">
        <v>9831.6</v>
      </c>
      <c r="K76" s="1144">
        <v>10939.9</v>
      </c>
      <c r="L76" s="1144">
        <v>11774.4</v>
      </c>
      <c r="M76" s="1144">
        <v>11986.7</v>
      </c>
      <c r="N76" s="1145">
        <v>12235.4</v>
      </c>
      <c r="O76" s="1145">
        <v>12628.6</v>
      </c>
      <c r="P76" s="1145">
        <v>13012.1</v>
      </c>
      <c r="Q76" s="1145">
        <v>13262.1</v>
      </c>
      <c r="R76" s="1145">
        <v>13518.9</v>
      </c>
      <c r="S76" s="1145">
        <v>13962</v>
      </c>
    </row>
    <row r="77" spans="1:67" s="13" customFormat="1">
      <c r="A77" s="1150" t="s">
        <v>822</v>
      </c>
      <c r="B77" s="1144">
        <v>29.9</v>
      </c>
      <c r="C77" s="1144">
        <v>14.1</v>
      </c>
      <c r="D77" s="1144"/>
      <c r="E77" s="1146"/>
      <c r="F77" s="1144">
        <v>686.8</v>
      </c>
      <c r="G77" s="1144">
        <v>1033.7</v>
      </c>
      <c r="H77" s="1144">
        <v>1934.7</v>
      </c>
      <c r="I77" s="1144">
        <v>1970.4</v>
      </c>
      <c r="J77" s="1144">
        <v>1094.0999999999999</v>
      </c>
      <c r="K77" s="1144">
        <v>231.5</v>
      </c>
      <c r="L77" s="1144">
        <v>202.5</v>
      </c>
      <c r="M77" s="1144">
        <v>162.1</v>
      </c>
      <c r="N77" s="1145">
        <v>308</v>
      </c>
      <c r="O77" s="1145">
        <v>362.6</v>
      </c>
      <c r="P77" s="1145">
        <v>838.8</v>
      </c>
      <c r="Q77" s="1145">
        <v>1270.5999999999999</v>
      </c>
      <c r="R77" s="1145">
        <v>1286.2</v>
      </c>
      <c r="S77" s="1145">
        <v>1201.8</v>
      </c>
    </row>
    <row r="78" spans="1:67" s="13" customFormat="1">
      <c r="A78" s="1150" t="s">
        <v>823</v>
      </c>
      <c r="B78" s="1144"/>
      <c r="C78" s="1144"/>
      <c r="D78" s="1144"/>
      <c r="E78" s="1146"/>
      <c r="F78" s="1144">
        <v>227.3</v>
      </c>
      <c r="G78" s="1144">
        <v>-45</v>
      </c>
      <c r="H78" s="1144">
        <v>884.1</v>
      </c>
      <c r="I78" s="1144">
        <v>1985.6</v>
      </c>
      <c r="J78" s="1144">
        <v>5326.4</v>
      </c>
      <c r="K78" s="1144">
        <v>8750.1</v>
      </c>
      <c r="L78" s="1144">
        <v>11164.1</v>
      </c>
      <c r="M78" s="1144">
        <v>13079.8</v>
      </c>
      <c r="N78" s="1145">
        <v>14342</v>
      </c>
      <c r="O78" s="1145">
        <v>16089.3</v>
      </c>
      <c r="P78" s="1145">
        <v>16146.2</v>
      </c>
      <c r="Q78" s="1145">
        <v>15197.6</v>
      </c>
      <c r="R78" s="1145">
        <v>14249</v>
      </c>
      <c r="S78" s="1145">
        <v>13300.4</v>
      </c>
    </row>
    <row r="79" spans="1:67" s="13" customFormat="1">
      <c r="A79" s="1150" t="s">
        <v>752</v>
      </c>
      <c r="B79" s="1146"/>
      <c r="C79" s="1146"/>
      <c r="D79" s="1146"/>
      <c r="E79" s="1146"/>
      <c r="F79" s="1144"/>
      <c r="G79" s="1144"/>
      <c r="H79" s="1144"/>
      <c r="I79" s="1144"/>
      <c r="J79" s="1144"/>
      <c r="K79" s="1144"/>
      <c r="L79" s="1144"/>
      <c r="M79" s="1144"/>
      <c r="N79" s="1145"/>
      <c r="O79" s="1145"/>
      <c r="P79" s="1145"/>
      <c r="Q79" s="1145"/>
      <c r="R79" s="1145"/>
      <c r="S79" s="1145"/>
    </row>
    <row r="80" spans="1:67" s="13" customFormat="1">
      <c r="A80" s="952"/>
      <c r="B80" s="1142">
        <v>8485.6</v>
      </c>
      <c r="C80" s="1142">
        <v>11877.65</v>
      </c>
      <c r="D80" s="1142">
        <v>15365.1</v>
      </c>
      <c r="E80" s="1142">
        <v>18000.099999999999</v>
      </c>
      <c r="F80" s="1142">
        <f>F69+F64</f>
        <v>21944</v>
      </c>
      <c r="G80" s="1142">
        <f>G64+G69</f>
        <v>23558.199999999997</v>
      </c>
      <c r="H80" s="1142">
        <v>30299.1</v>
      </c>
      <c r="I80" s="1142">
        <v>33666.9</v>
      </c>
      <c r="J80" s="1142">
        <f>J64+J69</f>
        <v>40168.399999999994</v>
      </c>
      <c r="K80" s="1142">
        <v>48173.1</v>
      </c>
      <c r="L80" s="1142">
        <v>53679.9</v>
      </c>
      <c r="M80" s="1142">
        <v>57943.7</v>
      </c>
      <c r="N80" s="1143">
        <v>61927.4</v>
      </c>
      <c r="O80" s="1143">
        <v>64876.7</v>
      </c>
      <c r="P80" s="1143">
        <v>66485.399999999994</v>
      </c>
      <c r="Q80" s="1143">
        <v>66403.8</v>
      </c>
      <c r="R80" s="1143">
        <v>64136.3</v>
      </c>
      <c r="S80" s="1143">
        <v>59896.4</v>
      </c>
    </row>
    <row r="81" spans="1:67" s="13" customFormat="1">
      <c r="A81" s="1141" t="s">
        <v>824</v>
      </c>
      <c r="B81" s="1151">
        <v>0.26900000000000002</v>
      </c>
      <c r="C81" s="1151">
        <v>0.34700000000000003</v>
      </c>
      <c r="D81" s="1151">
        <v>0.35499999999999998</v>
      </c>
      <c r="E81" s="1152">
        <f t="shared" ref="E81:F81" si="2">E80/E82</f>
        <v>0.28958714755026721</v>
      </c>
      <c r="F81" s="1153">
        <f t="shared" si="2"/>
        <v>0.32383836416173029</v>
      </c>
      <c r="G81" s="1153">
        <f>G80/G82</f>
        <v>0.31895446428208774</v>
      </c>
      <c r="H81" s="1153">
        <v>0.38</v>
      </c>
      <c r="I81" s="1153">
        <v>0.39800000000000002</v>
      </c>
      <c r="J81" s="1153">
        <f>J80/J82</f>
        <v>0.49209697771570676</v>
      </c>
      <c r="K81" s="1153">
        <v>0.51600000000000001</v>
      </c>
      <c r="L81" s="1153">
        <v>0.498</v>
      </c>
      <c r="M81" s="1153">
        <v>0.52</v>
      </c>
      <c r="N81" s="1154">
        <v>0.502</v>
      </c>
      <c r="O81" s="1154">
        <v>0.47399999999999998</v>
      </c>
      <c r="P81" s="1154">
        <v>0.44800000000000001</v>
      </c>
      <c r="Q81" s="1154">
        <v>0.41499999999999998</v>
      </c>
      <c r="R81" s="1154">
        <v>0.372</v>
      </c>
      <c r="S81" s="1154">
        <v>0.32100000000000001</v>
      </c>
    </row>
    <row r="82" spans="1:67" s="604" customFormat="1">
      <c r="A82" s="952" t="s">
        <v>825</v>
      </c>
      <c r="B82" s="1142">
        <v>31593.1</v>
      </c>
      <c r="C82" s="1142">
        <v>34275.9</v>
      </c>
      <c r="D82" s="1142">
        <v>43279.199999999997</v>
      </c>
      <c r="E82" s="1155">
        <v>62157.8</v>
      </c>
      <c r="F82" s="1156">
        <v>67762.2</v>
      </c>
      <c r="G82" s="1157">
        <v>73860.7</v>
      </c>
      <c r="H82" s="1156">
        <f>H80/H81</f>
        <v>79734.473684210519</v>
      </c>
      <c r="I82" s="1142">
        <f>I80/I81</f>
        <v>84590.201005025127</v>
      </c>
      <c r="J82" s="1142">
        <v>81627</v>
      </c>
      <c r="K82" s="1142">
        <v>93314.1</v>
      </c>
      <c r="L82" s="1142">
        <v>107807.3</v>
      </c>
      <c r="M82" s="1142">
        <v>111350.8</v>
      </c>
      <c r="N82" s="1143">
        <v>123419.1</v>
      </c>
      <c r="O82" s="1143">
        <v>136895.79999999999</v>
      </c>
      <c r="P82" s="1143">
        <v>148446.5</v>
      </c>
      <c r="Q82" s="1143">
        <v>160197.9</v>
      </c>
      <c r="R82" s="1143">
        <v>172489.5</v>
      </c>
      <c r="S82" s="1143">
        <v>186338.9</v>
      </c>
      <c r="T82" s="13"/>
      <c r="U82" s="13"/>
      <c r="V82" s="13"/>
      <c r="W82" s="13"/>
      <c r="X82" s="13"/>
      <c r="Y82" s="13"/>
      <c r="Z82" s="13"/>
      <c r="AA82" s="13"/>
      <c r="AB82" s="13"/>
      <c r="AC82" s="13"/>
      <c r="AD82" s="13"/>
      <c r="AE82" s="13"/>
      <c r="AF82" s="13"/>
      <c r="AG82" s="13"/>
      <c r="AH82" s="13"/>
      <c r="AI82" s="13"/>
      <c r="AJ82" s="13"/>
      <c r="AK82" s="13"/>
      <c r="AL82" s="13"/>
      <c r="AM82" s="13"/>
      <c r="AN82" s="13"/>
      <c r="AO82" s="13"/>
      <c r="AP82" s="13"/>
      <c r="AQ82" s="13"/>
      <c r="AR82" s="13"/>
      <c r="AS82" s="13"/>
      <c r="AT82" s="13"/>
      <c r="AU82" s="13"/>
      <c r="AV82" s="13"/>
      <c r="AW82" s="13"/>
      <c r="AX82" s="13"/>
      <c r="AY82" s="13"/>
      <c r="AZ82" s="13"/>
      <c r="BA82" s="13"/>
      <c r="BB82" s="13"/>
      <c r="BC82" s="13"/>
      <c r="BD82" s="13"/>
      <c r="BE82" s="13"/>
      <c r="BF82" s="13"/>
      <c r="BG82" s="13"/>
      <c r="BH82" s="13"/>
      <c r="BI82" s="13"/>
      <c r="BJ82" s="13"/>
      <c r="BK82" s="13"/>
      <c r="BL82" s="13"/>
      <c r="BM82" s="13"/>
      <c r="BN82" s="13"/>
      <c r="BO82" s="13"/>
    </row>
    <row r="83" spans="1:67" s="13" customFormat="1">
      <c r="A83" s="1141" t="s">
        <v>826</v>
      </c>
      <c r="B83" s="52"/>
      <c r="C83" s="52"/>
      <c r="D83" s="52"/>
      <c r="E83" s="52"/>
      <c r="F83" s="520"/>
      <c r="G83" s="127"/>
      <c r="H83" s="440"/>
      <c r="I83" s="127"/>
      <c r="J83" s="127"/>
      <c r="K83" s="127"/>
      <c r="L83" s="127"/>
      <c r="M83" s="127"/>
      <c r="N83" s="127"/>
      <c r="O83" s="127"/>
      <c r="P83" s="127"/>
      <c r="Q83" s="127"/>
      <c r="R83" s="127"/>
      <c r="S83" s="8"/>
    </row>
    <row r="84" spans="1:67" s="604" customFormat="1">
      <c r="A84" s="558"/>
      <c r="B84" s="127"/>
      <c r="C84" s="127"/>
      <c r="D84" s="127"/>
      <c r="E84" s="127"/>
      <c r="F84" s="440"/>
      <c r="G84" s="127"/>
      <c r="H84" s="440"/>
      <c r="I84" s="127"/>
      <c r="J84" s="127"/>
      <c r="K84" s="127"/>
      <c r="L84" s="127"/>
      <c r="M84" s="127"/>
      <c r="N84" s="127"/>
      <c r="O84" s="127"/>
      <c r="P84" s="127"/>
      <c r="Q84" s="127"/>
      <c r="R84" s="127"/>
      <c r="S84" s="13"/>
      <c r="T84" s="13"/>
      <c r="U84" s="13"/>
      <c r="V84" s="13"/>
      <c r="W84" s="13"/>
      <c r="X84" s="13"/>
      <c r="Y84" s="13"/>
      <c r="Z84" s="13"/>
      <c r="AA84" s="13"/>
      <c r="AB84" s="13"/>
      <c r="AC84" s="13"/>
      <c r="AD84" s="13"/>
      <c r="AE84" s="13"/>
      <c r="AF84" s="13"/>
      <c r="AG84" s="13"/>
      <c r="AH84" s="13"/>
      <c r="AI84" s="13"/>
      <c r="AJ84" s="13"/>
      <c r="AK84" s="13"/>
      <c r="AL84" s="13"/>
      <c r="AM84" s="13"/>
      <c r="AN84" s="13"/>
      <c r="AO84" s="13"/>
      <c r="AP84" s="13"/>
      <c r="AQ84" s="13"/>
      <c r="AR84" s="13"/>
      <c r="AS84" s="13"/>
      <c r="AT84" s="13"/>
      <c r="AU84" s="13"/>
      <c r="AV84" s="13"/>
      <c r="AW84" s="13"/>
      <c r="AX84" s="13"/>
      <c r="AY84" s="13"/>
      <c r="AZ84" s="13"/>
      <c r="BA84" s="13"/>
      <c r="BB84" s="13"/>
      <c r="BC84" s="13"/>
      <c r="BD84" s="13"/>
      <c r="BE84" s="13"/>
      <c r="BF84" s="13"/>
      <c r="BG84" s="13"/>
      <c r="BH84" s="13"/>
      <c r="BI84" s="13"/>
      <c r="BJ84" s="13"/>
      <c r="BK84" s="13"/>
      <c r="BL84" s="13"/>
      <c r="BM84" s="13"/>
      <c r="BN84" s="13"/>
      <c r="BO84" s="13"/>
    </row>
    <row r="85" spans="1:67" s="13" customFormat="1" ht="15.75">
      <c r="A85" s="584" t="s">
        <v>895</v>
      </c>
      <c r="B85" s="431">
        <v>2012</v>
      </c>
      <c r="C85" s="431">
        <v>2013</v>
      </c>
      <c r="D85" s="431">
        <v>2014</v>
      </c>
      <c r="E85" s="431">
        <v>2015</v>
      </c>
      <c r="F85" s="431">
        <v>2016</v>
      </c>
      <c r="G85" s="431">
        <v>2017</v>
      </c>
      <c r="H85" s="431">
        <v>2018</v>
      </c>
      <c r="I85" s="431">
        <v>2019</v>
      </c>
      <c r="J85" s="431">
        <v>2020</v>
      </c>
      <c r="K85" s="431">
        <v>2021</v>
      </c>
      <c r="L85" s="431">
        <v>2022</v>
      </c>
      <c r="M85" s="431">
        <v>2023</v>
      </c>
      <c r="N85" s="385">
        <v>2024</v>
      </c>
      <c r="O85" s="385">
        <v>2025</v>
      </c>
      <c r="P85" s="385">
        <v>2026</v>
      </c>
      <c r="Q85" s="385">
        <v>2027</v>
      </c>
      <c r="R85" s="385">
        <v>2028</v>
      </c>
    </row>
    <row r="86" spans="1:67" s="13" customFormat="1" ht="25.5">
      <c r="A86" s="584" t="s">
        <v>816</v>
      </c>
      <c r="B86" s="432" t="s">
        <v>231</v>
      </c>
      <c r="C86" s="432" t="s">
        <v>231</v>
      </c>
      <c r="D86" s="432" t="s">
        <v>231</v>
      </c>
      <c r="E86" s="432" t="s">
        <v>231</v>
      </c>
      <c r="F86" s="432" t="s">
        <v>231</v>
      </c>
      <c r="G86" s="432" t="s">
        <v>231</v>
      </c>
      <c r="H86" s="432" t="s">
        <v>231</v>
      </c>
      <c r="I86" s="432" t="s">
        <v>231</v>
      </c>
      <c r="J86" s="432" t="s">
        <v>231</v>
      </c>
      <c r="K86" s="432" t="s">
        <v>231</v>
      </c>
      <c r="L86" s="432" t="s">
        <v>231</v>
      </c>
      <c r="M86" s="432" t="s">
        <v>231</v>
      </c>
      <c r="N86" s="386" t="s">
        <v>515</v>
      </c>
      <c r="O86" s="386" t="s">
        <v>233</v>
      </c>
      <c r="P86" s="386" t="s">
        <v>233</v>
      </c>
      <c r="Q86" s="386" t="s">
        <v>233</v>
      </c>
      <c r="R86" s="386" t="s">
        <v>233</v>
      </c>
    </row>
    <row r="87" spans="1:67" s="12" customFormat="1">
      <c r="A87" s="399"/>
      <c r="B87" s="127" t="s">
        <v>288</v>
      </c>
      <c r="C87" s="127" t="s">
        <v>288</v>
      </c>
      <c r="D87" s="127" t="s">
        <v>288</v>
      </c>
      <c r="E87" s="173" t="s">
        <v>170</v>
      </c>
      <c r="F87" s="173" t="s">
        <v>170</v>
      </c>
      <c r="G87" s="173" t="s">
        <v>160</v>
      </c>
      <c r="H87" s="173" t="s">
        <v>152</v>
      </c>
      <c r="I87" s="173" t="s">
        <v>149</v>
      </c>
      <c r="J87" s="173" t="s">
        <v>142</v>
      </c>
      <c r="K87" s="173" t="s">
        <v>133</v>
      </c>
      <c r="L87" s="173" t="s">
        <v>3</v>
      </c>
      <c r="M87" s="173" t="s">
        <v>892</v>
      </c>
      <c r="N87" s="406" t="s">
        <v>878</v>
      </c>
      <c r="O87" s="406" t="s">
        <v>878</v>
      </c>
      <c r="P87" s="406" t="s">
        <v>878</v>
      </c>
      <c r="Q87" s="406" t="s">
        <v>878</v>
      </c>
      <c r="R87" s="406" t="s">
        <v>878</v>
      </c>
      <c r="S87" s="13"/>
      <c r="T87" s="13"/>
      <c r="U87" s="13"/>
      <c r="V87" s="13"/>
      <c r="W87" s="13"/>
      <c r="X87" s="13"/>
      <c r="Y87" s="13"/>
      <c r="Z87" s="13"/>
      <c r="AA87" s="13"/>
      <c r="AB87" s="13"/>
      <c r="AC87" s="13"/>
      <c r="AD87" s="13"/>
      <c r="AE87" s="13"/>
      <c r="AF87" s="13"/>
      <c r="AG87" s="13"/>
      <c r="AH87" s="13"/>
      <c r="AI87" s="13"/>
      <c r="AJ87" s="13"/>
      <c r="AK87" s="13"/>
      <c r="AL87" s="13"/>
      <c r="AM87" s="13"/>
      <c r="AN87" s="13"/>
      <c r="AO87" s="13"/>
      <c r="AP87" s="13"/>
      <c r="AQ87" s="13"/>
      <c r="AR87" s="13"/>
      <c r="AS87" s="13"/>
      <c r="AT87" s="13"/>
      <c r="AU87" s="13"/>
      <c r="AV87" s="13"/>
      <c r="AW87" s="13"/>
      <c r="AX87" s="13"/>
      <c r="AY87" s="13"/>
      <c r="AZ87" s="13"/>
      <c r="BA87" s="13"/>
      <c r="BB87" s="13"/>
      <c r="BC87" s="13"/>
      <c r="BD87" s="13"/>
      <c r="BE87" s="13"/>
      <c r="BF87" s="13"/>
      <c r="BG87" s="13"/>
      <c r="BH87" s="13"/>
      <c r="BI87" s="13"/>
      <c r="BJ87" s="13"/>
      <c r="BK87" s="13"/>
      <c r="BL87" s="13"/>
      <c r="BM87" s="13"/>
      <c r="BN87" s="13"/>
      <c r="BO87" s="13"/>
    </row>
    <row r="88" spans="1:67" s="12" customFormat="1">
      <c r="A88" s="332" t="s">
        <v>817</v>
      </c>
      <c r="B88" s="243"/>
      <c r="C88" s="243"/>
      <c r="D88" s="243"/>
      <c r="E88" s="243"/>
      <c r="F88" s="243"/>
      <c r="G88" s="243"/>
      <c r="H88" s="243"/>
      <c r="I88" s="243"/>
      <c r="J88" s="243"/>
      <c r="K88" s="243"/>
      <c r="L88" s="243"/>
      <c r="M88" s="243"/>
      <c r="N88" s="534"/>
      <c r="O88" s="534"/>
      <c r="P88" s="534"/>
      <c r="Q88" s="534"/>
      <c r="R88" s="534"/>
      <c r="S88" s="13"/>
      <c r="T88" s="13"/>
      <c r="U88" s="13"/>
      <c r="V88" s="13"/>
      <c r="W88" s="13"/>
      <c r="X88" s="13"/>
      <c r="Y88" s="13"/>
      <c r="Z88" s="13"/>
      <c r="AA88" s="13"/>
      <c r="AB88" s="13"/>
      <c r="AC88" s="13"/>
      <c r="AD88" s="13"/>
      <c r="AE88" s="13"/>
      <c r="AF88" s="13"/>
      <c r="AG88" s="13"/>
      <c r="AH88" s="13"/>
      <c r="AI88" s="13"/>
      <c r="AJ88" s="13"/>
      <c r="AK88" s="13"/>
      <c r="AL88" s="13"/>
      <c r="AM88" s="13"/>
      <c r="AN88" s="13"/>
      <c r="AO88" s="13"/>
      <c r="AP88" s="13"/>
      <c r="AQ88" s="13"/>
      <c r="AR88" s="13"/>
      <c r="AS88" s="13"/>
      <c r="AT88" s="13"/>
      <c r="AU88" s="13"/>
      <c r="AV88" s="13"/>
      <c r="AW88" s="13"/>
      <c r="AX88" s="13"/>
      <c r="AY88" s="13"/>
      <c r="AZ88" s="13"/>
      <c r="BA88" s="13"/>
      <c r="BB88" s="13"/>
      <c r="BC88" s="13"/>
      <c r="BD88" s="13"/>
      <c r="BE88" s="13"/>
      <c r="BF88" s="13"/>
      <c r="BG88" s="13"/>
      <c r="BH88" s="13"/>
      <c r="BI88" s="13"/>
      <c r="BJ88" s="13"/>
      <c r="BK88" s="13"/>
      <c r="BL88" s="13"/>
      <c r="BM88" s="13"/>
      <c r="BN88" s="13"/>
      <c r="BO88" s="13"/>
    </row>
    <row r="89" spans="1:67" s="12" customFormat="1">
      <c r="A89" s="332"/>
      <c r="B89" s="587">
        <v>6118.2</v>
      </c>
      <c r="C89" s="587">
        <v>8845.2000000000007</v>
      </c>
      <c r="D89" s="587">
        <v>11827.9</v>
      </c>
      <c r="E89" s="587">
        <v>13942</v>
      </c>
      <c r="F89" s="587">
        <v>16436.900000000001</v>
      </c>
      <c r="G89" s="587">
        <v>17173.099999999999</v>
      </c>
      <c r="H89" s="587">
        <v>18279.900000000001</v>
      </c>
      <c r="I89" s="587">
        <v>19333.5</v>
      </c>
      <c r="J89" s="587">
        <v>22215.599999999999</v>
      </c>
      <c r="K89" s="587">
        <v>25257.599999999999</v>
      </c>
      <c r="L89" s="587">
        <v>27534.2</v>
      </c>
      <c r="M89" s="587">
        <v>29710.400000000001</v>
      </c>
      <c r="N89" s="535">
        <v>32178.5</v>
      </c>
      <c r="O89" s="535">
        <v>33626.1</v>
      </c>
      <c r="P89" s="535">
        <v>34264.1</v>
      </c>
      <c r="Q89" s="535">
        <v>34613.4</v>
      </c>
      <c r="R89" s="535">
        <v>33842.699999999997</v>
      </c>
      <c r="S89" s="13"/>
      <c r="T89" s="13"/>
      <c r="U89" s="13"/>
      <c r="V89" s="13"/>
      <c r="W89" s="13"/>
      <c r="X89" s="13"/>
      <c r="Y89" s="13"/>
      <c r="Z89" s="13"/>
      <c r="AA89" s="13"/>
      <c r="AB89" s="13"/>
      <c r="AC89" s="13"/>
      <c r="AD89" s="13"/>
      <c r="AE89" s="13"/>
      <c r="AF89" s="13"/>
      <c r="AG89" s="13"/>
      <c r="AH89" s="13"/>
      <c r="AI89" s="13"/>
      <c r="AJ89" s="13"/>
      <c r="AK89" s="13"/>
      <c r="AL89" s="13"/>
      <c r="AM89" s="13"/>
      <c r="AN89" s="13"/>
      <c r="AO89" s="13"/>
      <c r="AP89" s="13"/>
      <c r="AQ89" s="13"/>
      <c r="AR89" s="13"/>
      <c r="AS89" s="13"/>
      <c r="AT89" s="13"/>
      <c r="AU89" s="13"/>
      <c r="AV89" s="13"/>
      <c r="AW89" s="13"/>
      <c r="AX89" s="13"/>
      <c r="AY89" s="13"/>
      <c r="AZ89" s="13"/>
      <c r="BA89" s="13"/>
      <c r="BB89" s="13"/>
      <c r="BC89" s="13"/>
      <c r="BD89" s="13"/>
      <c r="BE89" s="13"/>
      <c r="BF89" s="13"/>
      <c r="BG89" s="13"/>
      <c r="BH89" s="13"/>
      <c r="BI89" s="13"/>
      <c r="BJ89" s="13"/>
      <c r="BK89" s="13"/>
      <c r="BL89" s="13"/>
      <c r="BM89" s="13"/>
      <c r="BN89" s="13"/>
      <c r="BO89" s="13"/>
    </row>
    <row r="90" spans="1:67" s="12" customFormat="1">
      <c r="A90" s="416" t="s">
        <v>695</v>
      </c>
      <c r="B90" s="189">
        <v>2751.6</v>
      </c>
      <c r="C90" s="189">
        <v>4200.7</v>
      </c>
      <c r="D90" s="189">
        <v>5620.6</v>
      </c>
      <c r="E90" s="189">
        <v>6729.4</v>
      </c>
      <c r="F90" s="189">
        <v>8663.5</v>
      </c>
      <c r="G90" s="189">
        <v>9194.4</v>
      </c>
      <c r="H90" s="189">
        <v>8677.6</v>
      </c>
      <c r="I90" s="189">
        <v>10191.299999999999</v>
      </c>
      <c r="J90" s="189">
        <v>11819.4</v>
      </c>
      <c r="K90" s="189">
        <v>13296.6</v>
      </c>
      <c r="L90" s="189">
        <v>13789.2</v>
      </c>
      <c r="M90" s="189">
        <v>14139.4</v>
      </c>
      <c r="N90" s="536">
        <v>13985.5</v>
      </c>
      <c r="O90" s="536">
        <v>14147.6</v>
      </c>
      <c r="P90" s="536">
        <v>14582</v>
      </c>
      <c r="Q90" s="536">
        <v>15019.3</v>
      </c>
      <c r="R90" s="536">
        <v>14437.7</v>
      </c>
      <c r="S90" s="13"/>
      <c r="T90" s="13"/>
      <c r="U90" s="13"/>
      <c r="V90" s="13"/>
      <c r="W90" s="13"/>
      <c r="X90" s="13"/>
      <c r="Y90" s="13"/>
      <c r="Z90" s="13"/>
      <c r="AA90" s="13"/>
      <c r="AB90" s="13"/>
      <c r="AC90" s="13"/>
      <c r="AD90" s="13"/>
      <c r="AE90" s="13"/>
      <c r="AF90" s="13"/>
      <c r="AG90" s="13"/>
      <c r="AH90" s="13"/>
      <c r="AI90" s="13"/>
      <c r="AJ90" s="13"/>
      <c r="AK90" s="13"/>
      <c r="AL90" s="13"/>
      <c r="AM90" s="13"/>
      <c r="AN90" s="13"/>
      <c r="AO90" s="13"/>
      <c r="AP90" s="13"/>
      <c r="AQ90" s="13"/>
      <c r="AR90" s="13"/>
      <c r="AS90" s="13"/>
      <c r="AT90" s="13"/>
      <c r="AU90" s="13"/>
      <c r="AV90" s="13"/>
      <c r="AW90" s="13"/>
      <c r="AX90" s="13"/>
      <c r="AY90" s="13"/>
      <c r="AZ90" s="13"/>
      <c r="BA90" s="13"/>
      <c r="BB90" s="13"/>
      <c r="BC90" s="13"/>
      <c r="BD90" s="13"/>
      <c r="BE90" s="13"/>
      <c r="BF90" s="13"/>
      <c r="BG90" s="13"/>
      <c r="BH90" s="13"/>
      <c r="BI90" s="13"/>
      <c r="BJ90" s="13"/>
      <c r="BK90" s="13"/>
      <c r="BL90" s="13"/>
      <c r="BM90" s="13"/>
      <c r="BN90" s="13"/>
      <c r="BO90" s="13"/>
    </row>
    <row r="91" spans="1:67">
      <c r="A91" s="332" t="s">
        <v>792</v>
      </c>
      <c r="B91" s="189">
        <v>3366.6</v>
      </c>
      <c r="C91" s="189">
        <v>4644.5</v>
      </c>
      <c r="D91" s="189">
        <v>6207.3</v>
      </c>
      <c r="E91" s="189">
        <v>7212.6</v>
      </c>
      <c r="F91" s="189">
        <v>7773.4</v>
      </c>
      <c r="G91" s="189">
        <v>7978.7</v>
      </c>
      <c r="H91" s="189">
        <v>8322.2999999999993</v>
      </c>
      <c r="I91" s="189">
        <v>7966.6</v>
      </c>
      <c r="J91" s="189">
        <v>9315.2000000000007</v>
      </c>
      <c r="K91" s="189">
        <v>10833.4</v>
      </c>
      <c r="L91" s="189">
        <v>12583.4</v>
      </c>
      <c r="M91" s="189">
        <v>14528.4</v>
      </c>
      <c r="N91" s="536">
        <v>17088.599999999999</v>
      </c>
      <c r="O91" s="536">
        <v>18529.599999999999</v>
      </c>
      <c r="P91" s="536">
        <v>18829.599999999999</v>
      </c>
      <c r="Q91" s="536">
        <v>18779.599999999999</v>
      </c>
      <c r="R91" s="536">
        <v>18630.7</v>
      </c>
      <c r="S91" s="13"/>
    </row>
    <row r="92" spans="1:67" s="13" customFormat="1">
      <c r="A92" s="332" t="s">
        <v>818</v>
      </c>
      <c r="B92" s="613"/>
      <c r="C92" s="189"/>
      <c r="D92" s="189"/>
      <c r="E92" s="613"/>
      <c r="F92" s="613"/>
      <c r="G92" s="613"/>
      <c r="H92" s="613">
        <v>1280</v>
      </c>
      <c r="I92" s="613">
        <v>1175.5999999999999</v>
      </c>
      <c r="J92" s="613">
        <v>1080.9000000000001</v>
      </c>
      <c r="K92" s="613">
        <v>1127.5999999999999</v>
      </c>
      <c r="L92" s="613">
        <v>1161.5999999999999</v>
      </c>
      <c r="M92" s="613">
        <v>1042.5999999999999</v>
      </c>
      <c r="N92" s="537">
        <v>1104.4000000000001</v>
      </c>
      <c r="O92" s="537">
        <v>948.9</v>
      </c>
      <c r="P92" s="537">
        <v>852.4</v>
      </c>
      <c r="Q92" s="537">
        <v>814.4</v>
      </c>
      <c r="R92" s="537">
        <v>774.3</v>
      </c>
    </row>
    <row r="93" spans="1:67" s="13" customFormat="1" ht="13.5" customHeight="1">
      <c r="A93" s="332" t="s">
        <v>747</v>
      </c>
      <c r="B93" s="189"/>
      <c r="C93" s="189"/>
      <c r="D93" s="189"/>
      <c r="E93" s="189"/>
      <c r="F93" s="189"/>
      <c r="G93" s="189"/>
      <c r="H93" s="189"/>
      <c r="I93" s="189"/>
      <c r="J93" s="189"/>
      <c r="K93" s="189"/>
      <c r="L93" s="189"/>
      <c r="M93" s="189"/>
      <c r="N93" s="536"/>
      <c r="O93" s="536"/>
      <c r="P93" s="536"/>
      <c r="Q93" s="536"/>
      <c r="R93" s="536"/>
    </row>
    <row r="94" spans="1:67" s="13" customFormat="1">
      <c r="A94" s="332"/>
      <c r="B94" s="587">
        <v>2367.4</v>
      </c>
      <c r="C94" s="587">
        <v>3032.5</v>
      </c>
      <c r="D94" s="587">
        <v>3537.2</v>
      </c>
      <c r="E94" s="587">
        <v>4058.1</v>
      </c>
      <c r="F94" s="587">
        <v>5507.1</v>
      </c>
      <c r="G94" s="587">
        <v>6385.1</v>
      </c>
      <c r="H94" s="587">
        <v>12019.2</v>
      </c>
      <c r="I94" s="587">
        <v>14333.4</v>
      </c>
      <c r="J94" s="587">
        <f>J96+J100</f>
        <v>17952.8</v>
      </c>
      <c r="K94" s="587">
        <v>22915.5</v>
      </c>
      <c r="L94" s="587">
        <v>26145.599999999999</v>
      </c>
      <c r="M94" s="587">
        <v>28233.3</v>
      </c>
      <c r="N94" s="535">
        <v>30420.1</v>
      </c>
      <c r="O94" s="535">
        <v>31626.7</v>
      </c>
      <c r="P94" s="535">
        <v>32302.9</v>
      </c>
      <c r="Q94" s="535">
        <v>31724.400000000001</v>
      </c>
      <c r="R94" s="535">
        <v>30017.4</v>
      </c>
    </row>
    <row r="95" spans="1:67" s="13" customFormat="1" ht="15" customHeight="1">
      <c r="A95" s="416" t="s">
        <v>696</v>
      </c>
      <c r="B95" s="769"/>
      <c r="C95" s="769"/>
      <c r="D95" s="769"/>
      <c r="E95" s="769"/>
      <c r="F95" s="769"/>
      <c r="G95" s="769"/>
      <c r="H95" s="769"/>
      <c r="I95" s="769"/>
      <c r="J95" s="769"/>
      <c r="K95" s="189">
        <v>1244.0999999999999</v>
      </c>
      <c r="L95" s="769">
        <v>1244.0999999999999</v>
      </c>
      <c r="M95" s="769">
        <v>1244.0999999999999</v>
      </c>
      <c r="N95" s="770">
        <v>1244.0999999999999</v>
      </c>
      <c r="O95" s="770">
        <v>1244.0999999999999</v>
      </c>
      <c r="P95" s="770">
        <v>1244.0999999999999</v>
      </c>
      <c r="Q95" s="770">
        <v>1244.0999999999999</v>
      </c>
      <c r="R95" s="770">
        <v>1244.0999999999999</v>
      </c>
    </row>
    <row r="96" spans="1:67" s="604" customFormat="1" ht="13.15" customHeight="1">
      <c r="A96" s="332" t="s">
        <v>820</v>
      </c>
      <c r="B96" s="189"/>
      <c r="C96" s="189"/>
      <c r="D96" s="189"/>
      <c r="E96" s="613"/>
      <c r="F96" s="613"/>
      <c r="G96" s="189"/>
      <c r="H96" s="189">
        <v>1683.5</v>
      </c>
      <c r="I96" s="189">
        <v>1700.7</v>
      </c>
      <c r="J96" s="189">
        <f>J97+J98+J99</f>
        <v>1700.7</v>
      </c>
      <c r="K96" s="189">
        <v>1750</v>
      </c>
      <c r="L96" s="189">
        <v>1760.6</v>
      </c>
      <c r="M96" s="189">
        <v>1760.6</v>
      </c>
      <c r="N96" s="536">
        <v>1760.6</v>
      </c>
      <c r="O96" s="536">
        <v>1760.6</v>
      </c>
      <c r="P96" s="536">
        <v>1760.6</v>
      </c>
      <c r="Q96" s="536">
        <v>1760.6</v>
      </c>
      <c r="R96" s="536">
        <v>0</v>
      </c>
      <c r="S96" s="13"/>
      <c r="T96" s="13"/>
      <c r="U96" s="13"/>
      <c r="V96" s="13"/>
      <c r="W96" s="13"/>
      <c r="X96" s="13"/>
      <c r="Y96" s="13"/>
      <c r="Z96" s="13"/>
      <c r="AA96" s="13"/>
      <c r="AB96" s="13"/>
      <c r="AC96" s="13"/>
      <c r="AD96" s="13"/>
      <c r="AE96" s="13"/>
      <c r="AF96" s="13"/>
      <c r="AG96" s="13"/>
      <c r="AH96" s="13"/>
      <c r="AI96" s="13"/>
      <c r="AJ96" s="13"/>
      <c r="AK96" s="13"/>
      <c r="AL96" s="13"/>
      <c r="AM96" s="13"/>
      <c r="AN96" s="13"/>
      <c r="AO96" s="13"/>
      <c r="AP96" s="13"/>
      <c r="AQ96" s="13"/>
      <c r="AR96" s="13"/>
      <c r="AS96" s="13"/>
      <c r="AT96" s="13"/>
      <c r="AU96" s="13"/>
      <c r="AV96" s="13"/>
      <c r="AW96" s="13"/>
      <c r="AX96" s="13"/>
      <c r="AY96" s="13"/>
      <c r="AZ96" s="13"/>
      <c r="BA96" s="13"/>
      <c r="BB96" s="13"/>
      <c r="BC96" s="13"/>
      <c r="BD96" s="13"/>
      <c r="BE96" s="13"/>
      <c r="BF96" s="13"/>
      <c r="BG96" s="13"/>
      <c r="BH96" s="13"/>
      <c r="BI96" s="13"/>
      <c r="BJ96" s="13"/>
      <c r="BK96" s="13"/>
      <c r="BL96" s="13"/>
      <c r="BM96" s="13"/>
      <c r="BN96" s="13"/>
      <c r="BO96" s="13"/>
    </row>
    <row r="97" spans="1:67" s="13" customFormat="1">
      <c r="A97" s="332" t="s">
        <v>737</v>
      </c>
      <c r="B97" s="189"/>
      <c r="C97" s="189"/>
      <c r="D97" s="189"/>
      <c r="E97" s="613"/>
      <c r="F97" s="613"/>
      <c r="G97" s="613"/>
      <c r="H97" s="613">
        <v>0</v>
      </c>
      <c r="I97" s="613">
        <v>0</v>
      </c>
      <c r="J97" s="613">
        <v>0</v>
      </c>
      <c r="K97" s="613">
        <v>0</v>
      </c>
      <c r="L97" s="613">
        <v>0</v>
      </c>
      <c r="M97" s="613">
        <v>0</v>
      </c>
      <c r="N97" s="537">
        <v>0</v>
      </c>
      <c r="O97" s="537">
        <v>0</v>
      </c>
      <c r="P97" s="537">
        <v>0</v>
      </c>
      <c r="Q97" s="537">
        <v>0</v>
      </c>
      <c r="R97" s="537">
        <v>0</v>
      </c>
    </row>
    <row r="98" spans="1:67" s="13" customFormat="1">
      <c r="A98" s="421" t="s">
        <v>748</v>
      </c>
      <c r="B98" s="189"/>
      <c r="C98" s="189"/>
      <c r="D98" s="189"/>
      <c r="E98" s="613"/>
      <c r="F98" s="613"/>
      <c r="G98" s="613"/>
      <c r="H98" s="613">
        <v>1683.5</v>
      </c>
      <c r="I98" s="613">
        <v>1700.7</v>
      </c>
      <c r="J98" s="613">
        <v>0</v>
      </c>
      <c r="K98" s="613">
        <v>0</v>
      </c>
      <c r="L98" s="613">
        <v>0</v>
      </c>
      <c r="M98" s="613">
        <v>0</v>
      </c>
      <c r="N98" s="537">
        <v>0</v>
      </c>
      <c r="O98" s="537">
        <v>0</v>
      </c>
      <c r="P98" s="537">
        <v>0</v>
      </c>
      <c r="Q98" s="537">
        <v>0</v>
      </c>
      <c r="R98" s="537">
        <v>0</v>
      </c>
    </row>
    <row r="99" spans="1:67" s="13" customFormat="1">
      <c r="A99" s="421" t="s">
        <v>801</v>
      </c>
      <c r="B99" s="189"/>
      <c r="C99" s="189"/>
      <c r="D99" s="189"/>
      <c r="E99" s="613"/>
      <c r="F99" s="613"/>
      <c r="G99" s="613"/>
      <c r="H99" s="613">
        <v>0</v>
      </c>
      <c r="I99" s="613">
        <v>0</v>
      </c>
      <c r="J99" s="613">
        <v>1700.7</v>
      </c>
      <c r="K99" s="613">
        <v>1750</v>
      </c>
      <c r="L99" s="189">
        <v>1760.6</v>
      </c>
      <c r="M99" s="189">
        <v>1760.6</v>
      </c>
      <c r="N99" s="537">
        <v>1760.6</v>
      </c>
      <c r="O99" s="537">
        <v>1760.6</v>
      </c>
      <c r="P99" s="537">
        <v>1760.6</v>
      </c>
      <c r="Q99" s="537">
        <v>1760.6</v>
      </c>
      <c r="R99" s="537">
        <v>0</v>
      </c>
    </row>
    <row r="100" spans="1:67" s="13" customFormat="1">
      <c r="A100" s="421" t="s">
        <v>821</v>
      </c>
      <c r="B100" s="189">
        <v>2367.4</v>
      </c>
      <c r="C100" s="189">
        <v>3032.5</v>
      </c>
      <c r="D100" s="189">
        <v>3537.2</v>
      </c>
      <c r="E100" s="613">
        <v>4058.1</v>
      </c>
      <c r="F100" s="189">
        <f>SUM(F101:F103)</f>
        <v>5507.1</v>
      </c>
      <c r="G100" s="189">
        <v>6385.1</v>
      </c>
      <c r="H100" s="189">
        <v>10335.700000000001</v>
      </c>
      <c r="I100" s="189">
        <v>12632.7</v>
      </c>
      <c r="J100" s="189">
        <f>J101+J102+J103</f>
        <v>16252.1</v>
      </c>
      <c r="K100" s="189">
        <v>19921.400000000001</v>
      </c>
      <c r="L100" s="189">
        <v>23141</v>
      </c>
      <c r="M100" s="189">
        <v>25228.6</v>
      </c>
      <c r="N100" s="536">
        <v>27415.4</v>
      </c>
      <c r="O100" s="536">
        <v>28622</v>
      </c>
      <c r="P100" s="536">
        <v>29298.2</v>
      </c>
      <c r="Q100" s="536">
        <v>28719.7</v>
      </c>
      <c r="R100" s="536">
        <v>28773.3</v>
      </c>
    </row>
    <row r="101" spans="1:67" s="604" customFormat="1">
      <c r="A101" s="332" t="s">
        <v>747</v>
      </c>
      <c r="B101" s="189">
        <v>2337.5</v>
      </c>
      <c r="C101" s="189">
        <v>3018.4</v>
      </c>
      <c r="D101" s="189">
        <v>3537.2</v>
      </c>
      <c r="E101" s="613">
        <v>4058.1</v>
      </c>
      <c r="F101" s="189">
        <v>4593</v>
      </c>
      <c r="G101" s="189">
        <v>5396.4</v>
      </c>
      <c r="H101" s="189">
        <v>7516.9</v>
      </c>
      <c r="I101" s="189">
        <v>8676.7000000000007</v>
      </c>
      <c r="J101" s="189">
        <v>9831.6</v>
      </c>
      <c r="K101" s="189">
        <v>10939.9</v>
      </c>
      <c r="L101" s="189">
        <v>11774.4</v>
      </c>
      <c r="M101" s="189">
        <v>11986.7</v>
      </c>
      <c r="N101" s="536">
        <v>12429.6</v>
      </c>
      <c r="O101" s="536">
        <v>13767.1</v>
      </c>
      <c r="P101" s="536">
        <v>14701.1</v>
      </c>
      <c r="Q101" s="536">
        <v>15038.6</v>
      </c>
      <c r="R101" s="536">
        <v>16052.6</v>
      </c>
      <c r="S101" s="13"/>
      <c r="T101" s="13"/>
      <c r="U101" s="13"/>
      <c r="V101" s="13"/>
      <c r="W101" s="13"/>
      <c r="X101" s="13"/>
      <c r="Y101" s="13"/>
      <c r="Z101" s="13"/>
      <c r="AA101" s="13"/>
      <c r="AB101" s="13"/>
      <c r="AC101" s="13"/>
      <c r="AD101" s="13"/>
      <c r="AE101" s="13"/>
      <c r="AF101" s="13"/>
      <c r="AG101" s="13"/>
      <c r="AH101" s="13"/>
      <c r="AI101" s="13"/>
      <c r="AJ101" s="13"/>
      <c r="AK101" s="13"/>
      <c r="AL101" s="13"/>
      <c r="AM101" s="13"/>
      <c r="AN101" s="13"/>
      <c r="AO101" s="13"/>
      <c r="AP101" s="13"/>
      <c r="AQ101" s="13"/>
      <c r="AR101" s="13"/>
      <c r="AS101" s="13"/>
      <c r="AT101" s="13"/>
      <c r="AU101" s="13"/>
      <c r="AV101" s="13"/>
      <c r="AW101" s="13"/>
      <c r="AX101" s="13"/>
      <c r="AY101" s="13"/>
      <c r="AZ101" s="13"/>
      <c r="BA101" s="13"/>
      <c r="BB101" s="13"/>
      <c r="BC101" s="13"/>
      <c r="BD101" s="13"/>
      <c r="BE101" s="13"/>
      <c r="BF101" s="13"/>
      <c r="BG101" s="13"/>
      <c r="BH101" s="13"/>
      <c r="BI101" s="13"/>
      <c r="BJ101" s="13"/>
      <c r="BK101" s="13"/>
      <c r="BL101" s="13"/>
      <c r="BM101" s="13"/>
      <c r="BN101" s="13"/>
      <c r="BO101" s="13"/>
    </row>
    <row r="102" spans="1:67" s="417" customFormat="1">
      <c r="A102" s="421" t="s">
        <v>822</v>
      </c>
      <c r="B102" s="189">
        <v>29.9</v>
      </c>
      <c r="C102" s="189">
        <v>14.1</v>
      </c>
      <c r="D102" s="189"/>
      <c r="E102" s="613"/>
      <c r="F102" s="189">
        <v>686.8</v>
      </c>
      <c r="G102" s="189">
        <v>1033.7</v>
      </c>
      <c r="H102" s="189">
        <v>1934.7</v>
      </c>
      <c r="I102" s="189">
        <v>1970.4</v>
      </c>
      <c r="J102" s="189">
        <v>1094.0999999999999</v>
      </c>
      <c r="K102" s="189">
        <v>231.5</v>
      </c>
      <c r="L102" s="189">
        <v>202.5</v>
      </c>
      <c r="M102" s="189">
        <v>162.1</v>
      </c>
      <c r="N102" s="536">
        <v>319.2</v>
      </c>
      <c r="O102" s="536">
        <v>529.9</v>
      </c>
      <c r="P102" s="536">
        <v>740.6</v>
      </c>
      <c r="Q102" s="536">
        <v>773.3</v>
      </c>
      <c r="R102" s="536">
        <v>761.4</v>
      </c>
      <c r="S102" s="13"/>
      <c r="T102" s="13"/>
      <c r="U102" s="13"/>
      <c r="V102" s="13"/>
      <c r="W102" s="13"/>
      <c r="X102" s="13"/>
      <c r="Y102" s="13"/>
      <c r="Z102" s="13"/>
      <c r="AA102" s="13"/>
      <c r="AB102" s="13"/>
      <c r="AC102" s="13"/>
      <c r="AD102" s="13"/>
      <c r="AE102" s="13"/>
      <c r="AF102" s="13"/>
      <c r="AG102" s="13"/>
      <c r="AH102" s="13"/>
      <c r="AI102" s="13"/>
      <c r="AJ102" s="13"/>
      <c r="AK102" s="13"/>
      <c r="AL102" s="13"/>
      <c r="AM102" s="13"/>
      <c r="AN102" s="13"/>
      <c r="AO102" s="13"/>
      <c r="AP102" s="13"/>
      <c r="AQ102" s="13"/>
      <c r="AR102" s="13"/>
      <c r="AS102" s="13"/>
      <c r="AT102" s="13"/>
      <c r="AU102" s="13"/>
      <c r="AV102" s="13"/>
      <c r="AW102" s="13"/>
      <c r="AX102" s="13"/>
      <c r="AY102" s="13"/>
      <c r="AZ102" s="13"/>
      <c r="BA102" s="13"/>
      <c r="BB102" s="13"/>
      <c r="BC102" s="13"/>
      <c r="BD102" s="13"/>
      <c r="BE102" s="13"/>
      <c r="BF102" s="13"/>
      <c r="BG102" s="13"/>
      <c r="BH102" s="13"/>
      <c r="BI102" s="13"/>
      <c r="BJ102" s="13"/>
      <c r="BK102" s="13"/>
      <c r="BL102" s="13"/>
      <c r="BM102" s="13"/>
      <c r="BN102" s="13"/>
      <c r="BO102" s="13"/>
    </row>
    <row r="103" spans="1:67" s="13" customFormat="1">
      <c r="A103" s="421" t="s">
        <v>823</v>
      </c>
      <c r="B103" s="189"/>
      <c r="C103" s="189"/>
      <c r="D103" s="189"/>
      <c r="E103" s="613"/>
      <c r="F103" s="189">
        <v>227.3</v>
      </c>
      <c r="G103" s="189">
        <v>-45</v>
      </c>
      <c r="H103" s="189">
        <v>884.1</v>
      </c>
      <c r="I103" s="189">
        <v>1985.6</v>
      </c>
      <c r="J103" s="189">
        <v>5326.4</v>
      </c>
      <c r="K103" s="189">
        <v>8750.1</v>
      </c>
      <c r="L103" s="189">
        <v>11164.1</v>
      </c>
      <c r="M103" s="189">
        <v>13079.8</v>
      </c>
      <c r="N103" s="536">
        <v>14666.7</v>
      </c>
      <c r="O103" s="536">
        <v>14325</v>
      </c>
      <c r="P103" s="536">
        <v>13856.5</v>
      </c>
      <c r="Q103" s="536">
        <v>12907.9</v>
      </c>
      <c r="R103" s="536">
        <v>11959.3</v>
      </c>
    </row>
    <row r="104" spans="1:67" s="13" customFormat="1">
      <c r="A104" s="421" t="s">
        <v>752</v>
      </c>
      <c r="B104" s="613"/>
      <c r="C104" s="613"/>
      <c r="D104" s="613"/>
      <c r="E104" s="613"/>
      <c r="F104" s="189"/>
      <c r="G104" s="189"/>
      <c r="H104" s="189"/>
      <c r="I104" s="189"/>
      <c r="J104" s="189"/>
      <c r="K104" s="189"/>
      <c r="L104" s="189"/>
      <c r="M104" s="189"/>
      <c r="N104" s="536"/>
      <c r="O104" s="536"/>
      <c r="P104" s="536"/>
      <c r="Q104" s="536"/>
      <c r="R104" s="536"/>
    </row>
    <row r="105" spans="1:67" s="13" customFormat="1">
      <c r="A105" s="332"/>
      <c r="B105" s="587">
        <v>8485.6</v>
      </c>
      <c r="C105" s="587">
        <v>11877.65</v>
      </c>
      <c r="D105" s="587">
        <v>15365.1</v>
      </c>
      <c r="E105" s="587">
        <v>18000.099999999999</v>
      </c>
      <c r="F105" s="587">
        <f>F94+F89</f>
        <v>21944</v>
      </c>
      <c r="G105" s="587">
        <f>G89+G94</f>
        <v>23558.199999999997</v>
      </c>
      <c r="H105" s="587">
        <v>30299.1</v>
      </c>
      <c r="I105" s="587">
        <v>33666.9</v>
      </c>
      <c r="J105" s="587">
        <f>J89+J94</f>
        <v>40168.399999999994</v>
      </c>
      <c r="K105" s="587">
        <v>48173.1</v>
      </c>
      <c r="L105" s="587">
        <v>53679.9</v>
      </c>
      <c r="M105" s="587">
        <v>57943.7</v>
      </c>
      <c r="N105" s="535">
        <v>62598.6</v>
      </c>
      <c r="O105" s="535">
        <v>65252.800000000003</v>
      </c>
      <c r="P105" s="535">
        <v>66567</v>
      </c>
      <c r="Q105" s="535">
        <v>66337.8</v>
      </c>
      <c r="R105" s="535">
        <v>63860</v>
      </c>
    </row>
    <row r="106" spans="1:67" s="13" customFormat="1">
      <c r="A106" s="416" t="s">
        <v>824</v>
      </c>
      <c r="B106" s="614">
        <v>0.26900000000000002</v>
      </c>
      <c r="C106" s="614">
        <v>0.34700000000000003</v>
      </c>
      <c r="D106" s="614">
        <v>0.35499999999999998</v>
      </c>
      <c r="E106" s="615">
        <f t="shared" ref="E106:F106" si="3">E105/E107</f>
        <v>0.28958714755026721</v>
      </c>
      <c r="F106" s="616">
        <f t="shared" si="3"/>
        <v>0.32383836416173029</v>
      </c>
      <c r="G106" s="616">
        <f>G105/G107</f>
        <v>0.31895446428208774</v>
      </c>
      <c r="H106" s="616">
        <v>0.38</v>
      </c>
      <c r="I106" s="616">
        <v>0.39800000000000002</v>
      </c>
      <c r="J106" s="616">
        <f>J105/J107</f>
        <v>0.49209697771570676</v>
      </c>
      <c r="K106" s="616">
        <v>0.51600000000000001</v>
      </c>
      <c r="L106" s="616">
        <v>0.498</v>
      </c>
      <c r="M106" s="616">
        <v>0.52</v>
      </c>
      <c r="N106" s="538">
        <v>0.51100000000000001</v>
      </c>
      <c r="O106" s="538">
        <v>0.49199999999999999</v>
      </c>
      <c r="P106" s="538">
        <v>0.46899999999999997</v>
      </c>
      <c r="Q106" s="538">
        <v>0.435</v>
      </c>
      <c r="R106" s="538">
        <v>0.39</v>
      </c>
    </row>
    <row r="107" spans="1:67" s="13" customFormat="1">
      <c r="A107" s="332" t="s">
        <v>825</v>
      </c>
      <c r="B107" s="587">
        <v>31593.1</v>
      </c>
      <c r="C107" s="587">
        <v>34275.9</v>
      </c>
      <c r="D107" s="587">
        <v>43279.199999999997</v>
      </c>
      <c r="E107" s="617">
        <v>62157.8</v>
      </c>
      <c r="F107" s="586">
        <v>67762.2</v>
      </c>
      <c r="G107" s="439">
        <v>73860.7</v>
      </c>
      <c r="H107" s="586">
        <f>H105/H106</f>
        <v>79734.473684210519</v>
      </c>
      <c r="I107" s="587">
        <f>I105/I106</f>
        <v>84590.201005025127</v>
      </c>
      <c r="J107" s="587">
        <v>81627</v>
      </c>
      <c r="K107" s="587">
        <v>93314.1</v>
      </c>
      <c r="L107" s="587">
        <v>107807.3</v>
      </c>
      <c r="M107" s="587">
        <v>111350.8</v>
      </c>
      <c r="N107" s="535">
        <v>122519.1</v>
      </c>
      <c r="O107" s="535">
        <v>132634.1</v>
      </c>
      <c r="P107" s="535">
        <v>141989.9</v>
      </c>
      <c r="Q107" s="535">
        <v>152550.1</v>
      </c>
      <c r="R107" s="535">
        <v>163675.5</v>
      </c>
    </row>
    <row r="108" spans="1:67" s="13" customFormat="1">
      <c r="A108" s="416" t="s">
        <v>826</v>
      </c>
      <c r="B108" s="650"/>
      <c r="C108" s="650"/>
      <c r="D108" s="650"/>
      <c r="E108" s="650"/>
      <c r="F108" s="650"/>
      <c r="G108" s="650"/>
      <c r="H108" s="650"/>
      <c r="I108" s="650"/>
      <c r="J108" s="650"/>
      <c r="K108" s="127"/>
      <c r="L108" s="127"/>
      <c r="M108" s="127"/>
      <c r="N108" s="127"/>
      <c r="O108" s="127"/>
      <c r="P108" s="127"/>
      <c r="Q108" s="127"/>
      <c r="R108" s="127"/>
    </row>
    <row r="109" spans="1:67" s="13" customFormat="1">
      <c r="A109" s="332"/>
      <c r="B109" s="332"/>
      <c r="C109" s="332"/>
      <c r="D109" s="332"/>
      <c r="E109" s="332"/>
      <c r="F109" s="332"/>
      <c r="G109" s="332"/>
      <c r="H109" s="332"/>
      <c r="I109" s="127"/>
      <c r="J109" s="127"/>
      <c r="K109" s="127"/>
      <c r="L109" s="127"/>
      <c r="M109" s="127"/>
      <c r="N109" s="127"/>
      <c r="O109" s="127"/>
      <c r="P109" s="127"/>
      <c r="Q109" s="127"/>
      <c r="R109" s="127"/>
    </row>
    <row r="110" spans="1:67" s="13" customFormat="1" ht="15">
      <c r="A110" s="602" t="s">
        <v>267</v>
      </c>
      <c r="B110" s="127"/>
      <c r="C110" s="127"/>
      <c r="D110" s="127"/>
      <c r="E110" s="127"/>
      <c r="F110" s="440"/>
      <c r="G110" s="127"/>
      <c r="H110" s="440"/>
      <c r="I110" s="127"/>
      <c r="J110" s="127"/>
      <c r="K110" s="127"/>
      <c r="L110" s="127"/>
      <c r="M110" s="127"/>
      <c r="N110" s="127"/>
      <c r="O110" s="127"/>
      <c r="P110" s="127"/>
      <c r="Q110" s="127"/>
      <c r="R110" s="127"/>
    </row>
    <row r="111" spans="1:67" s="13" customFormat="1">
      <c r="A111" s="603" t="s">
        <v>827</v>
      </c>
      <c r="B111" s="127"/>
      <c r="C111" s="127"/>
      <c r="D111" s="127"/>
      <c r="E111" s="127"/>
      <c r="F111" s="440"/>
      <c r="G111" s="127"/>
      <c r="H111" s="440"/>
      <c r="I111" s="127"/>
      <c r="J111" s="127"/>
      <c r="K111" s="127"/>
      <c r="L111" s="127"/>
      <c r="M111" s="127"/>
      <c r="N111" s="127"/>
      <c r="O111" s="127"/>
      <c r="P111" s="127"/>
      <c r="Q111" s="127"/>
      <c r="R111" s="127"/>
    </row>
    <row r="112" spans="1:67" s="604" customFormat="1">
      <c r="A112" s="603" t="s">
        <v>828</v>
      </c>
      <c r="B112" s="127"/>
      <c r="C112" s="127"/>
      <c r="D112" s="127"/>
      <c r="E112" s="127"/>
      <c r="F112" s="440"/>
      <c r="G112" s="127"/>
      <c r="H112" s="440"/>
      <c r="I112" s="127"/>
      <c r="J112" s="127"/>
      <c r="K112" s="127"/>
      <c r="L112" s="127"/>
      <c r="M112" s="127"/>
      <c r="N112" s="127"/>
      <c r="O112" s="127"/>
      <c r="P112" s="127"/>
      <c r="Q112" s="127"/>
      <c r="R112" s="127"/>
      <c r="S112" s="13"/>
      <c r="T112" s="13"/>
      <c r="U112" s="13"/>
      <c r="V112" s="13"/>
      <c r="W112" s="13"/>
      <c r="X112" s="13"/>
      <c r="Y112" s="13"/>
      <c r="Z112" s="13"/>
      <c r="AA112" s="13"/>
      <c r="AB112" s="13"/>
      <c r="AC112" s="13"/>
      <c r="AD112" s="13"/>
      <c r="AE112" s="13"/>
      <c r="AF112" s="13"/>
      <c r="AG112" s="13"/>
      <c r="AH112" s="13"/>
      <c r="AI112" s="13"/>
      <c r="AJ112" s="13"/>
      <c r="AK112" s="13"/>
      <c r="AL112" s="13"/>
      <c r="AM112" s="13"/>
      <c r="AN112" s="13"/>
      <c r="AO112" s="13"/>
      <c r="AP112" s="13"/>
      <c r="AQ112" s="13"/>
      <c r="AR112" s="13"/>
      <c r="AS112" s="13"/>
      <c r="AT112" s="13"/>
      <c r="AU112" s="13"/>
      <c r="AV112" s="13"/>
      <c r="AW112" s="13"/>
      <c r="AX112" s="13"/>
      <c r="AY112" s="13"/>
      <c r="AZ112" s="13"/>
      <c r="BA112" s="13"/>
      <c r="BB112" s="13"/>
      <c r="BC112" s="13"/>
      <c r="BD112" s="13"/>
      <c r="BE112" s="13"/>
      <c r="BF112" s="13"/>
      <c r="BG112" s="13"/>
      <c r="BH112" s="13"/>
      <c r="BI112" s="13"/>
      <c r="BJ112" s="13"/>
      <c r="BK112" s="13"/>
      <c r="BL112" s="13"/>
      <c r="BM112" s="13"/>
      <c r="BN112" s="13"/>
      <c r="BO112" s="13"/>
    </row>
    <row r="113" spans="1:67" s="13" customFormat="1">
      <c r="A113" s="603" t="s">
        <v>829</v>
      </c>
      <c r="B113" s="127"/>
      <c r="C113" s="127"/>
      <c r="D113" s="127"/>
      <c r="E113" s="127"/>
      <c r="F113" s="440"/>
      <c r="G113" s="127"/>
      <c r="H113" s="440"/>
      <c r="I113" s="127"/>
      <c r="J113" s="127"/>
      <c r="K113" s="127"/>
      <c r="L113" s="127"/>
      <c r="M113" s="127"/>
      <c r="N113" s="127"/>
      <c r="O113" s="127"/>
      <c r="P113" s="127"/>
      <c r="Q113" s="127"/>
      <c r="R113" s="127"/>
    </row>
    <row r="114" spans="1:67" s="604" customFormat="1">
      <c r="A114" s="603"/>
      <c r="B114" s="332"/>
      <c r="C114" s="332"/>
      <c r="D114" s="333"/>
      <c r="E114" s="333"/>
      <c r="F114" s="333"/>
      <c r="G114" s="332"/>
      <c r="H114" s="332"/>
      <c r="I114" s="127"/>
      <c r="J114" s="127"/>
      <c r="K114" s="127"/>
      <c r="L114" s="127"/>
      <c r="M114" s="127"/>
      <c r="N114" s="127"/>
      <c r="O114" s="127"/>
      <c r="P114" s="127"/>
      <c r="Q114" s="127"/>
      <c r="R114" s="8"/>
      <c r="S114" s="8"/>
      <c r="T114" s="13"/>
      <c r="U114" s="13"/>
      <c r="V114" s="13"/>
      <c r="W114" s="13"/>
      <c r="X114" s="13"/>
      <c r="Y114" s="13"/>
      <c r="Z114" s="13"/>
      <c r="AA114" s="13"/>
      <c r="AB114" s="13"/>
      <c r="AC114" s="13"/>
      <c r="AD114" s="13"/>
      <c r="AE114" s="13"/>
      <c r="AF114" s="13"/>
      <c r="AG114" s="13"/>
      <c r="AH114" s="13"/>
      <c r="AI114" s="13"/>
      <c r="AJ114" s="13"/>
      <c r="AK114" s="13"/>
      <c r="AL114" s="13"/>
      <c r="AM114" s="13"/>
      <c r="AN114" s="13"/>
      <c r="AO114" s="13"/>
      <c r="AP114" s="13"/>
      <c r="AQ114" s="13"/>
      <c r="AR114" s="13"/>
      <c r="AS114" s="13"/>
      <c r="AT114" s="13"/>
      <c r="AU114" s="13"/>
      <c r="AV114" s="13"/>
      <c r="AW114" s="13"/>
      <c r="AX114" s="13"/>
      <c r="AY114" s="13"/>
      <c r="AZ114" s="13"/>
      <c r="BA114" s="13"/>
      <c r="BB114" s="13"/>
      <c r="BC114" s="13"/>
      <c r="BD114" s="13"/>
      <c r="BE114" s="13"/>
      <c r="BF114" s="13"/>
      <c r="BG114" s="13"/>
      <c r="BH114" s="13"/>
      <c r="BI114" s="13"/>
      <c r="BJ114" s="13"/>
      <c r="BK114" s="13"/>
      <c r="BL114" s="13"/>
      <c r="BM114" s="13"/>
      <c r="BN114" s="13"/>
      <c r="BO114" s="13"/>
    </row>
    <row r="115" spans="1:67" s="13" customFormat="1" ht="20.25">
      <c r="A115" s="347" t="s">
        <v>883</v>
      </c>
      <c r="B115" s="431">
        <v>2012</v>
      </c>
      <c r="C115" s="431">
        <v>2013</v>
      </c>
      <c r="D115" s="431">
        <v>2014</v>
      </c>
      <c r="E115" s="431">
        <v>2015</v>
      </c>
      <c r="F115" s="431">
        <v>2016</v>
      </c>
      <c r="G115" s="431">
        <v>2017</v>
      </c>
      <c r="H115" s="431">
        <v>2018</v>
      </c>
      <c r="I115" s="431">
        <v>2019</v>
      </c>
      <c r="J115" s="431">
        <v>2020</v>
      </c>
      <c r="K115" s="431">
        <v>2021</v>
      </c>
      <c r="L115" s="431">
        <v>2022</v>
      </c>
      <c r="M115" s="385">
        <v>2023</v>
      </c>
      <c r="N115" s="385">
        <v>2024</v>
      </c>
      <c r="O115" s="385">
        <v>2025</v>
      </c>
      <c r="P115" s="385">
        <v>2026</v>
      </c>
      <c r="Q115" s="385">
        <v>2027</v>
      </c>
    </row>
    <row r="116" spans="1:67" s="13" customFormat="1" ht="25.5">
      <c r="A116" s="584" t="s">
        <v>816</v>
      </c>
      <c r="B116" s="432" t="s">
        <v>231</v>
      </c>
      <c r="C116" s="432" t="s">
        <v>231</v>
      </c>
      <c r="D116" s="432" t="s">
        <v>231</v>
      </c>
      <c r="E116" s="432" t="s">
        <v>231</v>
      </c>
      <c r="F116" s="432" t="s">
        <v>231</v>
      </c>
      <c r="G116" s="432" t="s">
        <v>231</v>
      </c>
      <c r="H116" s="432" t="s">
        <v>231</v>
      </c>
      <c r="I116" s="432" t="s">
        <v>231</v>
      </c>
      <c r="J116" s="432" t="s">
        <v>231</v>
      </c>
      <c r="K116" s="432" t="s">
        <v>231</v>
      </c>
      <c r="L116" s="432" t="s">
        <v>231</v>
      </c>
      <c r="M116" s="386" t="s">
        <v>515</v>
      </c>
      <c r="N116" s="386" t="s">
        <v>233</v>
      </c>
      <c r="O116" s="386" t="s">
        <v>233</v>
      </c>
      <c r="P116" s="386" t="s">
        <v>233</v>
      </c>
      <c r="Q116" s="386" t="s">
        <v>233</v>
      </c>
    </row>
    <row r="117" spans="1:67" s="12" customFormat="1">
      <c r="A117" s="399"/>
      <c r="B117" s="127" t="s">
        <v>288</v>
      </c>
      <c r="C117" s="127" t="s">
        <v>288</v>
      </c>
      <c r="D117" s="127" t="s">
        <v>288</v>
      </c>
      <c r="E117" s="173" t="s">
        <v>170</v>
      </c>
      <c r="F117" s="173" t="s">
        <v>170</v>
      </c>
      <c r="G117" s="173" t="s">
        <v>160</v>
      </c>
      <c r="H117" s="173" t="s">
        <v>152</v>
      </c>
      <c r="I117" s="173" t="s">
        <v>149</v>
      </c>
      <c r="J117" s="173" t="s">
        <v>142</v>
      </c>
      <c r="K117" s="173" t="s">
        <v>133</v>
      </c>
      <c r="L117" s="173" t="s">
        <v>3</v>
      </c>
      <c r="M117" s="406" t="s">
        <v>235</v>
      </c>
      <c r="N117" s="406" t="s">
        <v>235</v>
      </c>
      <c r="O117" s="406" t="s">
        <v>235</v>
      </c>
      <c r="P117" s="406" t="s">
        <v>235</v>
      </c>
      <c r="Q117" s="406" t="s">
        <v>235</v>
      </c>
      <c r="R117" s="13"/>
      <c r="S117" s="13"/>
      <c r="T117" s="13"/>
      <c r="U117" s="13"/>
      <c r="V117" s="13"/>
      <c r="W117" s="13"/>
      <c r="X117" s="13"/>
      <c r="Y117" s="13"/>
      <c r="Z117" s="13"/>
      <c r="AA117" s="13"/>
      <c r="AB117" s="13"/>
      <c r="AC117" s="13"/>
      <c r="AD117" s="13"/>
      <c r="AE117" s="13"/>
      <c r="AF117" s="13"/>
      <c r="AG117" s="13"/>
      <c r="AH117" s="13"/>
      <c r="AI117" s="13"/>
      <c r="AJ117" s="13"/>
      <c r="AK117" s="13"/>
      <c r="AL117" s="13"/>
      <c r="AM117" s="13"/>
      <c r="AN117" s="13"/>
      <c r="AO117" s="13"/>
      <c r="AP117" s="13"/>
      <c r="AQ117" s="13"/>
      <c r="AR117" s="13"/>
      <c r="AS117" s="13"/>
      <c r="AT117" s="13"/>
      <c r="AU117" s="13"/>
      <c r="AV117" s="13"/>
      <c r="AW117" s="13"/>
      <c r="AX117" s="13"/>
      <c r="AY117" s="13"/>
      <c r="AZ117" s="13"/>
      <c r="BA117" s="13"/>
      <c r="BB117" s="13"/>
      <c r="BC117" s="13"/>
      <c r="BD117" s="13"/>
      <c r="BE117" s="13"/>
      <c r="BF117" s="13"/>
      <c r="BG117" s="13"/>
      <c r="BH117" s="13"/>
      <c r="BI117" s="13"/>
      <c r="BJ117" s="13"/>
      <c r="BK117" s="13"/>
      <c r="BL117" s="13"/>
      <c r="BM117" s="13"/>
      <c r="BN117" s="13"/>
      <c r="BO117" s="13"/>
    </row>
    <row r="118" spans="1:67" s="12" customFormat="1">
      <c r="A118" s="332" t="s">
        <v>817</v>
      </c>
      <c r="B118" s="243"/>
      <c r="C118" s="243"/>
      <c r="D118" s="243"/>
      <c r="E118" s="243"/>
      <c r="F118" s="243"/>
      <c r="G118" s="243"/>
      <c r="H118" s="243"/>
      <c r="I118" s="243"/>
      <c r="J118" s="243"/>
      <c r="K118" s="243"/>
      <c r="L118" s="243"/>
      <c r="M118" s="534"/>
      <c r="N118" s="534"/>
      <c r="O118" s="534"/>
      <c r="P118" s="534"/>
      <c r="Q118" s="534"/>
      <c r="R118" s="13"/>
      <c r="S118" s="13"/>
      <c r="T118" s="13"/>
      <c r="U118" s="13"/>
      <c r="V118" s="13"/>
      <c r="W118" s="13"/>
      <c r="X118" s="13"/>
      <c r="Y118" s="13"/>
      <c r="Z118" s="13"/>
      <c r="AA118" s="13"/>
      <c r="AB118" s="13"/>
      <c r="AC118" s="13"/>
      <c r="AD118" s="13"/>
      <c r="AE118" s="13"/>
      <c r="AF118" s="13"/>
      <c r="AG118" s="13"/>
      <c r="AH118" s="13"/>
      <c r="AI118" s="13"/>
      <c r="AJ118" s="13"/>
      <c r="AK118" s="13"/>
      <c r="AL118" s="13"/>
      <c r="AM118" s="13"/>
      <c r="AN118" s="13"/>
      <c r="AO118" s="13"/>
      <c r="AP118" s="13"/>
      <c r="AQ118" s="13"/>
      <c r="AR118" s="13"/>
      <c r="AS118" s="13"/>
      <c r="AT118" s="13"/>
      <c r="AU118" s="13"/>
      <c r="AV118" s="13"/>
      <c r="AW118" s="13"/>
      <c r="AX118" s="13"/>
      <c r="AY118" s="13"/>
      <c r="AZ118" s="13"/>
      <c r="BA118" s="13"/>
      <c r="BB118" s="13"/>
      <c r="BC118" s="13"/>
      <c r="BD118" s="13"/>
      <c r="BE118" s="13"/>
      <c r="BF118" s="13"/>
      <c r="BG118" s="13"/>
      <c r="BH118" s="13"/>
      <c r="BI118" s="13"/>
      <c r="BJ118" s="13"/>
      <c r="BK118" s="13"/>
      <c r="BL118" s="13"/>
      <c r="BM118" s="13"/>
      <c r="BN118" s="13"/>
      <c r="BO118" s="13"/>
    </row>
    <row r="119" spans="1:67" s="12" customFormat="1">
      <c r="A119" s="332"/>
      <c r="B119" s="587">
        <v>6118.2</v>
      </c>
      <c r="C119" s="587">
        <v>8845.2000000000007</v>
      </c>
      <c r="D119" s="587">
        <v>11827.9</v>
      </c>
      <c r="E119" s="587">
        <v>13942</v>
      </c>
      <c r="F119" s="587">
        <v>16436.900000000001</v>
      </c>
      <c r="G119" s="587">
        <v>17173.099999999999</v>
      </c>
      <c r="H119" s="587">
        <v>18279.900000000001</v>
      </c>
      <c r="I119" s="587">
        <v>19333.5</v>
      </c>
      <c r="J119" s="587">
        <v>22215.599999999999</v>
      </c>
      <c r="K119" s="587">
        <v>25257.599999999999</v>
      </c>
      <c r="L119" s="587">
        <v>27534.2</v>
      </c>
      <c r="M119" s="535">
        <v>28963.3</v>
      </c>
      <c r="N119" s="535">
        <v>29490.2</v>
      </c>
      <c r="O119" s="535">
        <v>29038.3</v>
      </c>
      <c r="P119" s="535">
        <v>28747.599999999999</v>
      </c>
      <c r="Q119" s="535">
        <v>27567.1</v>
      </c>
      <c r="R119" s="13"/>
      <c r="S119" s="13"/>
      <c r="T119" s="13"/>
      <c r="U119" s="13"/>
      <c r="V119" s="13"/>
      <c r="W119" s="13"/>
      <c r="X119" s="13"/>
      <c r="Y119" s="13"/>
      <c r="Z119" s="13"/>
      <c r="AA119" s="13"/>
      <c r="AB119" s="13"/>
      <c r="AC119" s="13"/>
      <c r="AD119" s="13"/>
      <c r="AE119" s="13"/>
      <c r="AF119" s="13"/>
      <c r="AG119" s="13"/>
      <c r="AH119" s="13"/>
      <c r="AI119" s="13"/>
      <c r="AJ119" s="13"/>
      <c r="AK119" s="13"/>
      <c r="AL119" s="13"/>
      <c r="AM119" s="13"/>
      <c r="AN119" s="13"/>
      <c r="AO119" s="13"/>
      <c r="AP119" s="13"/>
      <c r="AQ119" s="13"/>
      <c r="AR119" s="13"/>
      <c r="AS119" s="13"/>
      <c r="AT119" s="13"/>
      <c r="AU119" s="13"/>
      <c r="AV119" s="13"/>
      <c r="AW119" s="13"/>
      <c r="AX119" s="13"/>
      <c r="AY119" s="13"/>
      <c r="AZ119" s="13"/>
      <c r="BA119" s="13"/>
      <c r="BB119" s="13"/>
      <c r="BC119" s="13"/>
      <c r="BD119" s="13"/>
      <c r="BE119" s="13"/>
      <c r="BF119" s="13"/>
      <c r="BG119" s="13"/>
      <c r="BH119" s="13"/>
      <c r="BI119" s="13"/>
      <c r="BJ119" s="13"/>
      <c r="BK119" s="13"/>
      <c r="BL119" s="13"/>
      <c r="BM119" s="13"/>
      <c r="BN119" s="13"/>
      <c r="BO119" s="13"/>
    </row>
    <row r="120" spans="1:67" s="12" customFormat="1">
      <c r="A120" s="416" t="s">
        <v>695</v>
      </c>
      <c r="B120" s="189">
        <v>2751.6</v>
      </c>
      <c r="C120" s="189">
        <v>4200.7</v>
      </c>
      <c r="D120" s="189">
        <v>5620.6</v>
      </c>
      <c r="E120" s="189">
        <v>6729.4</v>
      </c>
      <c r="F120" s="189">
        <v>8663.5</v>
      </c>
      <c r="G120" s="189">
        <v>9194.4</v>
      </c>
      <c r="H120" s="189">
        <v>8677.6</v>
      </c>
      <c r="I120" s="189">
        <v>10191.299999999999</v>
      </c>
      <c r="J120" s="189">
        <v>11819.4</v>
      </c>
      <c r="K120" s="189">
        <v>13296.6</v>
      </c>
      <c r="L120" s="189">
        <v>13789.2</v>
      </c>
      <c r="M120" s="536">
        <v>14082.4</v>
      </c>
      <c r="N120" s="536">
        <v>13575.1</v>
      </c>
      <c r="O120" s="536">
        <v>12748.2</v>
      </c>
      <c r="P120" s="536">
        <v>12059</v>
      </c>
      <c r="Q120" s="536">
        <v>10865.3</v>
      </c>
      <c r="R120" s="13"/>
      <c r="S120" s="13"/>
      <c r="T120" s="13"/>
      <c r="U120" s="13"/>
      <c r="V120" s="13"/>
      <c r="W120" s="13"/>
      <c r="X120" s="13"/>
      <c r="Y120" s="13"/>
      <c r="Z120" s="13"/>
      <c r="AA120" s="13"/>
      <c r="AB120" s="13"/>
      <c r="AC120" s="13"/>
      <c r="AD120" s="13"/>
      <c r="AE120" s="13"/>
      <c r="AF120" s="13"/>
      <c r="AG120" s="13"/>
      <c r="AH120" s="13"/>
      <c r="AI120" s="13"/>
      <c r="AJ120" s="13"/>
      <c r="AK120" s="13"/>
      <c r="AL120" s="13"/>
      <c r="AM120" s="13"/>
      <c r="AN120" s="13"/>
      <c r="AO120" s="13"/>
      <c r="AP120" s="13"/>
      <c r="AQ120" s="13"/>
      <c r="AR120" s="13"/>
      <c r="AS120" s="13"/>
      <c r="AT120" s="13"/>
      <c r="AU120" s="13"/>
      <c r="AV120" s="13"/>
      <c r="AW120" s="13"/>
      <c r="AX120" s="13"/>
      <c r="AY120" s="13"/>
      <c r="AZ120" s="13"/>
      <c r="BA120" s="13"/>
      <c r="BB120" s="13"/>
      <c r="BC120" s="13"/>
      <c r="BD120" s="13"/>
      <c r="BE120" s="13"/>
      <c r="BF120" s="13"/>
      <c r="BG120" s="13"/>
      <c r="BH120" s="13"/>
      <c r="BI120" s="13"/>
      <c r="BJ120" s="13"/>
      <c r="BK120" s="13"/>
      <c r="BL120" s="13"/>
      <c r="BM120" s="13"/>
      <c r="BN120" s="13"/>
      <c r="BO120" s="13"/>
    </row>
    <row r="121" spans="1:67">
      <c r="A121" s="332" t="s">
        <v>792</v>
      </c>
      <c r="B121" s="189">
        <v>3366.6</v>
      </c>
      <c r="C121" s="189">
        <v>4644.5</v>
      </c>
      <c r="D121" s="189">
        <v>6207.3</v>
      </c>
      <c r="E121" s="189">
        <v>7212.6</v>
      </c>
      <c r="F121" s="189">
        <v>7773.4</v>
      </c>
      <c r="G121" s="189">
        <v>7978.7</v>
      </c>
      <c r="H121" s="189">
        <v>8322.2999999999993</v>
      </c>
      <c r="I121" s="189">
        <v>7966.6</v>
      </c>
      <c r="J121" s="189">
        <v>9315.2000000000007</v>
      </c>
      <c r="K121" s="189">
        <v>10833.4</v>
      </c>
      <c r="L121" s="189">
        <v>12583.4</v>
      </c>
      <c r="M121" s="536">
        <v>13528.4</v>
      </c>
      <c r="N121" s="536">
        <v>14587.5</v>
      </c>
      <c r="O121" s="536">
        <v>15087.5</v>
      </c>
      <c r="P121" s="536">
        <v>15611.1</v>
      </c>
      <c r="Q121" s="536">
        <v>15749.3</v>
      </c>
      <c r="R121" s="13"/>
      <c r="S121" s="13"/>
    </row>
    <row r="122" spans="1:67">
      <c r="A122" s="332" t="s">
        <v>818</v>
      </c>
      <c r="B122" s="613"/>
      <c r="C122" s="189"/>
      <c r="D122" s="189"/>
      <c r="E122" s="613"/>
      <c r="F122" s="613"/>
      <c r="G122" s="613"/>
      <c r="H122" s="613">
        <v>1280</v>
      </c>
      <c r="I122" s="613">
        <v>1175.5999999999999</v>
      </c>
      <c r="J122" s="613">
        <v>1080.9000000000001</v>
      </c>
      <c r="K122" s="613">
        <v>1127.5999999999999</v>
      </c>
      <c r="L122" s="613">
        <v>1161.5999999999999</v>
      </c>
      <c r="M122" s="537">
        <v>1352.5</v>
      </c>
      <c r="N122" s="537" t="s">
        <v>819</v>
      </c>
      <c r="O122" s="537">
        <v>1202.5</v>
      </c>
      <c r="P122" s="537">
        <v>1077.5</v>
      </c>
      <c r="Q122" s="537">
        <v>952.5</v>
      </c>
      <c r="R122" s="13"/>
      <c r="S122" s="13"/>
    </row>
    <row r="123" spans="1:67" ht="13.5" customHeight="1">
      <c r="A123" s="332" t="s">
        <v>747</v>
      </c>
      <c r="B123" s="189"/>
      <c r="C123" s="189"/>
      <c r="D123" s="189"/>
      <c r="E123" s="189"/>
      <c r="F123" s="189"/>
      <c r="G123" s="189"/>
      <c r="H123" s="189"/>
      <c r="I123" s="189"/>
      <c r="J123" s="189"/>
      <c r="K123" s="189"/>
      <c r="L123" s="189"/>
      <c r="M123" s="536"/>
      <c r="N123" s="536"/>
      <c r="O123" s="536"/>
      <c r="P123" s="536"/>
      <c r="Q123" s="536"/>
      <c r="R123" s="13"/>
      <c r="S123" s="13"/>
    </row>
    <row r="124" spans="1:67">
      <c r="A124" s="332"/>
      <c r="B124" s="587">
        <v>2367.4</v>
      </c>
      <c r="C124" s="587">
        <v>3032.5</v>
      </c>
      <c r="D124" s="587">
        <v>3537.2</v>
      </c>
      <c r="E124" s="587">
        <v>4058.1</v>
      </c>
      <c r="F124" s="587">
        <v>5507.1</v>
      </c>
      <c r="G124" s="587">
        <v>6385.1</v>
      </c>
      <c r="H124" s="587">
        <v>12019.2</v>
      </c>
      <c r="I124" s="587">
        <v>14333.4</v>
      </c>
      <c r="J124" s="587">
        <f>J126+J130</f>
        <v>17952.8</v>
      </c>
      <c r="K124" s="587">
        <v>22915.5</v>
      </c>
      <c r="L124" s="587">
        <v>26145.599999999999</v>
      </c>
      <c r="M124" s="535">
        <v>30179.4</v>
      </c>
      <c r="N124" s="535">
        <v>33621.199999999997</v>
      </c>
      <c r="O124" s="535">
        <v>37535.5</v>
      </c>
      <c r="P124" s="535">
        <v>39600.199999999997</v>
      </c>
      <c r="Q124" s="535">
        <v>40673.800000000003</v>
      </c>
      <c r="R124" s="13"/>
      <c r="S124" s="13"/>
    </row>
    <row r="125" spans="1:67" ht="15" customHeight="1">
      <c r="A125" s="416" t="s">
        <v>696</v>
      </c>
      <c r="B125" s="769"/>
      <c r="C125" s="769"/>
      <c r="D125" s="769"/>
      <c r="E125" s="769"/>
      <c r="F125" s="769"/>
      <c r="G125" s="769"/>
      <c r="H125" s="769"/>
      <c r="I125" s="769"/>
      <c r="J125" s="769"/>
      <c r="K125" s="189">
        <v>1244.0999999999999</v>
      </c>
      <c r="L125" s="769">
        <v>1244.0999999999999</v>
      </c>
      <c r="M125" s="770">
        <v>1244.0999999999999</v>
      </c>
      <c r="N125" s="770">
        <v>1244.0999999999999</v>
      </c>
      <c r="O125" s="770">
        <v>1244.0999999999999</v>
      </c>
      <c r="P125" s="770">
        <v>1244.0999999999999</v>
      </c>
      <c r="Q125" s="770">
        <v>1244.0999999999999</v>
      </c>
      <c r="R125" s="13"/>
      <c r="S125" s="13"/>
    </row>
    <row r="126" spans="1:67" s="7" customFormat="1" ht="13.5" customHeight="1">
      <c r="A126" s="332" t="s">
        <v>820</v>
      </c>
      <c r="B126" s="189"/>
      <c r="C126" s="189"/>
      <c r="D126" s="189"/>
      <c r="E126" s="613"/>
      <c r="F126" s="613"/>
      <c r="G126" s="189"/>
      <c r="H126" s="189">
        <v>1683.5</v>
      </c>
      <c r="I126" s="189">
        <v>1700.7</v>
      </c>
      <c r="J126" s="189">
        <f>J127+J128+J129</f>
        <v>1700.7</v>
      </c>
      <c r="K126" s="189">
        <v>1750</v>
      </c>
      <c r="L126" s="189">
        <v>1760.6</v>
      </c>
      <c r="M126" s="536">
        <v>1750</v>
      </c>
      <c r="N126" s="536">
        <v>1750</v>
      </c>
      <c r="O126" s="536">
        <v>1750</v>
      </c>
      <c r="P126" s="536">
        <v>1750</v>
      </c>
      <c r="Q126" s="536">
        <v>1750</v>
      </c>
      <c r="R126" s="13"/>
      <c r="S126" s="13"/>
      <c r="T126" s="8"/>
      <c r="U126" s="8"/>
      <c r="V126" s="8"/>
      <c r="W126" s="8"/>
      <c r="X126" s="8"/>
      <c r="Y126" s="8"/>
      <c r="Z126" s="8"/>
      <c r="AA126" s="8"/>
      <c r="AB126" s="8"/>
      <c r="AC126" s="8"/>
      <c r="AD126" s="8"/>
      <c r="AE126" s="8"/>
      <c r="AF126" s="8"/>
      <c r="AG126" s="8"/>
      <c r="AH126" s="8"/>
      <c r="AI126" s="8"/>
      <c r="AJ126" s="8"/>
      <c r="AK126" s="8"/>
      <c r="AL126" s="8"/>
      <c r="AM126" s="8"/>
      <c r="AN126" s="8"/>
      <c r="AO126" s="8"/>
      <c r="AP126" s="8"/>
      <c r="AQ126" s="8"/>
      <c r="AR126" s="8"/>
      <c r="AS126" s="8"/>
      <c r="AT126" s="8"/>
      <c r="AU126" s="8"/>
      <c r="AV126" s="8"/>
      <c r="AW126" s="8"/>
      <c r="AX126" s="8"/>
      <c r="AY126" s="8"/>
      <c r="AZ126" s="8"/>
      <c r="BA126" s="8"/>
      <c r="BB126" s="8"/>
      <c r="BC126" s="8"/>
      <c r="BD126" s="8"/>
      <c r="BE126" s="8"/>
      <c r="BF126" s="8"/>
      <c r="BG126" s="8"/>
      <c r="BH126" s="8"/>
      <c r="BI126" s="8"/>
      <c r="BJ126" s="8"/>
      <c r="BK126" s="8"/>
      <c r="BL126" s="8"/>
      <c r="BM126" s="8"/>
      <c r="BN126" s="8"/>
      <c r="BO126" s="8"/>
    </row>
    <row r="127" spans="1:67">
      <c r="A127" s="332" t="s">
        <v>737</v>
      </c>
      <c r="B127" s="189"/>
      <c r="C127" s="189"/>
      <c r="D127" s="189"/>
      <c r="E127" s="613"/>
      <c r="F127" s="613"/>
      <c r="G127" s="613"/>
      <c r="H127" s="613">
        <v>0</v>
      </c>
      <c r="I127" s="613">
        <v>0</v>
      </c>
      <c r="J127" s="613">
        <v>0</v>
      </c>
      <c r="K127" s="613">
        <v>0</v>
      </c>
      <c r="L127" s="613">
        <v>0</v>
      </c>
      <c r="M127" s="537">
        <v>0</v>
      </c>
      <c r="N127" s="537">
        <v>0</v>
      </c>
      <c r="O127" s="537">
        <v>0</v>
      </c>
      <c r="P127" s="537">
        <v>0</v>
      </c>
      <c r="Q127" s="537">
        <v>0</v>
      </c>
      <c r="R127" s="13"/>
      <c r="S127" s="13"/>
    </row>
    <row r="128" spans="1:67">
      <c r="A128" s="421" t="s">
        <v>748</v>
      </c>
      <c r="B128" s="189"/>
      <c r="C128" s="189"/>
      <c r="D128" s="189"/>
      <c r="E128" s="613"/>
      <c r="F128" s="613"/>
      <c r="G128" s="613"/>
      <c r="H128" s="613">
        <v>1683.5</v>
      </c>
      <c r="I128" s="613">
        <v>1700.7</v>
      </c>
      <c r="J128" s="613">
        <v>0</v>
      </c>
      <c r="K128" s="613">
        <v>0</v>
      </c>
      <c r="L128" s="613">
        <v>0</v>
      </c>
      <c r="M128" s="537">
        <v>0</v>
      </c>
      <c r="N128" s="537">
        <v>0</v>
      </c>
      <c r="O128" s="537">
        <v>0</v>
      </c>
      <c r="P128" s="537">
        <v>0</v>
      </c>
      <c r="Q128" s="537">
        <v>0</v>
      </c>
      <c r="R128" s="13"/>
      <c r="S128" s="13"/>
    </row>
    <row r="129" spans="1:67">
      <c r="A129" s="421" t="s">
        <v>801</v>
      </c>
      <c r="B129" s="189"/>
      <c r="C129" s="189"/>
      <c r="D129" s="189"/>
      <c r="E129" s="613"/>
      <c r="F129" s="613"/>
      <c r="G129" s="613"/>
      <c r="H129" s="613">
        <v>0</v>
      </c>
      <c r="I129" s="613">
        <v>0</v>
      </c>
      <c r="J129" s="613">
        <v>1700.7</v>
      </c>
      <c r="K129" s="613">
        <v>1750</v>
      </c>
      <c r="L129" s="189">
        <v>1760.6</v>
      </c>
      <c r="M129" s="537">
        <v>1750</v>
      </c>
      <c r="N129" s="537">
        <v>1750</v>
      </c>
      <c r="O129" s="537">
        <v>1750</v>
      </c>
      <c r="P129" s="537">
        <v>1750</v>
      </c>
      <c r="Q129" s="537">
        <v>1750</v>
      </c>
      <c r="R129" s="13"/>
      <c r="S129" s="13"/>
    </row>
    <row r="130" spans="1:67">
      <c r="A130" s="421" t="s">
        <v>821</v>
      </c>
      <c r="B130" s="189">
        <v>2367.4</v>
      </c>
      <c r="C130" s="189">
        <v>3032.5</v>
      </c>
      <c r="D130" s="189">
        <v>3537.2</v>
      </c>
      <c r="E130" s="613">
        <v>4058.1</v>
      </c>
      <c r="F130" s="189">
        <f>SUM(F131:F133)</f>
        <v>5507.1</v>
      </c>
      <c r="G130" s="189">
        <v>6385.1</v>
      </c>
      <c r="H130" s="189">
        <v>10335.700000000001</v>
      </c>
      <c r="I130" s="189">
        <v>12632.7</v>
      </c>
      <c r="J130" s="189">
        <f>J131+J132+J133</f>
        <v>16252.1</v>
      </c>
      <c r="K130" s="189">
        <v>19921.400000000001</v>
      </c>
      <c r="L130" s="189">
        <v>23141</v>
      </c>
      <c r="M130" s="536">
        <v>27185.3</v>
      </c>
      <c r="N130" s="536">
        <v>30627.1</v>
      </c>
      <c r="O130" s="536">
        <v>34541.4</v>
      </c>
      <c r="P130" s="536">
        <v>36606.1</v>
      </c>
      <c r="Q130" s="536">
        <v>37679.699999999997</v>
      </c>
      <c r="R130" s="13"/>
      <c r="S130" s="13"/>
    </row>
    <row r="131" spans="1:67" s="7" customFormat="1">
      <c r="A131" s="332" t="s">
        <v>747</v>
      </c>
      <c r="B131" s="189">
        <v>2337.5</v>
      </c>
      <c r="C131" s="189">
        <v>3018.4</v>
      </c>
      <c r="D131" s="189">
        <v>3537.2</v>
      </c>
      <c r="E131" s="613">
        <v>4058.1</v>
      </c>
      <c r="F131" s="189">
        <v>4593</v>
      </c>
      <c r="G131" s="189">
        <v>5396.4</v>
      </c>
      <c r="H131" s="189">
        <v>7516.9</v>
      </c>
      <c r="I131" s="189">
        <v>8676.7000000000007</v>
      </c>
      <c r="J131" s="189">
        <v>9831.6</v>
      </c>
      <c r="K131" s="189">
        <v>10939.9</v>
      </c>
      <c r="L131" s="189">
        <v>11774.4</v>
      </c>
      <c r="M131" s="536">
        <v>12163.8</v>
      </c>
      <c r="N131" s="536">
        <v>12703.2</v>
      </c>
      <c r="O131" s="536">
        <v>13291.5</v>
      </c>
      <c r="P131" s="536">
        <v>13871</v>
      </c>
      <c r="Q131" s="536">
        <v>14440.8</v>
      </c>
      <c r="R131" s="13"/>
      <c r="S131" s="13"/>
      <c r="T131" s="8"/>
      <c r="U131" s="8"/>
      <c r="V131" s="8"/>
      <c r="W131" s="8"/>
      <c r="X131" s="8"/>
      <c r="Y131" s="8"/>
      <c r="Z131" s="8"/>
      <c r="AA131" s="8"/>
      <c r="AB131" s="8"/>
      <c r="AC131" s="8"/>
      <c r="AD131" s="8"/>
      <c r="AE131" s="8"/>
      <c r="AF131" s="8"/>
      <c r="AG131" s="8"/>
      <c r="AH131" s="8"/>
      <c r="AI131" s="8"/>
      <c r="AJ131" s="8"/>
      <c r="AK131" s="8"/>
      <c r="AL131" s="8"/>
      <c r="AM131" s="8"/>
      <c r="AN131" s="8"/>
      <c r="AO131" s="8"/>
      <c r="AP131" s="8"/>
      <c r="AQ131" s="8"/>
      <c r="AR131" s="8"/>
      <c r="AS131" s="8"/>
      <c r="AT131" s="8"/>
      <c r="AU131" s="8"/>
      <c r="AV131" s="8"/>
      <c r="AW131" s="8"/>
      <c r="AX131" s="8"/>
      <c r="AY131" s="8"/>
      <c r="AZ131" s="8"/>
      <c r="BA131" s="8"/>
      <c r="BB131" s="8"/>
      <c r="BC131" s="8"/>
      <c r="BD131" s="8"/>
      <c r="BE131" s="8"/>
      <c r="BF131" s="8"/>
      <c r="BG131" s="8"/>
      <c r="BH131" s="8"/>
      <c r="BI131" s="8"/>
      <c r="BJ131" s="8"/>
      <c r="BK131" s="8"/>
      <c r="BL131" s="8"/>
      <c r="BM131" s="8"/>
      <c r="BN131" s="8"/>
      <c r="BO131" s="8"/>
    </row>
    <row r="132" spans="1:67" s="6" customFormat="1">
      <c r="A132" s="421" t="s">
        <v>822</v>
      </c>
      <c r="B132" s="189">
        <v>29.9</v>
      </c>
      <c r="C132" s="189">
        <v>14.1</v>
      </c>
      <c r="D132" s="189"/>
      <c r="E132" s="613"/>
      <c r="F132" s="189">
        <v>686.8</v>
      </c>
      <c r="G132" s="189">
        <v>1033.7</v>
      </c>
      <c r="H132" s="189">
        <v>1934.7</v>
      </c>
      <c r="I132" s="189">
        <v>1970.4</v>
      </c>
      <c r="J132" s="189">
        <v>1094.0999999999999</v>
      </c>
      <c r="K132" s="189">
        <v>231.5</v>
      </c>
      <c r="L132" s="189">
        <v>202.5</v>
      </c>
      <c r="M132" s="536">
        <v>196.4</v>
      </c>
      <c r="N132" s="536">
        <v>181.1</v>
      </c>
      <c r="O132" s="536">
        <v>165.8</v>
      </c>
      <c r="P132" s="536">
        <v>150.4</v>
      </c>
      <c r="Q132" s="536">
        <v>135.1</v>
      </c>
      <c r="R132" s="13"/>
      <c r="S132" s="13"/>
      <c r="T132" s="8"/>
      <c r="U132" s="8"/>
      <c r="V132" s="8"/>
      <c r="W132" s="8"/>
      <c r="X132" s="8"/>
      <c r="Y132" s="8"/>
      <c r="Z132" s="8"/>
      <c r="AA132" s="8"/>
      <c r="AB132" s="8"/>
      <c r="AC132" s="8"/>
      <c r="AD132" s="8"/>
      <c r="AE132" s="8"/>
      <c r="AF132" s="8"/>
      <c r="AG132" s="8"/>
      <c r="AH132" s="8"/>
      <c r="AI132" s="8"/>
      <c r="AJ132" s="8"/>
      <c r="AK132" s="8"/>
      <c r="AL132" s="8"/>
      <c r="AM132" s="8"/>
      <c r="AN132" s="8"/>
      <c r="AO132" s="8"/>
      <c r="AP132" s="8"/>
      <c r="AQ132" s="8"/>
      <c r="AR132" s="8"/>
      <c r="AS132" s="8"/>
      <c r="AT132" s="8"/>
      <c r="AU132" s="8"/>
      <c r="AV132" s="8"/>
      <c r="AW132" s="8"/>
      <c r="AX132" s="8"/>
      <c r="AY132" s="8"/>
      <c r="AZ132" s="8"/>
      <c r="BA132" s="8"/>
      <c r="BB132" s="8"/>
      <c r="BC132" s="8"/>
      <c r="BD132" s="8"/>
      <c r="BE132" s="8"/>
      <c r="BF132" s="8"/>
      <c r="BG132" s="8"/>
      <c r="BH132" s="8"/>
      <c r="BI132" s="8"/>
      <c r="BJ132" s="8"/>
      <c r="BK132" s="8"/>
      <c r="BL132" s="8"/>
      <c r="BM132" s="8"/>
      <c r="BN132" s="8"/>
      <c r="BO132" s="8"/>
    </row>
    <row r="133" spans="1:67">
      <c r="A133" s="421" t="s">
        <v>823</v>
      </c>
      <c r="B133" s="189"/>
      <c r="C133" s="189"/>
      <c r="D133" s="189"/>
      <c r="E133" s="613"/>
      <c r="F133" s="189">
        <v>227.3</v>
      </c>
      <c r="G133" s="189">
        <v>-45</v>
      </c>
      <c r="H133" s="189">
        <v>884.1</v>
      </c>
      <c r="I133" s="189">
        <v>1985.6</v>
      </c>
      <c r="J133" s="189">
        <v>5326.4</v>
      </c>
      <c r="K133" s="189">
        <v>8750.1</v>
      </c>
      <c r="L133" s="189">
        <v>11164.1</v>
      </c>
      <c r="M133" s="536">
        <v>14825.1</v>
      </c>
      <c r="N133" s="536">
        <v>17742.8</v>
      </c>
      <c r="O133" s="536">
        <v>21084.1</v>
      </c>
      <c r="P133" s="536">
        <v>22584.7</v>
      </c>
      <c r="Q133" s="536">
        <v>23103.8</v>
      </c>
      <c r="R133" s="13"/>
      <c r="S133" s="13"/>
    </row>
    <row r="134" spans="1:67">
      <c r="A134" s="421" t="s">
        <v>752</v>
      </c>
      <c r="B134" s="613"/>
      <c r="C134" s="613"/>
      <c r="D134" s="613"/>
      <c r="E134" s="613"/>
      <c r="F134" s="189"/>
      <c r="G134" s="189"/>
      <c r="H134" s="189"/>
      <c r="I134" s="189"/>
      <c r="J134" s="189"/>
      <c r="K134" s="189"/>
      <c r="L134" s="189"/>
      <c r="M134" s="536"/>
      <c r="N134" s="536"/>
      <c r="O134" s="536"/>
      <c r="P134" s="536"/>
      <c r="Q134" s="536"/>
      <c r="R134" s="13"/>
      <c r="S134" s="13"/>
    </row>
    <row r="135" spans="1:67">
      <c r="A135" s="332"/>
      <c r="B135" s="587">
        <v>8485.6</v>
      </c>
      <c r="C135" s="587">
        <v>11877.65</v>
      </c>
      <c r="D135" s="587">
        <v>15365.1</v>
      </c>
      <c r="E135" s="587">
        <v>18000.099999999999</v>
      </c>
      <c r="F135" s="587">
        <f>F124+F119</f>
        <v>21944</v>
      </c>
      <c r="G135" s="587">
        <f>G119+G124</f>
        <v>23558.199999999997</v>
      </c>
      <c r="H135" s="587">
        <v>30299.1</v>
      </c>
      <c r="I135" s="587">
        <v>33666.9</v>
      </c>
      <c r="J135" s="587">
        <f>J119+J124</f>
        <v>40168.399999999994</v>
      </c>
      <c r="K135" s="587">
        <v>48173.1</v>
      </c>
      <c r="L135" s="587">
        <v>53679.9</v>
      </c>
      <c r="M135" s="535">
        <v>59142.6</v>
      </c>
      <c r="N135" s="535">
        <v>63111.4</v>
      </c>
      <c r="O135" s="535">
        <v>66573.8</v>
      </c>
      <c r="P135" s="535">
        <v>68347.899999999994</v>
      </c>
      <c r="Q135" s="535">
        <v>68240.899999999994</v>
      </c>
      <c r="R135" s="13"/>
      <c r="S135" s="13"/>
    </row>
    <row r="136" spans="1:67">
      <c r="A136" s="416" t="s">
        <v>824</v>
      </c>
      <c r="B136" s="614">
        <v>0.26900000000000002</v>
      </c>
      <c r="C136" s="614">
        <v>0.34700000000000003</v>
      </c>
      <c r="D136" s="614">
        <v>0.35499999999999998</v>
      </c>
      <c r="E136" s="615">
        <f t="shared" ref="E136:F136" si="4">E135/E137</f>
        <v>0.28958714755026721</v>
      </c>
      <c r="F136" s="616">
        <f t="shared" si="4"/>
        <v>0.32383836416173029</v>
      </c>
      <c r="G136" s="616">
        <f>G135/G137</f>
        <v>0.31895446428208774</v>
      </c>
      <c r="H136" s="616">
        <v>0.38</v>
      </c>
      <c r="I136" s="616">
        <v>0.39800000000000002</v>
      </c>
      <c r="J136" s="616">
        <f>J135/J137</f>
        <v>0.49209697771570676</v>
      </c>
      <c r="K136" s="616">
        <v>0.51600000000000001</v>
      </c>
      <c r="L136" s="616">
        <v>0.498</v>
      </c>
      <c r="M136" s="538">
        <v>0.52300000000000002</v>
      </c>
      <c r="N136" s="538">
        <v>0.52500000000000002</v>
      </c>
      <c r="O136" s="538">
        <v>0.51100000000000001</v>
      </c>
      <c r="P136" s="538">
        <v>0.48799999999999999</v>
      </c>
      <c r="Q136" s="538">
        <v>0.45</v>
      </c>
      <c r="R136" s="13"/>
      <c r="S136" s="13"/>
    </row>
    <row r="137" spans="1:67">
      <c r="A137" s="332" t="s">
        <v>825</v>
      </c>
      <c r="B137" s="587">
        <v>31593.1</v>
      </c>
      <c r="C137" s="587">
        <v>34275.9</v>
      </c>
      <c r="D137" s="587">
        <v>43279.199999999997</v>
      </c>
      <c r="E137" s="617">
        <v>62157.8</v>
      </c>
      <c r="F137" s="586">
        <v>67762.2</v>
      </c>
      <c r="G137" s="439">
        <v>73860.7</v>
      </c>
      <c r="H137" s="586">
        <f>H135/H136</f>
        <v>79734.473684210519</v>
      </c>
      <c r="I137" s="587">
        <f>I135/I136</f>
        <v>84590.201005025127</v>
      </c>
      <c r="J137" s="587">
        <v>81627</v>
      </c>
      <c r="K137" s="587">
        <v>93314.1</v>
      </c>
      <c r="L137" s="587">
        <v>107807.3</v>
      </c>
      <c r="M137" s="535">
        <v>113108.2</v>
      </c>
      <c r="N137" s="535">
        <v>120993.7</v>
      </c>
      <c r="O137" s="535">
        <v>129799.5</v>
      </c>
      <c r="P137" s="535">
        <v>138858.29999999999</v>
      </c>
      <c r="Q137" s="535">
        <v>145828.79999999999</v>
      </c>
      <c r="R137" s="13"/>
      <c r="S137" s="13"/>
    </row>
    <row r="138" spans="1:67">
      <c r="A138" s="416" t="s">
        <v>826</v>
      </c>
      <c r="B138" s="650"/>
      <c r="C138" s="650"/>
      <c r="D138" s="650"/>
      <c r="E138" s="650"/>
      <c r="F138" s="650"/>
      <c r="G138" s="650"/>
      <c r="H138" s="650"/>
      <c r="I138" s="650"/>
      <c r="J138" s="650"/>
      <c r="K138" s="127"/>
      <c r="L138" s="127"/>
      <c r="M138" s="127"/>
      <c r="N138" s="127"/>
      <c r="O138" s="127"/>
      <c r="P138" s="127"/>
      <c r="Q138" s="127"/>
      <c r="R138" s="13"/>
      <c r="S138" s="13"/>
    </row>
    <row r="139" spans="1:67">
      <c r="A139" s="332"/>
      <c r="B139" s="332"/>
      <c r="C139" s="332"/>
      <c r="D139" s="332"/>
      <c r="E139" s="332"/>
      <c r="F139" s="332"/>
      <c r="G139" s="332"/>
      <c r="H139" s="332"/>
      <c r="I139" s="127"/>
      <c r="J139" s="127"/>
      <c r="K139" s="127"/>
      <c r="L139" s="127"/>
      <c r="M139" s="127"/>
      <c r="N139" s="127"/>
      <c r="O139" s="127"/>
      <c r="P139" s="127"/>
      <c r="Q139" s="127"/>
      <c r="R139" s="13"/>
      <c r="S139" s="13"/>
    </row>
    <row r="140" spans="1:67" ht="15">
      <c r="A140" s="602" t="s">
        <v>267</v>
      </c>
      <c r="B140" s="127"/>
      <c r="C140" s="127"/>
      <c r="D140" s="127"/>
      <c r="E140" s="127"/>
      <c r="F140" s="440"/>
      <c r="G140" s="127"/>
      <c r="H140" s="440"/>
      <c r="I140" s="127"/>
      <c r="J140" s="127"/>
      <c r="K140" s="127"/>
      <c r="L140" s="127"/>
      <c r="M140" s="127"/>
      <c r="N140" s="127"/>
      <c r="O140" s="127"/>
      <c r="P140" s="127"/>
      <c r="Q140" s="127"/>
      <c r="R140" s="13"/>
      <c r="S140" s="13"/>
    </row>
    <row r="141" spans="1:67">
      <c r="A141" s="603" t="s">
        <v>827</v>
      </c>
      <c r="B141" s="127"/>
      <c r="C141" s="127"/>
      <c r="D141" s="127"/>
      <c r="E141" s="127"/>
      <c r="F141" s="440"/>
      <c r="G141" s="127"/>
      <c r="H141" s="440"/>
      <c r="I141" s="127"/>
      <c r="J141" s="127"/>
      <c r="K141" s="127"/>
      <c r="L141" s="127"/>
      <c r="M141" s="127"/>
      <c r="N141" s="127"/>
      <c r="O141" s="127"/>
      <c r="P141" s="127"/>
      <c r="Q141" s="127"/>
      <c r="R141" s="13"/>
      <c r="S141" s="13"/>
    </row>
    <row r="142" spans="1:67" s="7" customFormat="1">
      <c r="A142" s="603" t="s">
        <v>828</v>
      </c>
      <c r="B142" s="127"/>
      <c r="C142" s="127"/>
      <c r="D142" s="127"/>
      <c r="E142" s="127"/>
      <c r="F142" s="440"/>
      <c r="G142" s="127"/>
      <c r="H142" s="440"/>
      <c r="I142" s="127"/>
      <c r="J142" s="127"/>
      <c r="K142" s="127"/>
      <c r="L142" s="127"/>
      <c r="M142" s="127"/>
      <c r="N142" s="127"/>
      <c r="O142" s="127"/>
      <c r="P142" s="127"/>
      <c r="Q142" s="127"/>
      <c r="R142" s="13"/>
      <c r="S142" s="13"/>
      <c r="T142" s="8"/>
      <c r="U142" s="8"/>
      <c r="V142" s="8"/>
      <c r="W142" s="8"/>
      <c r="X142" s="8"/>
      <c r="Y142" s="8"/>
      <c r="Z142" s="8"/>
      <c r="AA142" s="8"/>
      <c r="AB142" s="8"/>
      <c r="AC142" s="8"/>
      <c r="AD142" s="8"/>
      <c r="AE142" s="8"/>
      <c r="AF142" s="8"/>
      <c r="AG142" s="8"/>
      <c r="AH142" s="8"/>
      <c r="AI142" s="8"/>
      <c r="AJ142" s="8"/>
      <c r="AK142" s="8"/>
      <c r="AL142" s="8"/>
      <c r="AM142" s="8"/>
      <c r="AN142" s="8"/>
      <c r="AO142" s="8"/>
      <c r="AP142" s="8"/>
      <c r="AQ142" s="8"/>
      <c r="AR142" s="8"/>
      <c r="AS142" s="8"/>
      <c r="AT142" s="8"/>
      <c r="AU142" s="8"/>
      <c r="AV142" s="8"/>
      <c r="AW142" s="8"/>
      <c r="AX142" s="8"/>
      <c r="AY142" s="8"/>
      <c r="AZ142" s="8"/>
      <c r="BA142" s="8"/>
      <c r="BB142" s="8"/>
      <c r="BC142" s="8"/>
      <c r="BD142" s="8"/>
      <c r="BE142" s="8"/>
      <c r="BF142" s="8"/>
      <c r="BG142" s="8"/>
      <c r="BH142" s="8"/>
      <c r="BI142" s="8"/>
      <c r="BJ142" s="8"/>
      <c r="BK142" s="8"/>
      <c r="BL142" s="8"/>
      <c r="BM142" s="8"/>
      <c r="BN142" s="8"/>
      <c r="BO142" s="8"/>
    </row>
    <row r="143" spans="1:67">
      <c r="A143" s="603" t="s">
        <v>829</v>
      </c>
      <c r="B143" s="127"/>
      <c r="C143" s="127"/>
      <c r="D143" s="127"/>
      <c r="E143" s="127"/>
      <c r="F143" s="440"/>
      <c r="G143" s="127"/>
      <c r="H143" s="440"/>
      <c r="I143" s="127"/>
      <c r="J143" s="127"/>
      <c r="K143" s="127"/>
      <c r="L143" s="127"/>
      <c r="M143" s="127"/>
      <c r="N143" s="127"/>
      <c r="O143" s="127"/>
      <c r="P143" s="127"/>
      <c r="Q143" s="127"/>
      <c r="R143" s="13"/>
      <c r="S143" s="13"/>
    </row>
    <row r="144" spans="1:67" s="7" customFormat="1">
      <c r="A144" s="603"/>
      <c r="B144" s="332"/>
      <c r="C144" s="332"/>
      <c r="D144" s="333"/>
      <c r="E144" s="333"/>
      <c r="F144" s="333"/>
      <c r="G144" s="332"/>
      <c r="H144" s="332"/>
      <c r="I144" s="127"/>
      <c r="J144" s="127"/>
      <c r="K144" s="127"/>
      <c r="L144" s="127"/>
      <c r="M144" s="127"/>
      <c r="N144" s="127"/>
      <c r="O144" s="127"/>
      <c r="P144" s="127"/>
      <c r="Q144" s="127"/>
      <c r="R144" s="8"/>
      <c r="S144" s="8"/>
      <c r="T144" s="8"/>
      <c r="U144" s="8"/>
      <c r="V144" s="8"/>
      <c r="W144" s="8"/>
      <c r="X144" s="8"/>
      <c r="Y144" s="8"/>
      <c r="Z144" s="8"/>
      <c r="AA144" s="8"/>
      <c r="AB144" s="8"/>
      <c r="AC144" s="8"/>
      <c r="AD144" s="8"/>
      <c r="AE144" s="8"/>
      <c r="AF144" s="8"/>
      <c r="AG144" s="8"/>
      <c r="AH144" s="8"/>
      <c r="AI144" s="8"/>
      <c r="AJ144" s="8"/>
      <c r="AK144" s="8"/>
      <c r="AL144" s="8"/>
      <c r="AM144" s="8"/>
      <c r="AN144" s="8"/>
      <c r="AO144" s="8"/>
      <c r="AP144" s="8"/>
      <c r="AQ144" s="8"/>
      <c r="AR144" s="8"/>
      <c r="AS144" s="8"/>
      <c r="AT144" s="8"/>
      <c r="AU144" s="8"/>
      <c r="AV144" s="8"/>
      <c r="AW144" s="8"/>
      <c r="AX144" s="8"/>
      <c r="AY144" s="8"/>
      <c r="AZ144" s="8"/>
      <c r="BA144" s="8"/>
      <c r="BB144" s="8"/>
      <c r="BC144" s="8"/>
      <c r="BD144" s="8"/>
      <c r="BE144" s="8"/>
      <c r="BF144" s="8"/>
      <c r="BG144" s="8"/>
      <c r="BH144" s="8"/>
      <c r="BI144" s="8"/>
      <c r="BJ144" s="8"/>
      <c r="BK144" s="8"/>
      <c r="BL144" s="8"/>
      <c r="BM144" s="8"/>
      <c r="BN144" s="8"/>
      <c r="BO144" s="8"/>
    </row>
    <row r="145" spans="1:67" ht="20.25">
      <c r="A145" s="347" t="s">
        <v>607</v>
      </c>
      <c r="B145" s="431">
        <v>2012</v>
      </c>
      <c r="C145" s="431">
        <v>2013</v>
      </c>
      <c r="D145" s="431">
        <v>2014</v>
      </c>
      <c r="E145" s="431">
        <v>2015</v>
      </c>
      <c r="F145" s="431">
        <v>2016</v>
      </c>
      <c r="G145" s="431">
        <v>2017</v>
      </c>
      <c r="H145" s="431">
        <v>2018</v>
      </c>
      <c r="I145" s="385">
        <v>2019</v>
      </c>
      <c r="J145" s="385">
        <v>2020</v>
      </c>
      <c r="K145" s="431">
        <v>2021</v>
      </c>
      <c r="L145" s="385">
        <v>2022</v>
      </c>
      <c r="M145" s="385">
        <v>2023</v>
      </c>
      <c r="N145" s="385">
        <v>2024</v>
      </c>
      <c r="O145" s="385">
        <v>2025</v>
      </c>
      <c r="P145" s="385">
        <v>2026</v>
      </c>
      <c r="Q145" s="385">
        <v>2027</v>
      </c>
    </row>
    <row r="146" spans="1:67" ht="25.5">
      <c r="A146" s="584" t="s">
        <v>816</v>
      </c>
      <c r="B146" s="432" t="s">
        <v>231</v>
      </c>
      <c r="C146" s="432" t="s">
        <v>231</v>
      </c>
      <c r="D146" s="432" t="s">
        <v>231</v>
      </c>
      <c r="E146" s="432" t="s">
        <v>231</v>
      </c>
      <c r="F146" s="432" t="s">
        <v>231</v>
      </c>
      <c r="G146" s="432" t="s">
        <v>231</v>
      </c>
      <c r="H146" s="432" t="s">
        <v>231</v>
      </c>
      <c r="I146" s="386" t="s">
        <v>231</v>
      </c>
      <c r="J146" s="386" t="s">
        <v>231</v>
      </c>
      <c r="K146" s="432" t="s">
        <v>231</v>
      </c>
      <c r="L146" s="386" t="s">
        <v>233</v>
      </c>
      <c r="M146" s="386" t="s">
        <v>233</v>
      </c>
      <c r="N146" s="386" t="s">
        <v>233</v>
      </c>
      <c r="O146" s="386" t="s">
        <v>233</v>
      </c>
      <c r="P146" s="386" t="s">
        <v>233</v>
      </c>
      <c r="Q146" s="386" t="s">
        <v>233</v>
      </c>
    </row>
    <row r="147" spans="1:67" s="3" customFormat="1">
      <c r="A147" s="399"/>
      <c r="B147" s="127" t="s">
        <v>288</v>
      </c>
      <c r="C147" s="127" t="s">
        <v>288</v>
      </c>
      <c r="D147" s="127" t="s">
        <v>288</v>
      </c>
      <c r="E147" s="173" t="s">
        <v>170</v>
      </c>
      <c r="F147" s="173" t="s">
        <v>170</v>
      </c>
      <c r="G147" s="173" t="s">
        <v>160</v>
      </c>
      <c r="H147" s="173" t="s">
        <v>152</v>
      </c>
      <c r="I147" s="406" t="s">
        <v>149</v>
      </c>
      <c r="J147" s="406" t="s">
        <v>142</v>
      </c>
      <c r="K147" s="173" t="s">
        <v>133</v>
      </c>
      <c r="L147" s="406" t="s">
        <v>139</v>
      </c>
      <c r="M147" s="406" t="s">
        <v>139</v>
      </c>
      <c r="N147" s="406" t="s">
        <v>139</v>
      </c>
      <c r="O147" s="406" t="s">
        <v>139</v>
      </c>
      <c r="P147" s="406" t="s">
        <v>139</v>
      </c>
      <c r="Q147" s="406" t="s">
        <v>139</v>
      </c>
      <c r="R147" s="8"/>
      <c r="S147" s="8"/>
      <c r="T147" s="8"/>
      <c r="U147" s="8"/>
      <c r="V147" s="8"/>
      <c r="W147" s="8"/>
      <c r="X147" s="8"/>
      <c r="Y147" s="8"/>
      <c r="Z147" s="8"/>
      <c r="AA147" s="8"/>
      <c r="AB147" s="8"/>
      <c r="AC147" s="8"/>
      <c r="AD147" s="8"/>
      <c r="AE147" s="8"/>
      <c r="AF147" s="8"/>
      <c r="AG147" s="8"/>
      <c r="AH147" s="8"/>
      <c r="AI147" s="8"/>
      <c r="AJ147" s="8"/>
      <c r="AK147" s="8"/>
      <c r="AL147" s="8"/>
      <c r="AM147" s="8"/>
      <c r="AN147" s="8"/>
      <c r="AO147" s="8"/>
      <c r="AP147" s="8"/>
      <c r="AQ147" s="8"/>
      <c r="AR147" s="8"/>
      <c r="AS147" s="8"/>
      <c r="AT147" s="8"/>
      <c r="AU147" s="8"/>
      <c r="AV147" s="8"/>
      <c r="AW147" s="8"/>
      <c r="AX147" s="8"/>
      <c r="AY147" s="8"/>
      <c r="AZ147" s="8"/>
      <c r="BA147" s="8"/>
      <c r="BB147" s="8"/>
      <c r="BC147" s="8"/>
      <c r="BD147" s="8"/>
      <c r="BE147" s="8"/>
      <c r="BF147" s="8"/>
      <c r="BG147" s="8"/>
      <c r="BH147" s="8"/>
      <c r="BI147" s="8"/>
      <c r="BJ147" s="8"/>
      <c r="BK147" s="8"/>
      <c r="BL147" s="8"/>
      <c r="BM147" s="8"/>
      <c r="BN147" s="8"/>
      <c r="BO147" s="8"/>
    </row>
    <row r="148" spans="1:67" s="3" customFormat="1">
      <c r="A148" s="332" t="s">
        <v>817</v>
      </c>
      <c r="B148" s="243"/>
      <c r="C148" s="243"/>
      <c r="D148" s="243"/>
      <c r="E148" s="243"/>
      <c r="F148" s="243"/>
      <c r="G148" s="243"/>
      <c r="H148" s="243"/>
      <c r="I148" s="534"/>
      <c r="J148" s="534"/>
      <c r="K148" s="243"/>
      <c r="L148" s="534"/>
      <c r="M148" s="534"/>
      <c r="N148" s="534"/>
      <c r="O148" s="534"/>
      <c r="P148" s="534"/>
      <c r="Q148" s="534"/>
      <c r="R148" s="8"/>
      <c r="S148" s="8"/>
      <c r="T148" s="8"/>
      <c r="U148" s="8"/>
      <c r="V148" s="8"/>
      <c r="W148" s="8"/>
      <c r="X148" s="8"/>
      <c r="Y148" s="8"/>
      <c r="Z148" s="8"/>
      <c r="AA148" s="8"/>
      <c r="AB148" s="8"/>
      <c r="AC148" s="8"/>
      <c r="AD148" s="8"/>
      <c r="AE148" s="8"/>
      <c r="AF148" s="8"/>
      <c r="AG148" s="8"/>
      <c r="AH148" s="8"/>
      <c r="AI148" s="8"/>
      <c r="AJ148" s="8"/>
      <c r="AK148" s="8"/>
      <c r="AL148" s="8"/>
      <c r="AM148" s="8"/>
      <c r="AN148" s="8"/>
      <c r="AO148" s="8"/>
      <c r="AP148" s="8"/>
      <c r="AQ148" s="8"/>
      <c r="AR148" s="8"/>
      <c r="AS148" s="8"/>
      <c r="AT148" s="8"/>
      <c r="AU148" s="8"/>
      <c r="AV148" s="8"/>
      <c r="AW148" s="8"/>
      <c r="AX148" s="8"/>
      <c r="AY148" s="8"/>
      <c r="AZ148" s="8"/>
      <c r="BA148" s="8"/>
      <c r="BB148" s="8"/>
      <c r="BC148" s="8"/>
      <c r="BD148" s="8"/>
      <c r="BE148" s="8"/>
      <c r="BF148" s="8"/>
      <c r="BG148" s="8"/>
      <c r="BH148" s="8"/>
      <c r="BI148" s="8"/>
      <c r="BJ148" s="8"/>
      <c r="BK148" s="8"/>
      <c r="BL148" s="8"/>
      <c r="BM148" s="8"/>
      <c r="BN148" s="8"/>
      <c r="BO148" s="8"/>
    </row>
    <row r="149" spans="1:67" s="3" customFormat="1">
      <c r="A149" s="332"/>
      <c r="B149" s="587">
        <v>6118.2</v>
      </c>
      <c r="C149" s="587">
        <v>8845.2000000000007</v>
      </c>
      <c r="D149" s="587">
        <v>11827.9</v>
      </c>
      <c r="E149" s="587">
        <v>13942</v>
      </c>
      <c r="F149" s="587">
        <v>16436.900000000001</v>
      </c>
      <c r="G149" s="587">
        <v>17173.099999999999</v>
      </c>
      <c r="H149" s="587">
        <v>18279.900000000001</v>
      </c>
      <c r="I149" s="535">
        <v>19333.5</v>
      </c>
      <c r="J149" s="535">
        <v>22215.599999999999</v>
      </c>
      <c r="K149" s="587">
        <v>25257.599999999999</v>
      </c>
      <c r="L149" s="535">
        <v>26855.5</v>
      </c>
      <c r="M149" s="535">
        <v>28804.5</v>
      </c>
      <c r="N149" s="535">
        <v>30185</v>
      </c>
      <c r="O149" s="535">
        <v>30145</v>
      </c>
      <c r="P149" s="535">
        <v>29687.8</v>
      </c>
      <c r="Q149" s="535">
        <v>29289.4</v>
      </c>
      <c r="R149" s="8"/>
      <c r="S149" s="8"/>
      <c r="T149" s="8"/>
      <c r="U149" s="8"/>
      <c r="V149" s="8"/>
      <c r="W149" s="8"/>
      <c r="X149" s="8"/>
      <c r="Y149" s="8"/>
      <c r="Z149" s="8"/>
      <c r="AA149" s="8"/>
      <c r="AB149" s="8"/>
      <c r="AC149" s="8"/>
      <c r="AD149" s="8"/>
      <c r="AE149" s="8"/>
      <c r="AF149" s="8"/>
      <c r="AG149" s="8"/>
      <c r="AH149" s="8"/>
      <c r="AI149" s="8"/>
      <c r="AJ149" s="8"/>
      <c r="AK149" s="8"/>
      <c r="AL149" s="8"/>
      <c r="AM149" s="8"/>
      <c r="AN149" s="8"/>
      <c r="AO149" s="8"/>
      <c r="AP149" s="8"/>
      <c r="AQ149" s="8"/>
      <c r="AR149" s="8"/>
      <c r="AS149" s="8"/>
      <c r="AT149" s="8"/>
      <c r="AU149" s="8"/>
      <c r="AV149" s="8"/>
      <c r="AW149" s="8"/>
      <c r="AX149" s="8"/>
      <c r="AY149" s="8"/>
      <c r="AZ149" s="8"/>
      <c r="BA149" s="8"/>
      <c r="BB149" s="8"/>
      <c r="BC149" s="8"/>
      <c r="BD149" s="8"/>
      <c r="BE149" s="8"/>
      <c r="BF149" s="8"/>
      <c r="BG149" s="8"/>
      <c r="BH149" s="8"/>
      <c r="BI149" s="8"/>
      <c r="BJ149" s="8"/>
      <c r="BK149" s="8"/>
      <c r="BL149" s="8"/>
      <c r="BM149" s="8"/>
      <c r="BN149" s="8"/>
      <c r="BO149" s="8"/>
    </row>
    <row r="150" spans="1:67" s="3" customFormat="1">
      <c r="A150" s="416" t="s">
        <v>695</v>
      </c>
      <c r="B150" s="189">
        <v>2751.6</v>
      </c>
      <c r="C150" s="189">
        <v>4200.7</v>
      </c>
      <c r="D150" s="189">
        <v>5620.6</v>
      </c>
      <c r="E150" s="189">
        <v>6729.4</v>
      </c>
      <c r="F150" s="189">
        <v>8663.5</v>
      </c>
      <c r="G150" s="189">
        <v>9194.4</v>
      </c>
      <c r="H150" s="189">
        <v>8677.6</v>
      </c>
      <c r="I150" s="536">
        <v>10191.299999999999</v>
      </c>
      <c r="J150" s="536">
        <v>11819.4</v>
      </c>
      <c r="K150" s="189">
        <v>13296.6</v>
      </c>
      <c r="L150" s="536">
        <v>12661.9</v>
      </c>
      <c r="M150" s="536">
        <v>13480.9</v>
      </c>
      <c r="N150" s="536">
        <v>14277</v>
      </c>
      <c r="O150" s="536">
        <v>13666.1</v>
      </c>
      <c r="P150" s="536">
        <v>12074.9</v>
      </c>
      <c r="Q150" s="536">
        <v>11111.5</v>
      </c>
      <c r="R150" s="8"/>
      <c r="S150" s="8"/>
      <c r="T150" s="8"/>
      <c r="U150" s="8"/>
      <c r="V150" s="8"/>
      <c r="W150" s="8"/>
      <c r="X150" s="8"/>
      <c r="Y150" s="8"/>
      <c r="Z150" s="8"/>
      <c r="AA150" s="8"/>
      <c r="AB150" s="8"/>
      <c r="AC150" s="8"/>
      <c r="AD150" s="8"/>
      <c r="AE150" s="8"/>
      <c r="AF150" s="8"/>
      <c r="AG150" s="8"/>
      <c r="AH150" s="8"/>
      <c r="AI150" s="8"/>
      <c r="AJ150" s="8"/>
      <c r="AK150" s="8"/>
      <c r="AL150" s="8"/>
      <c r="AM150" s="8"/>
      <c r="AN150" s="8"/>
      <c r="AO150" s="8"/>
      <c r="AP150" s="8"/>
      <c r="AQ150" s="8"/>
      <c r="AR150" s="8"/>
      <c r="AS150" s="8"/>
      <c r="AT150" s="8"/>
      <c r="AU150" s="8"/>
      <c r="AV150" s="8"/>
      <c r="AW150" s="8"/>
      <c r="AX150" s="8"/>
      <c r="AY150" s="8"/>
      <c r="AZ150" s="8"/>
      <c r="BA150" s="8"/>
      <c r="BB150" s="8"/>
      <c r="BC150" s="8"/>
      <c r="BD150" s="8"/>
      <c r="BE150" s="8"/>
      <c r="BF150" s="8"/>
      <c r="BG150" s="8"/>
      <c r="BH150" s="8"/>
      <c r="BI150" s="8"/>
      <c r="BJ150" s="8"/>
      <c r="BK150" s="8"/>
      <c r="BL150" s="8"/>
      <c r="BM150" s="8"/>
      <c r="BN150" s="8"/>
      <c r="BO150" s="8"/>
    </row>
    <row r="151" spans="1:67">
      <c r="A151" s="332" t="s">
        <v>792</v>
      </c>
      <c r="B151" s="189">
        <v>3366.6</v>
      </c>
      <c r="C151" s="189">
        <v>4644.5</v>
      </c>
      <c r="D151" s="189">
        <v>6207.3</v>
      </c>
      <c r="E151" s="189">
        <v>7212.6</v>
      </c>
      <c r="F151" s="189">
        <v>7773.4</v>
      </c>
      <c r="G151" s="189">
        <v>7978.7</v>
      </c>
      <c r="H151" s="189">
        <v>8322.2999999999993</v>
      </c>
      <c r="I151" s="536">
        <v>7966.6</v>
      </c>
      <c r="J151" s="536">
        <v>9315.2000000000007</v>
      </c>
      <c r="K151" s="189">
        <v>10833.4</v>
      </c>
      <c r="L151" s="536">
        <v>2583.4</v>
      </c>
      <c r="M151" s="536">
        <v>14083.4</v>
      </c>
      <c r="N151" s="536">
        <v>14728.8</v>
      </c>
      <c r="O151" s="536">
        <v>15428.7</v>
      </c>
      <c r="P151" s="536">
        <v>16717.7</v>
      </c>
      <c r="Q151" s="536">
        <v>17317.7</v>
      </c>
    </row>
    <row r="152" spans="1:67" s="13" customFormat="1">
      <c r="A152" s="332" t="s">
        <v>818</v>
      </c>
      <c r="B152" s="613"/>
      <c r="C152" s="189"/>
      <c r="D152" s="189"/>
      <c r="E152" s="613"/>
      <c r="F152" s="613"/>
      <c r="G152" s="613"/>
      <c r="H152" s="613">
        <v>1280</v>
      </c>
      <c r="I152" s="537">
        <v>1175.5999999999999</v>
      </c>
      <c r="J152" s="537">
        <v>1080.9000000000001</v>
      </c>
      <c r="K152" s="613">
        <v>1127.5999999999999</v>
      </c>
      <c r="L152" s="537">
        <v>1210.3</v>
      </c>
      <c r="M152" s="537">
        <v>1240.2</v>
      </c>
      <c r="N152" s="537">
        <v>1185.2</v>
      </c>
      <c r="O152" s="537">
        <v>1050.2</v>
      </c>
      <c r="P152" s="537">
        <v>955.2</v>
      </c>
      <c r="Q152" s="537">
        <v>860.2</v>
      </c>
      <c r="R152" s="8"/>
      <c r="S152" s="8"/>
    </row>
    <row r="153" spans="1:67" s="13" customFormat="1" ht="13.5" customHeight="1">
      <c r="A153" s="332" t="s">
        <v>747</v>
      </c>
      <c r="B153" s="189"/>
      <c r="C153" s="189"/>
      <c r="D153" s="189"/>
      <c r="E153" s="189"/>
      <c r="F153" s="189"/>
      <c r="G153" s="189"/>
      <c r="H153" s="189"/>
      <c r="I153" s="536"/>
      <c r="J153" s="536"/>
      <c r="K153" s="189"/>
      <c r="L153" s="536"/>
      <c r="M153" s="536"/>
      <c r="N153" s="536"/>
      <c r="O153" s="536"/>
      <c r="P153" s="536"/>
      <c r="Q153" s="536"/>
      <c r="R153" s="8"/>
      <c r="S153" s="8"/>
    </row>
    <row r="154" spans="1:67" s="13" customFormat="1">
      <c r="A154" s="332"/>
      <c r="B154" s="587">
        <v>2367.4</v>
      </c>
      <c r="C154" s="587">
        <v>3032.5</v>
      </c>
      <c r="D154" s="587">
        <v>3537.2</v>
      </c>
      <c r="E154" s="587">
        <v>4058.1</v>
      </c>
      <c r="F154" s="587">
        <v>5507.1</v>
      </c>
      <c r="G154" s="587">
        <v>6385.1</v>
      </c>
      <c r="H154" s="587">
        <v>12019.2</v>
      </c>
      <c r="I154" s="535">
        <v>14333.4</v>
      </c>
      <c r="J154" s="535">
        <f>J156+J160</f>
        <v>17952.8</v>
      </c>
      <c r="K154" s="587">
        <v>22915.5</v>
      </c>
      <c r="L154" s="535">
        <v>26309.7</v>
      </c>
      <c r="M154" s="535" t="s">
        <v>830</v>
      </c>
      <c r="N154" s="535">
        <v>31208</v>
      </c>
      <c r="O154" s="535">
        <v>33911.699999999997</v>
      </c>
      <c r="P154" s="535">
        <v>35811.300000000003</v>
      </c>
      <c r="Q154" s="535">
        <v>36161.5</v>
      </c>
      <c r="R154" s="8"/>
      <c r="S154" s="8"/>
    </row>
    <row r="155" spans="1:67" s="13" customFormat="1" ht="15" customHeight="1">
      <c r="A155" s="416" t="s">
        <v>696</v>
      </c>
      <c r="B155" s="189"/>
      <c r="C155" s="189"/>
      <c r="D155" s="189"/>
      <c r="E155" s="613"/>
      <c r="F155" s="613"/>
      <c r="G155" s="189"/>
      <c r="H155" s="189"/>
      <c r="I155" s="536"/>
      <c r="J155" s="536"/>
      <c r="K155" s="189">
        <v>1244.0999999999999</v>
      </c>
      <c r="L155" s="536"/>
      <c r="M155" s="536"/>
      <c r="N155" s="536"/>
      <c r="O155" s="536"/>
      <c r="P155" s="536"/>
      <c r="Q155" s="536"/>
      <c r="R155" s="8"/>
      <c r="S155" s="8"/>
    </row>
    <row r="156" spans="1:67" s="604" customFormat="1" ht="13.15" customHeight="1">
      <c r="A156" s="332" t="s">
        <v>820</v>
      </c>
      <c r="B156" s="189"/>
      <c r="C156" s="189"/>
      <c r="D156" s="189"/>
      <c r="E156" s="613"/>
      <c r="F156" s="613"/>
      <c r="G156" s="613"/>
      <c r="H156" s="613">
        <v>1683.5</v>
      </c>
      <c r="I156" s="537">
        <v>1700.7</v>
      </c>
      <c r="J156" s="537">
        <f>J157+J158+J159</f>
        <v>1700.7</v>
      </c>
      <c r="K156" s="613">
        <v>1750</v>
      </c>
      <c r="L156" s="537">
        <v>1700</v>
      </c>
      <c r="M156" s="537">
        <v>1700</v>
      </c>
      <c r="N156" s="537">
        <v>1700</v>
      </c>
      <c r="O156" s="537">
        <v>1700</v>
      </c>
      <c r="P156" s="537">
        <v>1700</v>
      </c>
      <c r="Q156" s="537">
        <v>1700</v>
      </c>
      <c r="R156" s="8"/>
      <c r="S156" s="8"/>
      <c r="T156" s="13"/>
      <c r="U156" s="13"/>
      <c r="V156" s="13"/>
      <c r="W156" s="13"/>
      <c r="X156" s="13"/>
      <c r="Y156" s="13"/>
      <c r="Z156" s="13"/>
      <c r="AA156" s="13"/>
      <c r="AB156" s="13"/>
      <c r="AC156" s="13"/>
      <c r="AD156" s="13"/>
      <c r="AE156" s="13"/>
      <c r="AF156" s="13"/>
      <c r="AG156" s="13"/>
      <c r="AH156" s="13"/>
      <c r="AI156" s="13"/>
      <c r="AJ156" s="13"/>
      <c r="AK156" s="13"/>
      <c r="AL156" s="13"/>
      <c r="AM156" s="13"/>
      <c r="AN156" s="13"/>
      <c r="AO156" s="13"/>
      <c r="AP156" s="13"/>
      <c r="AQ156" s="13"/>
      <c r="AR156" s="13"/>
      <c r="AS156" s="13"/>
      <c r="AT156" s="13"/>
      <c r="AU156" s="13"/>
      <c r="AV156" s="13"/>
      <c r="AW156" s="13"/>
      <c r="AX156" s="13"/>
      <c r="AY156" s="13"/>
      <c r="AZ156" s="13"/>
      <c r="BA156" s="13"/>
      <c r="BB156" s="13"/>
      <c r="BC156" s="13"/>
      <c r="BD156" s="13"/>
      <c r="BE156" s="13"/>
      <c r="BF156" s="13"/>
      <c r="BG156" s="13"/>
      <c r="BH156" s="13"/>
      <c r="BI156" s="13"/>
      <c r="BJ156" s="13"/>
      <c r="BK156" s="13"/>
      <c r="BL156" s="13"/>
      <c r="BM156" s="13"/>
      <c r="BN156" s="13"/>
      <c r="BO156" s="13"/>
    </row>
    <row r="157" spans="1:67" s="13" customFormat="1">
      <c r="A157" s="421" t="s">
        <v>737</v>
      </c>
      <c r="B157" s="189"/>
      <c r="C157" s="189"/>
      <c r="D157" s="189"/>
      <c r="E157" s="613"/>
      <c r="F157" s="613"/>
      <c r="G157" s="613"/>
      <c r="H157" s="613">
        <v>0</v>
      </c>
      <c r="I157" s="537">
        <v>0</v>
      </c>
      <c r="J157" s="537">
        <v>0</v>
      </c>
      <c r="K157" s="613">
        <v>0</v>
      </c>
      <c r="L157" s="537">
        <v>0</v>
      </c>
      <c r="M157" s="537">
        <v>0</v>
      </c>
      <c r="N157" s="537">
        <v>0</v>
      </c>
      <c r="O157" s="537">
        <v>0</v>
      </c>
      <c r="P157" s="537">
        <v>0</v>
      </c>
      <c r="Q157" s="537">
        <v>0</v>
      </c>
      <c r="R157" s="8"/>
      <c r="S157" s="8"/>
    </row>
    <row r="158" spans="1:67" s="13" customFormat="1">
      <c r="A158" s="421" t="s">
        <v>748</v>
      </c>
      <c r="B158" s="189"/>
      <c r="C158" s="189"/>
      <c r="D158" s="189"/>
      <c r="E158" s="613"/>
      <c r="F158" s="613"/>
      <c r="G158" s="613"/>
      <c r="H158" s="613">
        <v>1683.5</v>
      </c>
      <c r="I158" s="537">
        <v>1700.7</v>
      </c>
      <c r="J158" s="537">
        <v>0</v>
      </c>
      <c r="K158" s="613">
        <v>0</v>
      </c>
      <c r="L158" s="537">
        <v>0</v>
      </c>
      <c r="M158" s="537">
        <v>0</v>
      </c>
      <c r="N158" s="537">
        <v>0</v>
      </c>
      <c r="O158" s="537">
        <v>0</v>
      </c>
      <c r="P158" s="537">
        <v>0</v>
      </c>
      <c r="Q158" s="537">
        <v>0</v>
      </c>
      <c r="R158" s="8"/>
      <c r="S158" s="8"/>
    </row>
    <row r="159" spans="1:67" s="13" customFormat="1">
      <c r="A159" s="421" t="s">
        <v>801</v>
      </c>
      <c r="B159" s="189"/>
      <c r="C159" s="189"/>
      <c r="D159" s="189"/>
      <c r="E159" s="613"/>
      <c r="F159" s="189"/>
      <c r="G159" s="189"/>
      <c r="H159" s="189">
        <v>0</v>
      </c>
      <c r="I159" s="536">
        <v>0</v>
      </c>
      <c r="J159" s="536">
        <v>1700.7</v>
      </c>
      <c r="K159" s="189">
        <v>1750</v>
      </c>
      <c r="L159" s="536">
        <v>1700</v>
      </c>
      <c r="M159" s="536">
        <v>1700</v>
      </c>
      <c r="N159" s="536">
        <v>1700</v>
      </c>
      <c r="O159" s="536">
        <v>1700</v>
      </c>
      <c r="P159" s="536">
        <v>1700</v>
      </c>
      <c r="Q159" s="536">
        <v>1700</v>
      </c>
      <c r="R159" s="8"/>
      <c r="S159" s="8"/>
    </row>
    <row r="160" spans="1:67" s="13" customFormat="1">
      <c r="A160" s="332" t="s">
        <v>821</v>
      </c>
      <c r="B160" s="189">
        <v>2367.4</v>
      </c>
      <c r="C160" s="189">
        <v>3032.5</v>
      </c>
      <c r="D160" s="189">
        <v>3537.2</v>
      </c>
      <c r="E160" s="613">
        <v>4058.1</v>
      </c>
      <c r="F160" s="189">
        <f>SUM(F161:F163)</f>
        <v>5507.1</v>
      </c>
      <c r="G160" s="189">
        <v>6385.1</v>
      </c>
      <c r="H160" s="189">
        <v>10335.700000000001</v>
      </c>
      <c r="I160" s="536">
        <v>12632.7</v>
      </c>
      <c r="J160" s="536">
        <f>J161+J162+J163</f>
        <v>16252.1</v>
      </c>
      <c r="K160" s="189">
        <v>19921.400000000001</v>
      </c>
      <c r="L160" s="536">
        <v>24609.599999999999</v>
      </c>
      <c r="M160" s="536">
        <v>27045.7</v>
      </c>
      <c r="N160" s="536">
        <v>29503.9</v>
      </c>
      <c r="O160" s="536">
        <v>32211.7</v>
      </c>
      <c r="P160" s="536">
        <v>34111.300000000003</v>
      </c>
      <c r="Q160" s="536">
        <v>38461.5</v>
      </c>
      <c r="R160" s="8"/>
      <c r="S160" s="8"/>
    </row>
    <row r="161" spans="1:67" s="604" customFormat="1">
      <c r="A161" s="421" t="s">
        <v>747</v>
      </c>
      <c r="B161" s="189">
        <v>2337.5</v>
      </c>
      <c r="C161" s="189">
        <v>3018.4</v>
      </c>
      <c r="D161" s="189">
        <v>3537.2</v>
      </c>
      <c r="E161" s="613">
        <v>4058.1</v>
      </c>
      <c r="F161" s="189">
        <v>4593</v>
      </c>
      <c r="G161" s="189">
        <v>5396.4</v>
      </c>
      <c r="H161" s="189">
        <v>7516.9</v>
      </c>
      <c r="I161" s="536">
        <v>8676.7000000000007</v>
      </c>
      <c r="J161" s="536">
        <v>9831.6</v>
      </c>
      <c r="K161" s="189">
        <v>10939.9</v>
      </c>
      <c r="L161" s="536">
        <v>11643.3</v>
      </c>
      <c r="M161" s="536">
        <v>12505.2</v>
      </c>
      <c r="N161" s="536">
        <v>13435.9</v>
      </c>
      <c r="O161" s="536">
        <v>14495.5</v>
      </c>
      <c r="P161" s="536">
        <v>15306.5</v>
      </c>
      <c r="Q161" s="536">
        <v>15596.5</v>
      </c>
      <c r="R161" s="8"/>
      <c r="S161" s="8"/>
      <c r="T161" s="13"/>
      <c r="U161" s="13"/>
      <c r="V161" s="13"/>
      <c r="W161" s="13"/>
      <c r="X161" s="13"/>
      <c r="Y161" s="13"/>
      <c r="Z161" s="13"/>
      <c r="AA161" s="13"/>
      <c r="AB161" s="13"/>
      <c r="AC161" s="13"/>
      <c r="AD161" s="13"/>
      <c r="AE161" s="13"/>
      <c r="AF161" s="13"/>
      <c r="AG161" s="13"/>
      <c r="AH161" s="13"/>
      <c r="AI161" s="13"/>
      <c r="AJ161" s="13"/>
      <c r="AK161" s="13"/>
      <c r="AL161" s="13"/>
      <c r="AM161" s="13"/>
      <c r="AN161" s="13"/>
      <c r="AO161" s="13"/>
      <c r="AP161" s="13"/>
      <c r="AQ161" s="13"/>
      <c r="AR161" s="13"/>
      <c r="AS161" s="13"/>
      <c r="AT161" s="13"/>
      <c r="AU161" s="13"/>
      <c r="AV161" s="13"/>
      <c r="AW161" s="13"/>
      <c r="AX161" s="13"/>
      <c r="AY161" s="13"/>
      <c r="AZ161" s="13"/>
      <c r="BA161" s="13"/>
      <c r="BB161" s="13"/>
      <c r="BC161" s="13"/>
      <c r="BD161" s="13"/>
      <c r="BE161" s="13"/>
      <c r="BF161" s="13"/>
      <c r="BG161" s="13"/>
      <c r="BH161" s="13"/>
      <c r="BI161" s="13"/>
      <c r="BJ161" s="13"/>
      <c r="BK161" s="13"/>
      <c r="BL161" s="13"/>
      <c r="BM161" s="13"/>
      <c r="BN161" s="13"/>
      <c r="BO161" s="13"/>
    </row>
    <row r="162" spans="1:67" s="13" customFormat="1">
      <c r="A162" s="421" t="s">
        <v>822</v>
      </c>
      <c r="B162" s="189">
        <v>29.9</v>
      </c>
      <c r="C162" s="189">
        <v>14.1</v>
      </c>
      <c r="D162" s="189"/>
      <c r="E162" s="613"/>
      <c r="F162" s="189">
        <v>686.8</v>
      </c>
      <c r="G162" s="189">
        <v>1033.7</v>
      </c>
      <c r="H162" s="189">
        <v>1934.7</v>
      </c>
      <c r="I162" s="536">
        <v>1970.4</v>
      </c>
      <c r="J162" s="536">
        <v>1094.0999999999999</v>
      </c>
      <c r="K162" s="189">
        <v>231.5</v>
      </c>
      <c r="L162" s="536">
        <v>135.69999999999999</v>
      </c>
      <c r="M162" s="536">
        <v>93.8</v>
      </c>
      <c r="N162" s="536">
        <v>51.9</v>
      </c>
      <c r="O162" s="536">
        <v>10.1</v>
      </c>
      <c r="P162" s="536">
        <v>-31.8</v>
      </c>
      <c r="Q162" s="536">
        <v>-71.7</v>
      </c>
      <c r="R162" s="8"/>
      <c r="S162" s="8"/>
    </row>
    <row r="163" spans="1:67" s="13" customFormat="1">
      <c r="A163" s="421" t="s">
        <v>823</v>
      </c>
      <c r="B163" s="613"/>
      <c r="C163" s="613"/>
      <c r="D163" s="613"/>
      <c r="E163" s="613"/>
      <c r="F163" s="189">
        <v>227.3</v>
      </c>
      <c r="G163" s="189">
        <v>-45</v>
      </c>
      <c r="H163" s="189">
        <v>884.1</v>
      </c>
      <c r="I163" s="536">
        <v>1985.6</v>
      </c>
      <c r="J163" s="536">
        <v>5326.4</v>
      </c>
      <c r="K163" s="189">
        <v>8750.1</v>
      </c>
      <c r="L163" s="536">
        <v>12830.6</v>
      </c>
      <c r="M163" s="536">
        <v>14446.8</v>
      </c>
      <c r="N163" s="536">
        <v>16016.1</v>
      </c>
      <c r="O163" s="536">
        <v>17706.099999999999</v>
      </c>
      <c r="P163" s="536">
        <v>18836.7</v>
      </c>
      <c r="Q163" s="536">
        <v>18936.599999999999</v>
      </c>
      <c r="R163" s="8"/>
      <c r="S163" s="8"/>
    </row>
    <row r="164" spans="1:67" s="13" customFormat="1">
      <c r="A164" s="332" t="s">
        <v>752</v>
      </c>
      <c r="B164" s="587"/>
      <c r="C164" s="587"/>
      <c r="D164" s="587"/>
      <c r="E164" s="587"/>
      <c r="F164" s="587"/>
      <c r="G164" s="587"/>
      <c r="H164" s="587"/>
      <c r="I164" s="535"/>
      <c r="J164" s="535"/>
      <c r="K164" s="587"/>
      <c r="L164" s="535"/>
      <c r="M164" s="535"/>
      <c r="N164" s="535"/>
      <c r="O164" s="535"/>
      <c r="P164" s="535"/>
      <c r="Q164" s="535"/>
      <c r="R164" s="8"/>
      <c r="S164" s="8"/>
    </row>
    <row r="165" spans="1:67" s="13" customFormat="1">
      <c r="A165" s="416"/>
      <c r="B165" s="614">
        <v>8485.6</v>
      </c>
      <c r="C165" s="614">
        <v>11877.65</v>
      </c>
      <c r="D165" s="614">
        <v>15365.1</v>
      </c>
      <c r="E165" s="615">
        <v>18000.099999999999</v>
      </c>
      <c r="F165" s="616">
        <f>F154+F149</f>
        <v>21944</v>
      </c>
      <c r="G165" s="616">
        <f>G149+G154</f>
        <v>23558.199999999997</v>
      </c>
      <c r="H165" s="616">
        <v>30299.1</v>
      </c>
      <c r="I165" s="538">
        <v>33666.9</v>
      </c>
      <c r="J165" s="538">
        <f>J149+J154</f>
        <v>40168.399999999994</v>
      </c>
      <c r="K165" s="616">
        <v>48173.1</v>
      </c>
      <c r="L165" s="538">
        <v>52765.2</v>
      </c>
      <c r="M165" s="538">
        <v>57550.2</v>
      </c>
      <c r="N165" s="538">
        <v>61389</v>
      </c>
      <c r="O165" s="538">
        <v>68056.7</v>
      </c>
      <c r="P165" s="538">
        <v>65899.100000000006</v>
      </c>
      <c r="Q165" s="538">
        <v>65450.9</v>
      </c>
      <c r="R165" s="8"/>
      <c r="S165" s="8"/>
    </row>
    <row r="166" spans="1:67" s="13" customFormat="1">
      <c r="A166" s="332" t="s">
        <v>824</v>
      </c>
      <c r="B166" s="587">
        <v>0.26900000000000002</v>
      </c>
      <c r="C166" s="587">
        <v>0.34700000000000003</v>
      </c>
      <c r="D166" s="587">
        <v>0.35499999999999998</v>
      </c>
      <c r="E166" s="617">
        <f t="shared" ref="E166:F166" si="5">E165/E167</f>
        <v>0.28958714755026721</v>
      </c>
      <c r="F166" s="586">
        <f t="shared" si="5"/>
        <v>0.32383836416173029</v>
      </c>
      <c r="G166" s="439">
        <f>G165/G167</f>
        <v>0.31895446428208774</v>
      </c>
      <c r="H166" s="586">
        <v>0.38</v>
      </c>
      <c r="I166" s="535">
        <v>0.39800000000000002</v>
      </c>
      <c r="J166" s="535">
        <f>J165/J167</f>
        <v>0.49209697771570676</v>
      </c>
      <c r="K166" s="587">
        <v>0.51600000000000001</v>
      </c>
      <c r="L166" s="535">
        <v>0.51900000000000002</v>
      </c>
      <c r="M166" s="535">
        <v>0.52500000000000002</v>
      </c>
      <c r="N166" s="535">
        <v>0.52500000000000002</v>
      </c>
      <c r="O166" s="535">
        <v>0.51100000000000001</v>
      </c>
      <c r="P166" s="535">
        <v>0.48799999999999999</v>
      </c>
      <c r="Q166" s="535">
        <v>0.45</v>
      </c>
      <c r="R166" s="8"/>
      <c r="S166" s="8"/>
    </row>
    <row r="167" spans="1:67" s="13" customFormat="1">
      <c r="A167" s="416" t="s">
        <v>825</v>
      </c>
      <c r="B167" s="332">
        <v>31593.1</v>
      </c>
      <c r="C167" s="332">
        <v>34275.9</v>
      </c>
      <c r="D167" s="333">
        <v>43279.199999999997</v>
      </c>
      <c r="E167" s="333">
        <v>62157.8</v>
      </c>
      <c r="F167" s="333">
        <v>67762.2</v>
      </c>
      <c r="G167" s="332">
        <v>73860.7</v>
      </c>
      <c r="H167" s="332">
        <f>H165/H166</f>
        <v>79734.473684210519</v>
      </c>
      <c r="I167" s="127">
        <f>I165/I166</f>
        <v>84590.201005025127</v>
      </c>
      <c r="J167" s="127">
        <v>81627</v>
      </c>
      <c r="K167" s="127">
        <v>93314.1</v>
      </c>
      <c r="L167" s="127">
        <v>101695.8</v>
      </c>
      <c r="M167" s="127">
        <v>109559.9</v>
      </c>
      <c r="N167" s="127">
        <v>116749.1</v>
      </c>
      <c r="O167" s="127">
        <v>125457.4</v>
      </c>
      <c r="P167" s="127">
        <v>134086.70000000001</v>
      </c>
      <c r="Q167" s="127">
        <v>145415.1</v>
      </c>
      <c r="R167" s="8"/>
      <c r="S167" s="8"/>
    </row>
    <row r="168" spans="1:67" s="13" customFormat="1" ht="20.25">
      <c r="A168" s="347" t="s">
        <v>826</v>
      </c>
      <c r="B168" s="650"/>
      <c r="C168" s="650"/>
      <c r="D168" s="650"/>
      <c r="E168" s="650"/>
      <c r="F168" s="650"/>
      <c r="G168" s="650"/>
      <c r="H168" s="650"/>
      <c r="I168" s="650"/>
      <c r="J168" s="650"/>
      <c r="K168" s="127"/>
      <c r="L168" s="127"/>
      <c r="M168" s="127"/>
      <c r="N168" s="127"/>
      <c r="O168" s="127"/>
      <c r="P168" s="127"/>
      <c r="Q168" s="127"/>
      <c r="R168" s="8"/>
      <c r="S168" s="8"/>
    </row>
    <row r="169" spans="1:67" s="13" customFormat="1">
      <c r="A169" s="159"/>
      <c r="B169" s="332"/>
      <c r="C169" s="332"/>
      <c r="D169" s="333"/>
      <c r="E169" s="333"/>
      <c r="F169" s="333"/>
      <c r="G169" s="332"/>
      <c r="H169" s="332"/>
      <c r="I169" s="127"/>
      <c r="J169" s="127"/>
      <c r="K169" s="127"/>
      <c r="L169" s="127"/>
      <c r="M169" s="127"/>
      <c r="N169" s="127"/>
      <c r="O169" s="127"/>
      <c r="P169" s="127"/>
      <c r="Q169" s="127"/>
      <c r="R169" s="8"/>
      <c r="S169" s="8"/>
    </row>
    <row r="170" spans="1:67" s="13" customFormat="1" ht="15">
      <c r="A170" s="268" t="s">
        <v>267</v>
      </c>
      <c r="B170" s="52"/>
      <c r="C170" s="52"/>
      <c r="D170" s="52"/>
      <c r="E170" s="52"/>
      <c r="F170" s="520"/>
      <c r="G170" s="127"/>
      <c r="H170" s="440"/>
      <c r="I170" s="127"/>
      <c r="J170" s="127"/>
      <c r="K170" s="127"/>
      <c r="L170" s="127"/>
      <c r="M170" s="127"/>
      <c r="N170" s="127"/>
      <c r="O170" s="127"/>
      <c r="P170" s="127"/>
      <c r="Q170" s="127"/>
      <c r="R170" s="8"/>
      <c r="S170" s="8"/>
    </row>
    <row r="171" spans="1:67" s="604" customFormat="1">
      <c r="A171" s="558" t="s">
        <v>827</v>
      </c>
      <c r="B171" s="52"/>
      <c r="C171" s="52"/>
      <c r="D171" s="52"/>
      <c r="E171" s="52"/>
      <c r="F171" s="520"/>
      <c r="G171" s="127"/>
      <c r="H171" s="440"/>
      <c r="I171" s="127"/>
      <c r="J171" s="127"/>
      <c r="K171" s="127"/>
      <c r="L171" s="127"/>
      <c r="M171" s="127"/>
      <c r="N171" s="127"/>
      <c r="O171" s="127"/>
      <c r="P171" s="127"/>
      <c r="Q171" s="127"/>
      <c r="R171" s="8"/>
      <c r="S171" s="8"/>
      <c r="T171" s="13"/>
      <c r="U171" s="13"/>
      <c r="V171" s="13"/>
      <c r="W171" s="13"/>
      <c r="X171" s="13"/>
      <c r="Y171" s="13"/>
      <c r="Z171" s="13"/>
      <c r="AA171" s="13"/>
      <c r="AB171" s="13"/>
      <c r="AC171" s="13"/>
      <c r="AD171" s="13"/>
      <c r="AE171" s="13"/>
      <c r="AF171" s="13"/>
      <c r="AG171" s="13"/>
      <c r="AH171" s="13"/>
      <c r="AI171" s="13"/>
      <c r="AJ171" s="13"/>
      <c r="AK171" s="13"/>
      <c r="AL171" s="13"/>
      <c r="AM171" s="13"/>
      <c r="AN171" s="13"/>
      <c r="AO171" s="13"/>
      <c r="AP171" s="13"/>
      <c r="AQ171" s="13"/>
      <c r="AR171" s="13"/>
      <c r="AS171" s="13"/>
      <c r="AT171" s="13"/>
      <c r="AU171" s="13"/>
      <c r="AV171" s="13"/>
      <c r="AW171" s="13"/>
      <c r="AX171" s="13"/>
      <c r="AY171" s="13"/>
      <c r="AZ171" s="13"/>
      <c r="BA171" s="13"/>
      <c r="BB171" s="13"/>
      <c r="BC171" s="13"/>
      <c r="BD171" s="13"/>
      <c r="BE171" s="13"/>
      <c r="BF171" s="13"/>
      <c r="BG171" s="13"/>
      <c r="BH171" s="13"/>
      <c r="BI171" s="13"/>
      <c r="BJ171" s="13"/>
      <c r="BK171" s="13"/>
      <c r="BL171" s="13"/>
      <c r="BM171" s="13"/>
      <c r="BN171" s="13"/>
      <c r="BO171" s="13"/>
    </row>
    <row r="172" spans="1:67" s="13" customFormat="1">
      <c r="A172" s="558" t="s">
        <v>828</v>
      </c>
      <c r="B172" s="52"/>
      <c r="C172" s="52"/>
      <c r="D172" s="52"/>
      <c r="E172" s="52"/>
      <c r="F172" s="520"/>
      <c r="G172" s="127"/>
      <c r="H172" s="440"/>
      <c r="I172" s="127"/>
      <c r="J172" s="127"/>
      <c r="K172" s="127"/>
      <c r="L172" s="127"/>
      <c r="M172" s="127"/>
      <c r="N172" s="127"/>
      <c r="O172" s="127"/>
      <c r="P172" s="127"/>
      <c r="Q172" s="127"/>
      <c r="R172" s="8"/>
      <c r="S172" s="8"/>
    </row>
    <row r="173" spans="1:67" s="604" customFormat="1">
      <c r="A173" s="558" t="s">
        <v>829</v>
      </c>
      <c r="B173" s="52"/>
      <c r="C173" s="52"/>
      <c r="D173" s="52"/>
      <c r="E173" s="52"/>
      <c r="F173" s="520"/>
      <c r="G173" s="127"/>
      <c r="H173" s="440"/>
      <c r="I173" s="127"/>
      <c r="J173" s="127"/>
      <c r="K173" s="127"/>
      <c r="L173" s="127"/>
      <c r="M173" s="127"/>
      <c r="N173" s="127"/>
      <c r="O173" s="127"/>
      <c r="P173" s="127"/>
      <c r="Q173" s="127"/>
      <c r="R173" s="8"/>
      <c r="S173" s="8"/>
      <c r="T173" s="13"/>
      <c r="U173" s="13"/>
      <c r="V173" s="13"/>
      <c r="W173" s="13"/>
      <c r="X173" s="13"/>
      <c r="Y173" s="13"/>
      <c r="Z173" s="13"/>
      <c r="AA173" s="13"/>
      <c r="AB173" s="13"/>
      <c r="AC173" s="13"/>
      <c r="AD173" s="13"/>
      <c r="AE173" s="13"/>
      <c r="AF173" s="13"/>
      <c r="AG173" s="13"/>
      <c r="AH173" s="13"/>
      <c r="AI173" s="13"/>
      <c r="AJ173" s="13"/>
      <c r="AK173" s="13"/>
      <c r="AL173" s="13"/>
      <c r="AM173" s="13"/>
      <c r="AN173" s="13"/>
      <c r="AO173" s="13"/>
      <c r="AP173" s="13"/>
      <c r="AQ173" s="13"/>
      <c r="AR173" s="13"/>
      <c r="AS173" s="13"/>
      <c r="AT173" s="13"/>
      <c r="AU173" s="13"/>
      <c r="AV173" s="13"/>
      <c r="AW173" s="13"/>
      <c r="AX173" s="13"/>
      <c r="AY173" s="13"/>
      <c r="AZ173" s="13"/>
      <c r="BA173" s="13"/>
      <c r="BB173" s="13"/>
      <c r="BC173" s="13"/>
      <c r="BD173" s="13"/>
      <c r="BE173" s="13"/>
      <c r="BF173" s="13"/>
      <c r="BG173" s="13"/>
      <c r="BH173" s="13"/>
      <c r="BI173" s="13"/>
      <c r="BJ173" s="13"/>
      <c r="BK173" s="13"/>
      <c r="BL173" s="13"/>
      <c r="BM173" s="13"/>
      <c r="BN173" s="13"/>
      <c r="BO173" s="13"/>
    </row>
    <row r="174" spans="1:67" s="13" customFormat="1">
      <c r="A174" s="558"/>
      <c r="B174" s="332"/>
      <c r="C174" s="332"/>
      <c r="D174" s="333"/>
      <c r="E174" s="333"/>
      <c r="F174" s="333"/>
      <c r="G174" s="332"/>
      <c r="H174" s="332"/>
      <c r="I174" s="127"/>
      <c r="J174" s="127"/>
      <c r="K174" s="127"/>
      <c r="L174" s="127"/>
      <c r="M174" s="127"/>
      <c r="N174" s="127"/>
      <c r="O174" s="127"/>
      <c r="P174" s="127"/>
      <c r="Q174" s="127"/>
      <c r="R174" s="8"/>
      <c r="S174" s="8"/>
    </row>
    <row r="175" spans="1:67" s="13" customFormat="1" ht="20.25">
      <c r="A175" s="347" t="s">
        <v>609</v>
      </c>
      <c r="B175" s="431">
        <v>2012</v>
      </c>
      <c r="C175" s="431">
        <v>2013</v>
      </c>
      <c r="D175" s="431">
        <v>2014</v>
      </c>
      <c r="E175" s="431">
        <v>2015</v>
      </c>
      <c r="F175" s="431">
        <v>2016</v>
      </c>
      <c r="G175" s="431">
        <v>2017</v>
      </c>
      <c r="H175" s="431">
        <v>2018</v>
      </c>
      <c r="I175" s="385">
        <v>2019</v>
      </c>
      <c r="J175" s="385">
        <v>2020</v>
      </c>
      <c r="K175" s="385">
        <v>2021</v>
      </c>
      <c r="L175" s="385">
        <v>2022</v>
      </c>
      <c r="M175" s="385">
        <v>2023</v>
      </c>
      <c r="N175" s="385">
        <v>2024</v>
      </c>
      <c r="O175" s="385">
        <v>2025</v>
      </c>
    </row>
    <row r="176" spans="1:67" s="12" customFormat="1" ht="25.5">
      <c r="A176" s="584" t="s">
        <v>816</v>
      </c>
      <c r="B176" s="432" t="s">
        <v>231</v>
      </c>
      <c r="C176" s="432" t="s">
        <v>231</v>
      </c>
      <c r="D176" s="432" t="s">
        <v>231</v>
      </c>
      <c r="E176" s="432" t="s">
        <v>231</v>
      </c>
      <c r="F176" s="432" t="s">
        <v>231</v>
      </c>
      <c r="G176" s="432" t="s">
        <v>231</v>
      </c>
      <c r="H176" s="432" t="s">
        <v>231</v>
      </c>
      <c r="I176" s="386" t="s">
        <v>233</v>
      </c>
      <c r="J176" s="386" t="s">
        <v>233</v>
      </c>
      <c r="K176" s="386" t="s">
        <v>233</v>
      </c>
      <c r="L176" s="386" t="s">
        <v>233</v>
      </c>
      <c r="M176" s="386" t="s">
        <v>233</v>
      </c>
      <c r="N176" s="386" t="s">
        <v>233</v>
      </c>
      <c r="O176" s="386" t="s">
        <v>233</v>
      </c>
      <c r="P176" s="13"/>
      <c r="Q176" s="13"/>
      <c r="R176" s="13"/>
      <c r="S176" s="13"/>
      <c r="T176" s="13"/>
      <c r="U176" s="13"/>
      <c r="V176" s="13"/>
      <c r="W176" s="13"/>
      <c r="X176" s="13"/>
      <c r="Y176" s="13"/>
      <c r="Z176" s="13"/>
      <c r="AA176" s="13"/>
      <c r="AB176" s="13"/>
      <c r="AC176" s="13"/>
      <c r="AD176" s="13"/>
      <c r="AE176" s="13"/>
      <c r="AF176" s="13"/>
      <c r="AG176" s="13"/>
      <c r="AH176" s="13"/>
      <c r="AI176" s="13"/>
      <c r="AJ176" s="13"/>
      <c r="AK176" s="13"/>
      <c r="AL176" s="13"/>
      <c r="AM176" s="13"/>
      <c r="AN176" s="13"/>
      <c r="AO176" s="13"/>
      <c r="AP176" s="13"/>
      <c r="AQ176" s="13"/>
      <c r="AR176" s="13"/>
      <c r="AS176" s="13"/>
      <c r="AT176" s="13"/>
      <c r="AU176" s="13"/>
      <c r="AV176" s="13"/>
      <c r="AW176" s="13"/>
      <c r="AX176" s="13"/>
      <c r="AY176" s="13"/>
      <c r="AZ176" s="13"/>
      <c r="BA176" s="13"/>
      <c r="BB176" s="13"/>
      <c r="BC176" s="13"/>
      <c r="BD176" s="13"/>
      <c r="BE176" s="13"/>
      <c r="BF176" s="13"/>
      <c r="BG176" s="13"/>
      <c r="BH176" s="13"/>
      <c r="BI176" s="13"/>
      <c r="BJ176" s="13"/>
      <c r="BK176" s="13"/>
      <c r="BL176" s="13"/>
      <c r="BM176" s="13"/>
      <c r="BN176" s="13"/>
      <c r="BO176" s="13"/>
    </row>
    <row r="177" spans="1:67" s="12" customFormat="1">
      <c r="A177" s="399"/>
      <c r="B177" s="127" t="s">
        <v>288</v>
      </c>
      <c r="C177" s="127" t="s">
        <v>288</v>
      </c>
      <c r="D177" s="127" t="s">
        <v>288</v>
      </c>
      <c r="E177" s="173" t="s">
        <v>170</v>
      </c>
      <c r="F177" s="173" t="s">
        <v>170</v>
      </c>
      <c r="G177" s="173" t="s">
        <v>160</v>
      </c>
      <c r="H177" s="173" t="s">
        <v>152</v>
      </c>
      <c r="I177" s="406" t="s">
        <v>149</v>
      </c>
      <c r="J177" s="406" t="s">
        <v>145</v>
      </c>
      <c r="K177" s="406" t="s">
        <v>145</v>
      </c>
      <c r="L177" s="406" t="s">
        <v>145</v>
      </c>
      <c r="M177" s="406" t="s">
        <v>145</v>
      </c>
      <c r="N177" s="406" t="s">
        <v>145</v>
      </c>
      <c r="O177" s="406" t="s">
        <v>145</v>
      </c>
      <c r="P177" s="13"/>
      <c r="Q177" s="13"/>
      <c r="R177" s="13"/>
      <c r="S177" s="13"/>
      <c r="T177" s="13"/>
      <c r="U177" s="13"/>
      <c r="V177" s="13"/>
      <c r="W177" s="13"/>
      <c r="X177" s="13"/>
      <c r="Y177" s="13"/>
      <c r="Z177" s="13"/>
      <c r="AA177" s="13"/>
      <c r="AB177" s="13"/>
      <c r="AC177" s="13"/>
      <c r="AD177" s="13"/>
      <c r="AE177" s="13"/>
      <c r="AF177" s="13"/>
      <c r="AG177" s="13"/>
      <c r="AH177" s="13"/>
      <c r="AI177" s="13"/>
      <c r="AJ177" s="13"/>
      <c r="AK177" s="13"/>
      <c r="AL177" s="13"/>
      <c r="AM177" s="13"/>
      <c r="AN177" s="13"/>
      <c r="AO177" s="13"/>
      <c r="AP177" s="13"/>
      <c r="AQ177" s="13"/>
      <c r="AR177" s="13"/>
      <c r="AS177" s="13"/>
      <c r="AT177" s="13"/>
      <c r="AU177" s="13"/>
      <c r="AV177" s="13"/>
      <c r="AW177" s="13"/>
      <c r="AX177" s="13"/>
      <c r="AY177" s="13"/>
      <c r="AZ177" s="13"/>
      <c r="BA177" s="13"/>
      <c r="BB177" s="13"/>
      <c r="BC177" s="13"/>
      <c r="BD177" s="13"/>
      <c r="BE177" s="13"/>
      <c r="BF177" s="13"/>
      <c r="BG177" s="13"/>
      <c r="BH177" s="13"/>
      <c r="BI177" s="13"/>
      <c r="BJ177" s="13"/>
      <c r="BK177" s="13"/>
      <c r="BL177" s="13"/>
      <c r="BM177" s="13"/>
      <c r="BN177" s="13"/>
      <c r="BO177" s="13"/>
    </row>
    <row r="178" spans="1:67" s="12" customFormat="1">
      <c r="A178" s="332" t="s">
        <v>817</v>
      </c>
      <c r="B178" s="243"/>
      <c r="C178" s="243"/>
      <c r="D178" s="243"/>
      <c r="E178" s="243"/>
      <c r="F178" s="243"/>
      <c r="G178" s="243"/>
      <c r="H178" s="243"/>
      <c r="I178" s="534"/>
      <c r="J178" s="534"/>
      <c r="K178" s="534"/>
      <c r="L178" s="534"/>
      <c r="M178" s="534"/>
      <c r="N178" s="534"/>
      <c r="O178" s="534"/>
      <c r="P178" s="13"/>
      <c r="Q178" s="13"/>
      <c r="R178" s="13"/>
      <c r="S178" s="13"/>
      <c r="T178" s="13"/>
      <c r="U178" s="13"/>
      <c r="V178" s="13"/>
      <c r="W178" s="13"/>
      <c r="X178" s="13"/>
      <c r="Y178" s="13"/>
      <c r="Z178" s="13"/>
      <c r="AA178" s="13"/>
      <c r="AB178" s="13"/>
      <c r="AC178" s="13"/>
      <c r="AD178" s="13"/>
      <c r="AE178" s="13"/>
      <c r="AF178" s="13"/>
      <c r="AG178" s="13"/>
      <c r="AH178" s="13"/>
      <c r="AI178" s="13"/>
      <c r="AJ178" s="13"/>
      <c r="AK178" s="13"/>
      <c r="AL178" s="13"/>
      <c r="AM178" s="13"/>
      <c r="AN178" s="13"/>
      <c r="AO178" s="13"/>
      <c r="AP178" s="13"/>
      <c r="AQ178" s="13"/>
      <c r="AR178" s="13"/>
      <c r="AS178" s="13"/>
      <c r="AT178" s="13"/>
      <c r="AU178" s="13"/>
      <c r="AV178" s="13"/>
      <c r="AW178" s="13"/>
      <c r="AX178" s="13"/>
      <c r="AY178" s="13"/>
      <c r="AZ178" s="13"/>
      <c r="BA178" s="13"/>
      <c r="BB178" s="13"/>
      <c r="BC178" s="13"/>
      <c r="BD178" s="13"/>
      <c r="BE178" s="13"/>
      <c r="BF178" s="13"/>
      <c r="BG178" s="13"/>
      <c r="BH178" s="13"/>
      <c r="BI178" s="13"/>
      <c r="BJ178" s="13"/>
      <c r="BK178" s="13"/>
      <c r="BL178" s="13"/>
      <c r="BM178" s="13"/>
      <c r="BN178" s="13"/>
      <c r="BO178" s="13"/>
    </row>
    <row r="179" spans="1:67" s="3" customFormat="1">
      <c r="A179" s="332"/>
      <c r="B179" s="587">
        <v>6118.2</v>
      </c>
      <c r="C179" s="587">
        <v>8845.2000000000007</v>
      </c>
      <c r="D179" s="587">
        <v>11827.9</v>
      </c>
      <c r="E179" s="587">
        <v>13942</v>
      </c>
      <c r="F179" s="587">
        <v>16436.900000000001</v>
      </c>
      <c r="G179" s="587">
        <v>17173.099999999999</v>
      </c>
      <c r="H179" s="587">
        <v>18279.900000000001</v>
      </c>
      <c r="I179" s="535">
        <v>19333.5</v>
      </c>
      <c r="J179" s="535">
        <v>21327.4</v>
      </c>
      <c r="K179" s="535">
        <v>23256.5</v>
      </c>
      <c r="L179" s="535">
        <v>26501</v>
      </c>
      <c r="M179" s="535">
        <v>28505</v>
      </c>
      <c r="N179" s="535">
        <v>29746</v>
      </c>
      <c r="O179" s="535">
        <v>30457.9</v>
      </c>
      <c r="P179" s="13"/>
      <c r="Q179" s="13"/>
      <c r="R179" s="13"/>
      <c r="S179" s="13"/>
      <c r="T179" s="8"/>
      <c r="U179" s="8"/>
      <c r="V179" s="8"/>
      <c r="W179" s="8"/>
      <c r="X179" s="8"/>
      <c r="Y179" s="8"/>
      <c r="Z179" s="8"/>
      <c r="AA179" s="8"/>
      <c r="AB179" s="8"/>
      <c r="AC179" s="8"/>
      <c r="AD179" s="8"/>
      <c r="AE179" s="8"/>
      <c r="AF179" s="8"/>
      <c r="AG179" s="8"/>
      <c r="AH179" s="8"/>
      <c r="AI179" s="8"/>
      <c r="AJ179" s="8"/>
      <c r="AK179" s="8"/>
      <c r="AL179" s="8"/>
      <c r="AM179" s="8"/>
      <c r="AN179" s="8"/>
      <c r="AO179" s="8"/>
      <c r="AP179" s="8"/>
      <c r="AQ179" s="8"/>
      <c r="AR179" s="8"/>
      <c r="AS179" s="8"/>
      <c r="AT179" s="8"/>
      <c r="AU179" s="8"/>
      <c r="AV179" s="8"/>
      <c r="AW179" s="8"/>
      <c r="AX179" s="8"/>
      <c r="AY179" s="8"/>
      <c r="AZ179" s="8"/>
      <c r="BA179" s="8"/>
      <c r="BB179" s="8"/>
      <c r="BC179" s="8"/>
      <c r="BD179" s="8"/>
      <c r="BE179" s="8"/>
      <c r="BF179" s="8"/>
      <c r="BG179" s="8"/>
      <c r="BH179" s="8"/>
      <c r="BI179" s="8"/>
      <c r="BJ179" s="8"/>
      <c r="BK179" s="8"/>
      <c r="BL179" s="8"/>
      <c r="BM179" s="8"/>
      <c r="BN179" s="8"/>
      <c r="BO179" s="8"/>
    </row>
    <row r="180" spans="1:67">
      <c r="A180" s="416" t="s">
        <v>695</v>
      </c>
      <c r="B180" s="189">
        <v>2751.6</v>
      </c>
      <c r="C180" s="189">
        <v>4200.7</v>
      </c>
      <c r="D180" s="189">
        <v>5620.6</v>
      </c>
      <c r="E180" s="189">
        <v>6729.4</v>
      </c>
      <c r="F180" s="189">
        <v>8663.5</v>
      </c>
      <c r="G180" s="189">
        <v>9194.4</v>
      </c>
      <c r="H180" s="189">
        <v>8677.6</v>
      </c>
      <c r="I180" s="536">
        <v>10191.299999999999</v>
      </c>
      <c r="J180" s="536">
        <v>10519.4</v>
      </c>
      <c r="K180" s="536">
        <v>11019.3</v>
      </c>
      <c r="L180" s="536">
        <v>12323.6</v>
      </c>
      <c r="M180" s="536">
        <v>13032.9</v>
      </c>
      <c r="N180" s="536">
        <v>13497.9</v>
      </c>
      <c r="O180" s="536">
        <v>13963.9</v>
      </c>
      <c r="R180" s="13"/>
      <c r="S180" s="13"/>
    </row>
    <row r="181" spans="1:67" s="13" customFormat="1">
      <c r="A181" s="332" t="s">
        <v>792</v>
      </c>
      <c r="B181" s="189">
        <v>3366.6</v>
      </c>
      <c r="C181" s="189">
        <v>4644.5</v>
      </c>
      <c r="D181" s="189">
        <v>6207.3</v>
      </c>
      <c r="E181" s="189">
        <v>7212.6</v>
      </c>
      <c r="F181" s="189">
        <v>7773.4</v>
      </c>
      <c r="G181" s="189">
        <v>7978.7</v>
      </c>
      <c r="H181" s="189">
        <v>8322.2999999999993</v>
      </c>
      <c r="I181" s="536">
        <v>7966.6</v>
      </c>
      <c r="J181" s="536">
        <v>9662</v>
      </c>
      <c r="K181" s="536">
        <v>11262.6</v>
      </c>
      <c r="L181" s="536">
        <v>13303.3</v>
      </c>
      <c r="M181" s="536">
        <v>14823</v>
      </c>
      <c r="N181" s="536">
        <v>15599</v>
      </c>
      <c r="O181" s="536">
        <v>15845</v>
      </c>
      <c r="T181" s="8"/>
      <c r="U181" s="8"/>
      <c r="V181" s="8"/>
      <c r="W181" s="8"/>
      <c r="X181" s="8"/>
      <c r="Y181" s="8"/>
      <c r="Z181" s="8"/>
      <c r="AA181" s="8"/>
      <c r="AB181" s="8"/>
      <c r="AC181" s="8"/>
      <c r="AD181" s="8"/>
      <c r="AE181" s="8"/>
      <c r="AF181" s="8"/>
      <c r="AG181" s="8"/>
      <c r="AH181" s="8"/>
      <c r="AI181" s="8"/>
      <c r="AJ181" s="8"/>
      <c r="AK181" s="8"/>
      <c r="AL181" s="8"/>
      <c r="AM181" s="8"/>
      <c r="AN181" s="8"/>
      <c r="AO181" s="8"/>
      <c r="AP181" s="8"/>
      <c r="AQ181" s="8"/>
      <c r="AR181" s="8"/>
      <c r="AS181" s="8"/>
      <c r="AT181" s="8"/>
      <c r="AU181" s="8"/>
      <c r="AV181" s="8"/>
      <c r="AW181" s="8"/>
      <c r="AX181" s="8"/>
      <c r="AY181" s="8"/>
      <c r="AZ181" s="8"/>
      <c r="BA181" s="8"/>
      <c r="BB181" s="8"/>
      <c r="BC181" s="8"/>
      <c r="BD181" s="8"/>
      <c r="BE181" s="8"/>
      <c r="BF181" s="8"/>
      <c r="BG181" s="8"/>
      <c r="BH181" s="8"/>
      <c r="BI181" s="8"/>
      <c r="BJ181" s="8"/>
      <c r="BK181" s="8"/>
      <c r="BL181" s="8"/>
      <c r="BM181" s="8"/>
      <c r="BN181" s="8"/>
      <c r="BO181" s="8"/>
    </row>
    <row r="182" spans="1:67" s="13" customFormat="1" ht="13.5" customHeight="1">
      <c r="A182" s="332" t="s">
        <v>818</v>
      </c>
      <c r="B182" s="613"/>
      <c r="C182" s="189"/>
      <c r="D182" s="189"/>
      <c r="E182" s="613"/>
      <c r="F182" s="613"/>
      <c r="G182" s="613"/>
      <c r="H182" s="613">
        <v>1280</v>
      </c>
      <c r="I182" s="537">
        <v>1175.5999999999999</v>
      </c>
      <c r="J182" s="537">
        <v>1146</v>
      </c>
      <c r="K182" s="537">
        <v>974.6</v>
      </c>
      <c r="L182" s="537">
        <v>874.1</v>
      </c>
      <c r="M182" s="537">
        <v>649.1</v>
      </c>
      <c r="N182" s="537">
        <v>649.1</v>
      </c>
      <c r="O182" s="537">
        <v>649.1</v>
      </c>
      <c r="T182" s="8"/>
      <c r="U182" s="8"/>
      <c r="V182" s="8"/>
      <c r="W182" s="8"/>
      <c r="X182" s="8"/>
      <c r="Y182" s="8"/>
      <c r="Z182" s="8"/>
      <c r="AA182" s="8"/>
      <c r="AB182" s="8"/>
      <c r="AC182" s="8"/>
      <c r="AD182" s="8"/>
      <c r="AE182" s="8"/>
      <c r="AF182" s="8"/>
      <c r="AG182" s="8"/>
      <c r="AH182" s="8"/>
      <c r="AI182" s="8"/>
      <c r="AJ182" s="8"/>
      <c r="AK182" s="8"/>
      <c r="AL182" s="8"/>
      <c r="AM182" s="8"/>
      <c r="AN182" s="8"/>
      <c r="AO182" s="8"/>
      <c r="AP182" s="8"/>
      <c r="AQ182" s="8"/>
      <c r="AR182" s="8"/>
      <c r="AS182" s="8"/>
      <c r="AT182" s="8"/>
      <c r="AU182" s="8"/>
      <c r="AV182" s="8"/>
      <c r="AW182" s="8"/>
      <c r="AX182" s="8"/>
      <c r="AY182" s="8"/>
      <c r="AZ182" s="8"/>
      <c r="BA182" s="8"/>
      <c r="BB182" s="8"/>
      <c r="BC182" s="8"/>
      <c r="BD182" s="8"/>
      <c r="BE182" s="8"/>
      <c r="BF182" s="8"/>
      <c r="BG182" s="8"/>
      <c r="BH182" s="8"/>
      <c r="BI182" s="8"/>
      <c r="BJ182" s="8"/>
      <c r="BK182" s="8"/>
      <c r="BL182" s="8"/>
      <c r="BM182" s="8"/>
      <c r="BN182" s="8"/>
      <c r="BO182" s="8"/>
    </row>
    <row r="183" spans="1:67" s="13" customFormat="1">
      <c r="A183" s="332" t="s">
        <v>747</v>
      </c>
      <c r="B183" s="189"/>
      <c r="C183" s="189"/>
      <c r="D183" s="189"/>
      <c r="E183" s="189"/>
      <c r="F183" s="189"/>
      <c r="G183" s="189"/>
      <c r="H183" s="189"/>
      <c r="I183" s="536"/>
      <c r="J183" s="536"/>
      <c r="K183" s="536"/>
      <c r="L183" s="536"/>
      <c r="M183" s="536"/>
      <c r="N183" s="536"/>
      <c r="O183" s="536"/>
      <c r="T183" s="8"/>
      <c r="U183" s="8"/>
      <c r="V183" s="8"/>
      <c r="W183" s="8"/>
      <c r="X183" s="8"/>
      <c r="Y183" s="8"/>
      <c r="Z183" s="8"/>
      <c r="AA183" s="8"/>
      <c r="AB183" s="8"/>
      <c r="AC183" s="8"/>
      <c r="AD183" s="8"/>
      <c r="AE183" s="8"/>
      <c r="AF183" s="8"/>
      <c r="AG183" s="8"/>
      <c r="AH183" s="8"/>
      <c r="AI183" s="8"/>
      <c r="AJ183" s="8"/>
      <c r="AK183" s="8"/>
      <c r="AL183" s="8"/>
      <c r="AM183" s="8"/>
      <c r="AN183" s="8"/>
      <c r="AO183" s="8"/>
      <c r="AP183" s="8"/>
      <c r="AQ183" s="8"/>
      <c r="AR183" s="8"/>
      <c r="AS183" s="8"/>
      <c r="AT183" s="8"/>
      <c r="AU183" s="8"/>
      <c r="AV183" s="8"/>
      <c r="AW183" s="8"/>
      <c r="AX183" s="8"/>
      <c r="AY183" s="8"/>
      <c r="AZ183" s="8"/>
      <c r="BA183" s="8"/>
      <c r="BB183" s="8"/>
      <c r="BC183" s="8"/>
      <c r="BD183" s="8"/>
      <c r="BE183" s="8"/>
      <c r="BF183" s="8"/>
      <c r="BG183" s="8"/>
      <c r="BH183" s="8"/>
      <c r="BI183" s="8"/>
      <c r="BJ183" s="8"/>
      <c r="BK183" s="8"/>
      <c r="BL183" s="8"/>
      <c r="BM183" s="8"/>
      <c r="BN183" s="8"/>
      <c r="BO183" s="8"/>
    </row>
    <row r="184" spans="1:67" s="13" customFormat="1" ht="15" customHeight="1">
      <c r="A184" s="332"/>
      <c r="B184" s="587">
        <v>2367.4</v>
      </c>
      <c r="C184" s="587">
        <v>3032.5</v>
      </c>
      <c r="D184" s="587">
        <v>3537.2</v>
      </c>
      <c r="E184" s="587">
        <v>4058.1</v>
      </c>
      <c r="F184" s="587">
        <v>5507.1</v>
      </c>
      <c r="G184" s="587">
        <v>6385.1</v>
      </c>
      <c r="H184" s="587">
        <v>12019.2</v>
      </c>
      <c r="I184" s="535">
        <v>14333.4</v>
      </c>
      <c r="J184" s="535">
        <v>23207.8</v>
      </c>
      <c r="K184" s="535">
        <v>25258.400000000001</v>
      </c>
      <c r="L184" s="535">
        <v>26579.9</v>
      </c>
      <c r="M184" s="535">
        <v>27631.7</v>
      </c>
      <c r="N184" s="535">
        <v>28679.7</v>
      </c>
      <c r="O184" s="535"/>
      <c r="T184" s="8"/>
      <c r="U184" s="8"/>
      <c r="V184" s="8"/>
      <c r="W184" s="8"/>
      <c r="X184" s="8"/>
      <c r="Y184" s="8"/>
      <c r="Z184" s="8"/>
      <c r="AA184" s="8"/>
      <c r="AB184" s="8"/>
      <c r="AC184" s="8"/>
      <c r="AD184" s="8"/>
      <c r="AE184" s="8"/>
      <c r="AF184" s="8"/>
      <c r="AG184" s="8"/>
      <c r="AH184" s="8"/>
      <c r="AI184" s="8"/>
      <c r="AJ184" s="8"/>
      <c r="AK184" s="8"/>
      <c r="AL184" s="8"/>
      <c r="AM184" s="8"/>
      <c r="AN184" s="8"/>
      <c r="AO184" s="8"/>
      <c r="AP184" s="8"/>
      <c r="AQ184" s="8"/>
      <c r="AR184" s="8"/>
      <c r="AS184" s="8"/>
      <c r="AT184" s="8"/>
      <c r="AU184" s="8"/>
      <c r="AV184" s="8"/>
      <c r="AW184" s="8"/>
      <c r="AX184" s="8"/>
      <c r="AY184" s="8"/>
      <c r="AZ184" s="8"/>
      <c r="BA184" s="8"/>
      <c r="BB184" s="8"/>
      <c r="BC184" s="8"/>
      <c r="BD184" s="8"/>
      <c r="BE184" s="8"/>
      <c r="BF184" s="8"/>
      <c r="BG184" s="8"/>
      <c r="BH184" s="8"/>
      <c r="BI184" s="8"/>
      <c r="BJ184" s="8"/>
      <c r="BK184" s="8"/>
      <c r="BL184" s="8"/>
      <c r="BM184" s="8"/>
      <c r="BN184" s="8"/>
      <c r="BO184" s="8"/>
    </row>
    <row r="185" spans="1:67" s="604" customFormat="1" ht="13.5" customHeight="1">
      <c r="A185" s="416" t="s">
        <v>696</v>
      </c>
      <c r="B185" s="189"/>
      <c r="C185" s="189"/>
      <c r="D185" s="189"/>
      <c r="E185" s="613"/>
      <c r="F185" s="613"/>
      <c r="G185" s="189"/>
      <c r="H185" s="189">
        <v>1683.5</v>
      </c>
      <c r="I185" s="536">
        <v>1700.7</v>
      </c>
      <c r="J185" s="536">
        <v>1700.7</v>
      </c>
      <c r="K185" s="536">
        <v>1700.7</v>
      </c>
      <c r="L185" s="536">
        <v>1700.7</v>
      </c>
      <c r="M185" s="536">
        <v>1700.7</v>
      </c>
      <c r="N185" s="536">
        <v>1700.7</v>
      </c>
      <c r="O185" s="536">
        <v>1700.7</v>
      </c>
      <c r="P185" s="13"/>
      <c r="Q185" s="13"/>
      <c r="R185" s="13"/>
      <c r="S185" s="13"/>
      <c r="T185" s="8"/>
      <c r="U185" s="8"/>
      <c r="V185" s="8"/>
      <c r="W185" s="8"/>
      <c r="X185" s="8"/>
      <c r="Y185" s="8"/>
      <c r="Z185" s="8"/>
      <c r="AA185" s="8"/>
      <c r="AB185" s="8"/>
      <c r="AC185" s="8"/>
      <c r="AD185" s="8"/>
      <c r="AE185" s="8"/>
      <c r="AF185" s="8"/>
      <c r="AG185" s="8"/>
      <c r="AH185" s="8"/>
      <c r="AI185" s="8"/>
      <c r="AJ185" s="8"/>
      <c r="AK185" s="8"/>
      <c r="AL185" s="8"/>
      <c r="AM185" s="8"/>
      <c r="AN185" s="8"/>
      <c r="AO185" s="8"/>
      <c r="AP185" s="8"/>
      <c r="AQ185" s="8"/>
      <c r="AR185" s="8"/>
      <c r="AS185" s="8"/>
      <c r="AT185" s="8"/>
      <c r="AU185" s="8"/>
      <c r="AV185" s="8"/>
      <c r="AW185" s="8"/>
      <c r="AX185" s="8"/>
      <c r="AY185" s="8"/>
      <c r="AZ185" s="8"/>
      <c r="BA185" s="8"/>
      <c r="BB185" s="8"/>
      <c r="BC185" s="8"/>
      <c r="BD185" s="8"/>
      <c r="BE185" s="8"/>
      <c r="BF185" s="8"/>
      <c r="BG185" s="8"/>
      <c r="BH185" s="8"/>
      <c r="BI185" s="8"/>
      <c r="BJ185" s="8"/>
      <c r="BK185" s="8"/>
      <c r="BL185" s="8"/>
      <c r="BM185" s="8"/>
      <c r="BN185" s="8"/>
      <c r="BO185" s="8"/>
    </row>
    <row r="186" spans="1:67" s="13" customFormat="1">
      <c r="A186" s="332" t="s">
        <v>737</v>
      </c>
      <c r="B186" s="189"/>
      <c r="C186" s="189"/>
      <c r="D186" s="189"/>
      <c r="E186" s="613"/>
      <c r="F186" s="613"/>
      <c r="G186" s="613"/>
      <c r="H186" s="613">
        <v>0</v>
      </c>
      <c r="I186" s="537">
        <v>0</v>
      </c>
      <c r="J186" s="537">
        <v>0</v>
      </c>
      <c r="K186" s="537">
        <v>0</v>
      </c>
      <c r="L186" s="537">
        <v>0</v>
      </c>
      <c r="M186" s="537">
        <v>0</v>
      </c>
      <c r="N186" s="537">
        <v>0</v>
      </c>
      <c r="O186" s="537"/>
      <c r="T186" s="8"/>
      <c r="U186" s="8"/>
      <c r="V186" s="8"/>
      <c r="W186" s="8"/>
      <c r="X186" s="8"/>
      <c r="Y186" s="8"/>
      <c r="Z186" s="8"/>
      <c r="AA186" s="8"/>
      <c r="AB186" s="8"/>
      <c r="AC186" s="8"/>
      <c r="AD186" s="8"/>
      <c r="AE186" s="8"/>
      <c r="AF186" s="8"/>
      <c r="AG186" s="8"/>
      <c r="AH186" s="8"/>
      <c r="AI186" s="8"/>
      <c r="AJ186" s="8"/>
      <c r="AK186" s="8"/>
      <c r="AL186" s="8"/>
      <c r="AM186" s="8"/>
      <c r="AN186" s="8"/>
      <c r="AO186" s="8"/>
      <c r="AP186" s="8"/>
      <c r="AQ186" s="8"/>
      <c r="AR186" s="8"/>
      <c r="AS186" s="8"/>
      <c r="AT186" s="8"/>
      <c r="AU186" s="8"/>
      <c r="AV186" s="8"/>
      <c r="AW186" s="8"/>
      <c r="AX186" s="8"/>
      <c r="AY186" s="8"/>
      <c r="AZ186" s="8"/>
      <c r="BA186" s="8"/>
      <c r="BB186" s="8"/>
      <c r="BC186" s="8"/>
      <c r="BD186" s="8"/>
      <c r="BE186" s="8"/>
      <c r="BF186" s="8"/>
      <c r="BG186" s="8"/>
      <c r="BH186" s="8"/>
      <c r="BI186" s="8"/>
      <c r="BJ186" s="8"/>
      <c r="BK186" s="8"/>
      <c r="BL186" s="8"/>
      <c r="BM186" s="8"/>
      <c r="BN186" s="8"/>
      <c r="BO186" s="8"/>
    </row>
    <row r="187" spans="1:67" s="13" customFormat="1">
      <c r="A187" s="421" t="s">
        <v>748</v>
      </c>
      <c r="B187" s="189"/>
      <c r="C187" s="189"/>
      <c r="D187" s="189"/>
      <c r="E187" s="613"/>
      <c r="F187" s="613"/>
      <c r="G187" s="613"/>
      <c r="H187" s="613">
        <v>1683.5</v>
      </c>
      <c r="I187" s="537">
        <v>1700.7</v>
      </c>
      <c r="J187" s="537">
        <v>1700.7</v>
      </c>
      <c r="K187" s="537">
        <v>1700.7</v>
      </c>
      <c r="L187" s="537">
        <v>1700.7</v>
      </c>
      <c r="M187" s="537">
        <v>1700.7</v>
      </c>
      <c r="N187" s="537">
        <v>1700.7</v>
      </c>
      <c r="O187" s="537">
        <v>1700.7</v>
      </c>
      <c r="T187" s="8"/>
      <c r="U187" s="8"/>
      <c r="V187" s="8"/>
      <c r="W187" s="8"/>
      <c r="X187" s="8"/>
      <c r="Y187" s="8"/>
      <c r="Z187" s="8"/>
      <c r="AA187" s="8"/>
      <c r="AB187" s="8"/>
      <c r="AC187" s="8"/>
      <c r="AD187" s="8"/>
      <c r="AE187" s="8"/>
      <c r="AF187" s="8"/>
      <c r="AG187" s="8"/>
      <c r="AH187" s="8"/>
      <c r="AI187" s="8"/>
      <c r="AJ187" s="8"/>
      <c r="AK187" s="8"/>
      <c r="AL187" s="8"/>
      <c r="AM187" s="8"/>
      <c r="AN187" s="8"/>
      <c r="AO187" s="8"/>
      <c r="AP187" s="8"/>
      <c r="AQ187" s="8"/>
      <c r="AR187" s="8"/>
      <c r="AS187" s="8"/>
      <c r="AT187" s="8"/>
      <c r="AU187" s="8"/>
      <c r="AV187" s="8"/>
      <c r="AW187" s="8"/>
      <c r="AX187" s="8"/>
      <c r="AY187" s="8"/>
      <c r="AZ187" s="8"/>
      <c r="BA187" s="8"/>
      <c r="BB187" s="8"/>
      <c r="BC187" s="8"/>
      <c r="BD187" s="8"/>
      <c r="BE187" s="8"/>
      <c r="BF187" s="8"/>
      <c r="BG187" s="8"/>
      <c r="BH187" s="8"/>
      <c r="BI187" s="8"/>
      <c r="BJ187" s="8"/>
      <c r="BK187" s="8"/>
      <c r="BL187" s="8"/>
      <c r="BM187" s="8"/>
      <c r="BN187" s="8"/>
      <c r="BO187" s="8"/>
    </row>
    <row r="188" spans="1:67" s="13" customFormat="1">
      <c r="A188" s="421" t="s">
        <v>801</v>
      </c>
      <c r="B188" s="189"/>
      <c r="C188" s="189"/>
      <c r="D188" s="189"/>
      <c r="E188" s="613"/>
      <c r="F188" s="613"/>
      <c r="G188" s="613"/>
      <c r="H188" s="613">
        <v>0</v>
      </c>
      <c r="I188" s="537">
        <v>0</v>
      </c>
      <c r="J188" s="537">
        <v>0</v>
      </c>
      <c r="K188" s="537">
        <v>0</v>
      </c>
      <c r="L188" s="537">
        <v>0</v>
      </c>
      <c r="M188" s="537">
        <v>0</v>
      </c>
      <c r="N188" s="537">
        <v>0</v>
      </c>
      <c r="O188" s="537"/>
      <c r="T188" s="8"/>
      <c r="U188" s="8"/>
      <c r="V188" s="8"/>
      <c r="W188" s="8"/>
      <c r="X188" s="8"/>
      <c r="Y188" s="8"/>
      <c r="Z188" s="8"/>
      <c r="AA188" s="8"/>
      <c r="AB188" s="8"/>
      <c r="AC188" s="8"/>
      <c r="AD188" s="8"/>
      <c r="AE188" s="8"/>
      <c r="AF188" s="8"/>
      <c r="AG188" s="8"/>
      <c r="AH188" s="8"/>
      <c r="AI188" s="8"/>
      <c r="AJ188" s="8"/>
      <c r="AK188" s="8"/>
      <c r="AL188" s="8"/>
      <c r="AM188" s="8"/>
      <c r="AN188" s="8"/>
      <c r="AO188" s="8"/>
      <c r="AP188" s="8"/>
      <c r="AQ188" s="8"/>
      <c r="AR188" s="8"/>
      <c r="AS188" s="8"/>
      <c r="AT188" s="8"/>
      <c r="AU188" s="8"/>
      <c r="AV188" s="8"/>
      <c r="AW188" s="8"/>
      <c r="AX188" s="8"/>
      <c r="AY188" s="8"/>
      <c r="AZ188" s="8"/>
      <c r="BA188" s="8"/>
      <c r="BB188" s="8"/>
      <c r="BC188" s="8"/>
      <c r="BD188" s="8"/>
      <c r="BE188" s="8"/>
      <c r="BF188" s="8"/>
      <c r="BG188" s="8"/>
      <c r="BH188" s="8"/>
      <c r="BI188" s="8"/>
      <c r="BJ188" s="8"/>
      <c r="BK188" s="8"/>
      <c r="BL188" s="8"/>
      <c r="BM188" s="8"/>
      <c r="BN188" s="8"/>
      <c r="BO188" s="8"/>
    </row>
    <row r="189" spans="1:67" s="13" customFormat="1">
      <c r="A189" s="421" t="s">
        <v>821</v>
      </c>
      <c r="B189" s="189">
        <v>2367.4</v>
      </c>
      <c r="C189" s="189">
        <v>3032.5</v>
      </c>
      <c r="D189" s="189">
        <v>3537.2</v>
      </c>
      <c r="E189" s="613">
        <v>4058.1</v>
      </c>
      <c r="F189" s="189">
        <f>SUM(F190:F192)</f>
        <v>5507.1</v>
      </c>
      <c r="G189" s="189">
        <v>6385.1</v>
      </c>
      <c r="H189" s="189">
        <v>10335.700000000001</v>
      </c>
      <c r="I189" s="536">
        <v>12632.7</v>
      </c>
      <c r="J189" s="536">
        <v>16894.3</v>
      </c>
      <c r="K189" s="536">
        <v>21507.1</v>
      </c>
      <c r="L189" s="536">
        <v>23557.8</v>
      </c>
      <c r="M189" s="536">
        <v>24879.200000000001</v>
      </c>
      <c r="N189" s="536">
        <v>25931</v>
      </c>
      <c r="O189" s="536">
        <v>26979</v>
      </c>
      <c r="T189" s="8"/>
      <c r="U189" s="8"/>
      <c r="V189" s="8"/>
      <c r="W189" s="8"/>
      <c r="X189" s="8"/>
      <c r="Y189" s="8"/>
      <c r="Z189" s="8"/>
      <c r="AA189" s="8"/>
      <c r="AB189" s="8"/>
      <c r="AC189" s="8"/>
      <c r="AD189" s="8"/>
      <c r="AE189" s="8"/>
      <c r="AF189" s="8"/>
      <c r="AG189" s="8"/>
      <c r="AH189" s="8"/>
      <c r="AI189" s="8"/>
      <c r="AJ189" s="8"/>
      <c r="AK189" s="8"/>
      <c r="AL189" s="8"/>
      <c r="AM189" s="8"/>
      <c r="AN189" s="8"/>
      <c r="AO189" s="8"/>
      <c r="AP189" s="8"/>
      <c r="AQ189" s="8"/>
      <c r="AR189" s="8"/>
      <c r="AS189" s="8"/>
      <c r="AT189" s="8"/>
      <c r="AU189" s="8"/>
      <c r="AV189" s="8"/>
      <c r="AW189" s="8"/>
      <c r="AX189" s="8"/>
      <c r="AY189" s="8"/>
      <c r="AZ189" s="8"/>
      <c r="BA189" s="8"/>
      <c r="BB189" s="8"/>
      <c r="BC189" s="8"/>
      <c r="BD189" s="8"/>
      <c r="BE189" s="8"/>
      <c r="BF189" s="8"/>
      <c r="BG189" s="8"/>
      <c r="BH189" s="8"/>
      <c r="BI189" s="8"/>
      <c r="BJ189" s="8"/>
      <c r="BK189" s="8"/>
      <c r="BL189" s="8"/>
      <c r="BM189" s="8"/>
      <c r="BN189" s="8"/>
      <c r="BO189" s="8"/>
    </row>
    <row r="190" spans="1:67" s="604" customFormat="1">
      <c r="A190" s="332" t="s">
        <v>747</v>
      </c>
      <c r="B190" s="189">
        <v>2337.5</v>
      </c>
      <c r="C190" s="189">
        <v>3018.4</v>
      </c>
      <c r="D190" s="189">
        <v>3537.2</v>
      </c>
      <c r="E190" s="613">
        <v>4058.1</v>
      </c>
      <c r="F190" s="189">
        <v>4593</v>
      </c>
      <c r="G190" s="189">
        <v>5396.4</v>
      </c>
      <c r="H190" s="189">
        <v>7516.9</v>
      </c>
      <c r="I190" s="536">
        <v>8676.7000000000007</v>
      </c>
      <c r="J190" s="536">
        <v>9669.2000000000007</v>
      </c>
      <c r="K190" s="536">
        <v>10772.8</v>
      </c>
      <c r="L190" s="536">
        <v>11725.6</v>
      </c>
      <c r="M190" s="536">
        <v>12559.8</v>
      </c>
      <c r="N190" s="536">
        <v>13299.9</v>
      </c>
      <c r="O190" s="536">
        <v>13953.8</v>
      </c>
      <c r="P190" s="13"/>
      <c r="Q190" s="13"/>
      <c r="R190" s="13"/>
      <c r="S190" s="13"/>
      <c r="T190" s="8"/>
      <c r="U190" s="8"/>
      <c r="V190" s="8"/>
      <c r="W190" s="8"/>
      <c r="X190" s="8"/>
      <c r="Y190" s="8"/>
      <c r="Z190" s="8"/>
      <c r="AA190" s="8"/>
      <c r="AB190" s="8"/>
      <c r="AC190" s="8"/>
      <c r="AD190" s="8"/>
      <c r="AE190" s="8"/>
      <c r="AF190" s="8"/>
      <c r="AG190" s="8"/>
      <c r="AH190" s="8"/>
      <c r="AI190" s="8"/>
      <c r="AJ190" s="8"/>
      <c r="AK190" s="8"/>
      <c r="AL190" s="8"/>
      <c r="AM190" s="8"/>
      <c r="AN190" s="8"/>
      <c r="AO190" s="8"/>
      <c r="AP190" s="8"/>
      <c r="AQ190" s="8"/>
      <c r="AR190" s="8"/>
      <c r="AS190" s="8"/>
      <c r="AT190" s="8"/>
      <c r="AU190" s="8"/>
      <c r="AV190" s="8"/>
      <c r="AW190" s="8"/>
      <c r="AX190" s="8"/>
      <c r="AY190" s="8"/>
      <c r="AZ190" s="8"/>
      <c r="BA190" s="8"/>
      <c r="BB190" s="8"/>
      <c r="BC190" s="8"/>
      <c r="BD190" s="8"/>
      <c r="BE190" s="8"/>
      <c r="BF190" s="8"/>
      <c r="BG190" s="8"/>
      <c r="BH190" s="8"/>
      <c r="BI190" s="8"/>
      <c r="BJ190" s="8"/>
      <c r="BK190" s="8"/>
      <c r="BL190" s="8"/>
      <c r="BM190" s="8"/>
      <c r="BN190" s="8"/>
      <c r="BO190" s="8"/>
    </row>
    <row r="191" spans="1:67" s="13" customFormat="1">
      <c r="A191" s="421" t="s">
        <v>822</v>
      </c>
      <c r="B191" s="189">
        <v>29.9</v>
      </c>
      <c r="C191" s="189">
        <v>14.1</v>
      </c>
      <c r="D191" s="189"/>
      <c r="E191" s="613"/>
      <c r="F191" s="189">
        <v>686.8</v>
      </c>
      <c r="G191" s="189">
        <v>1033.7</v>
      </c>
      <c r="H191" s="189">
        <v>1934.7</v>
      </c>
      <c r="I191" s="536">
        <v>1970.4</v>
      </c>
      <c r="J191" s="536">
        <v>1088.2</v>
      </c>
      <c r="K191" s="536">
        <v>149.4</v>
      </c>
      <c r="L191" s="536">
        <v>131.69999999999999</v>
      </c>
      <c r="M191" s="536">
        <v>91.8</v>
      </c>
      <c r="N191" s="536">
        <v>91.8</v>
      </c>
      <c r="O191" s="536">
        <v>91.8</v>
      </c>
      <c r="T191" s="8"/>
      <c r="U191" s="8"/>
      <c r="V191" s="8"/>
      <c r="W191" s="8"/>
      <c r="X191" s="8"/>
      <c r="Y191" s="8"/>
      <c r="Z191" s="8"/>
      <c r="AA191" s="8"/>
      <c r="AB191" s="8"/>
      <c r="AC191" s="8"/>
      <c r="AD191" s="8"/>
      <c r="AE191" s="8"/>
      <c r="AF191" s="8"/>
      <c r="AG191" s="8"/>
      <c r="AH191" s="8"/>
      <c r="AI191" s="8"/>
      <c r="AJ191" s="8"/>
      <c r="AK191" s="8"/>
      <c r="AL191" s="8"/>
      <c r="AM191" s="8"/>
      <c r="AN191" s="8"/>
      <c r="AO191" s="8"/>
      <c r="AP191" s="8"/>
      <c r="AQ191" s="8"/>
      <c r="AR191" s="8"/>
      <c r="AS191" s="8"/>
      <c r="AT191" s="8"/>
      <c r="AU191" s="8"/>
      <c r="AV191" s="8"/>
      <c r="AW191" s="8"/>
      <c r="AX191" s="8"/>
      <c r="AY191" s="8"/>
      <c r="AZ191" s="8"/>
      <c r="BA191" s="8"/>
      <c r="BB191" s="8"/>
      <c r="BC191" s="8"/>
      <c r="BD191" s="8"/>
      <c r="BE191" s="8"/>
      <c r="BF191" s="8"/>
      <c r="BG191" s="8"/>
      <c r="BH191" s="8"/>
      <c r="BI191" s="8"/>
      <c r="BJ191" s="8"/>
      <c r="BK191" s="8"/>
      <c r="BL191" s="8"/>
      <c r="BM191" s="8"/>
      <c r="BN191" s="8"/>
      <c r="BO191" s="8"/>
    </row>
    <row r="192" spans="1:67" s="13" customFormat="1">
      <c r="A192" s="421" t="s">
        <v>823</v>
      </c>
      <c r="B192" s="189"/>
      <c r="C192" s="189"/>
      <c r="D192" s="189"/>
      <c r="E192" s="613"/>
      <c r="F192" s="189">
        <v>227.3</v>
      </c>
      <c r="G192" s="189">
        <v>-45</v>
      </c>
      <c r="H192" s="189">
        <v>884.1</v>
      </c>
      <c r="I192" s="536">
        <v>1985.6</v>
      </c>
      <c r="J192" s="536">
        <v>6136.9</v>
      </c>
      <c r="K192" s="536">
        <v>10584.9</v>
      </c>
      <c r="L192" s="536">
        <v>11700.4</v>
      </c>
      <c r="M192" s="536">
        <v>12227.5</v>
      </c>
      <c r="N192" s="536">
        <v>12539.2</v>
      </c>
      <c r="O192" s="536">
        <v>12933.3</v>
      </c>
      <c r="T192" s="8"/>
      <c r="U192" s="8"/>
      <c r="V192" s="8"/>
      <c r="W192" s="8"/>
      <c r="X192" s="8"/>
      <c r="Y192" s="8"/>
      <c r="Z192" s="8"/>
      <c r="AA192" s="8"/>
      <c r="AB192" s="8"/>
      <c r="AC192" s="8"/>
      <c r="AD192" s="8"/>
      <c r="AE192" s="8"/>
      <c r="AF192" s="8"/>
      <c r="AG192" s="8"/>
      <c r="AH192" s="8"/>
      <c r="AI192" s="8"/>
      <c r="AJ192" s="8"/>
      <c r="AK192" s="8"/>
      <c r="AL192" s="8"/>
      <c r="AM192" s="8"/>
      <c r="AN192" s="8"/>
      <c r="AO192" s="8"/>
      <c r="AP192" s="8"/>
      <c r="AQ192" s="8"/>
      <c r="AR192" s="8"/>
      <c r="AS192" s="8"/>
      <c r="AT192" s="8"/>
      <c r="AU192" s="8"/>
      <c r="AV192" s="8"/>
      <c r="AW192" s="8"/>
      <c r="AX192" s="8"/>
      <c r="AY192" s="8"/>
      <c r="AZ192" s="8"/>
      <c r="BA192" s="8"/>
      <c r="BB192" s="8"/>
      <c r="BC192" s="8"/>
      <c r="BD192" s="8"/>
      <c r="BE192" s="8"/>
      <c r="BF192" s="8"/>
      <c r="BG192" s="8"/>
      <c r="BH192" s="8"/>
      <c r="BI192" s="8"/>
      <c r="BJ192" s="8"/>
      <c r="BK192" s="8"/>
      <c r="BL192" s="8"/>
      <c r="BM192" s="8"/>
      <c r="BN192" s="8"/>
      <c r="BO192" s="8"/>
    </row>
    <row r="193" spans="1:67" s="13" customFormat="1">
      <c r="A193" s="421" t="s">
        <v>752</v>
      </c>
      <c r="B193" s="613"/>
      <c r="C193" s="613"/>
      <c r="D193" s="613"/>
      <c r="E193" s="613"/>
      <c r="F193" s="189"/>
      <c r="G193" s="189"/>
      <c r="H193" s="189"/>
      <c r="I193" s="536"/>
      <c r="J193" s="536"/>
      <c r="K193" s="536"/>
      <c r="L193" s="536"/>
      <c r="M193" s="536"/>
      <c r="N193" s="536"/>
      <c r="O193" s="536"/>
      <c r="T193" s="8"/>
      <c r="U193" s="8"/>
      <c r="V193" s="8"/>
      <c r="W193" s="8"/>
      <c r="X193" s="8"/>
      <c r="Y193" s="8"/>
      <c r="Z193" s="8"/>
      <c r="AA193" s="8"/>
      <c r="AB193" s="8"/>
      <c r="AC193" s="8"/>
      <c r="AD193" s="8"/>
      <c r="AE193" s="8"/>
      <c r="AF193" s="8"/>
      <c r="AG193" s="8"/>
      <c r="AH193" s="8"/>
      <c r="AI193" s="8"/>
      <c r="AJ193" s="8"/>
      <c r="AK193" s="8"/>
      <c r="AL193" s="8"/>
      <c r="AM193" s="8"/>
      <c r="AN193" s="8"/>
      <c r="AO193" s="8"/>
      <c r="AP193" s="8"/>
      <c r="AQ193" s="8"/>
      <c r="AR193" s="8"/>
      <c r="AS193" s="8"/>
      <c r="AT193" s="8"/>
      <c r="AU193" s="8"/>
      <c r="AV193" s="8"/>
      <c r="AW193" s="8"/>
      <c r="AX193" s="8"/>
      <c r="AY193" s="8"/>
      <c r="AZ193" s="8"/>
      <c r="BA193" s="8"/>
      <c r="BB193" s="8"/>
      <c r="BC193" s="8"/>
      <c r="BD193" s="8"/>
      <c r="BE193" s="8"/>
      <c r="BF193" s="8"/>
      <c r="BG193" s="8"/>
      <c r="BH193" s="8"/>
      <c r="BI193" s="8"/>
      <c r="BJ193" s="8"/>
      <c r="BK193" s="8"/>
      <c r="BL193" s="8"/>
      <c r="BM193" s="8"/>
      <c r="BN193" s="8"/>
      <c r="BO193" s="8"/>
    </row>
    <row r="194" spans="1:67" s="13" customFormat="1">
      <c r="A194" s="332"/>
      <c r="B194" s="587">
        <v>8485.6</v>
      </c>
      <c r="C194" s="587">
        <v>11877.65</v>
      </c>
      <c r="D194" s="587">
        <v>15365.1</v>
      </c>
      <c r="E194" s="587">
        <v>18000.099999999999</v>
      </c>
      <c r="F194" s="587">
        <f>F184+F179</f>
        <v>21944</v>
      </c>
      <c r="G194" s="587">
        <f>G179+G184</f>
        <v>23558.199999999997</v>
      </c>
      <c r="H194" s="587">
        <v>30299.1</v>
      </c>
      <c r="I194" s="535">
        <v>33666.9</v>
      </c>
      <c r="J194" s="535">
        <v>39922.400000000001</v>
      </c>
      <c r="K194" s="535">
        <v>46464.3</v>
      </c>
      <c r="L194" s="535">
        <v>51759.4</v>
      </c>
      <c r="M194" s="535">
        <v>55085</v>
      </c>
      <c r="N194" s="535">
        <v>57377.599999999999</v>
      </c>
      <c r="O194" s="535">
        <v>59137.599999999999</v>
      </c>
      <c r="T194" s="8"/>
      <c r="U194" s="8"/>
      <c r="V194" s="8"/>
      <c r="W194" s="8"/>
      <c r="X194" s="8"/>
      <c r="Y194" s="8"/>
      <c r="Z194" s="8"/>
      <c r="AA194" s="8"/>
      <c r="AB194" s="8"/>
      <c r="AC194" s="8"/>
      <c r="AD194" s="8"/>
      <c r="AE194" s="8"/>
      <c r="AF194" s="8"/>
      <c r="AG194" s="8"/>
      <c r="AH194" s="8"/>
      <c r="AI194" s="8"/>
      <c r="AJ194" s="8"/>
      <c r="AK194" s="8"/>
      <c r="AL194" s="8"/>
      <c r="AM194" s="8"/>
      <c r="AN194" s="8"/>
      <c r="AO194" s="8"/>
      <c r="AP194" s="8"/>
      <c r="AQ194" s="8"/>
      <c r="AR194" s="8"/>
      <c r="AS194" s="8"/>
      <c r="AT194" s="8"/>
      <c r="AU194" s="8"/>
      <c r="AV194" s="8"/>
      <c r="AW194" s="8"/>
      <c r="AX194" s="8"/>
      <c r="AY194" s="8"/>
      <c r="AZ194" s="8"/>
      <c r="BA194" s="8"/>
      <c r="BB194" s="8"/>
      <c r="BC194" s="8"/>
      <c r="BD194" s="8"/>
      <c r="BE194" s="8"/>
      <c r="BF194" s="8"/>
      <c r="BG194" s="8"/>
      <c r="BH194" s="8"/>
      <c r="BI194" s="8"/>
      <c r="BJ194" s="8"/>
      <c r="BK194" s="8"/>
      <c r="BL194" s="8"/>
      <c r="BM194" s="8"/>
      <c r="BN194" s="8"/>
      <c r="BO194" s="8"/>
    </row>
    <row r="195" spans="1:67" s="13" customFormat="1">
      <c r="A195" s="416" t="s">
        <v>824</v>
      </c>
      <c r="B195" s="614">
        <v>0.26900000000000002</v>
      </c>
      <c r="C195" s="614">
        <v>0.34700000000000003</v>
      </c>
      <c r="D195" s="614">
        <v>0.35499999999999998</v>
      </c>
      <c r="E195" s="615">
        <f t="shared" ref="E195:F195" si="6">E194/E196</f>
        <v>0.28958714755026721</v>
      </c>
      <c r="F195" s="616">
        <f t="shared" si="6"/>
        <v>0.32383836416173029</v>
      </c>
      <c r="G195" s="616">
        <f>G194/G196</f>
        <v>0.31895446428208774</v>
      </c>
      <c r="H195" s="616">
        <v>0.38</v>
      </c>
      <c r="I195" s="538">
        <v>0.39800000000000002</v>
      </c>
      <c r="J195" s="538">
        <v>0.48899999999999999</v>
      </c>
      <c r="K195" s="538">
        <v>0.51500000000000001</v>
      </c>
      <c r="L195" s="538">
        <v>0.52100000000000002</v>
      </c>
      <c r="M195" s="538">
        <v>0.52500000000000002</v>
      </c>
      <c r="N195" s="538">
        <v>0.51700000000000002</v>
      </c>
      <c r="O195" s="538">
        <v>0.505</v>
      </c>
      <c r="T195" s="8"/>
      <c r="U195" s="8"/>
      <c r="V195" s="8"/>
      <c r="W195" s="8"/>
      <c r="X195" s="8"/>
      <c r="Y195" s="8"/>
      <c r="Z195" s="8"/>
      <c r="AA195" s="8"/>
      <c r="AB195" s="8"/>
      <c r="AC195" s="8"/>
      <c r="AD195" s="8"/>
      <c r="AE195" s="8"/>
      <c r="AF195" s="8"/>
      <c r="AG195" s="8"/>
      <c r="AH195" s="8"/>
      <c r="AI195" s="8"/>
      <c r="AJ195" s="8"/>
      <c r="AK195" s="8"/>
      <c r="AL195" s="8"/>
      <c r="AM195" s="8"/>
      <c r="AN195" s="8"/>
      <c r="AO195" s="8"/>
      <c r="AP195" s="8"/>
      <c r="AQ195" s="8"/>
      <c r="AR195" s="8"/>
      <c r="AS195" s="8"/>
      <c r="AT195" s="8"/>
      <c r="AU195" s="8"/>
      <c r="AV195" s="8"/>
      <c r="AW195" s="8"/>
      <c r="AX195" s="8"/>
      <c r="AY195" s="8"/>
      <c r="AZ195" s="8"/>
      <c r="BA195" s="8"/>
      <c r="BB195" s="8"/>
      <c r="BC195" s="8"/>
      <c r="BD195" s="8"/>
      <c r="BE195" s="8"/>
      <c r="BF195" s="8"/>
      <c r="BG195" s="8"/>
      <c r="BH195" s="8"/>
      <c r="BI195" s="8"/>
      <c r="BJ195" s="8"/>
      <c r="BK195" s="8"/>
      <c r="BL195" s="8"/>
      <c r="BM195" s="8"/>
      <c r="BN195" s="8"/>
      <c r="BO195" s="8"/>
    </row>
    <row r="196" spans="1:67" s="13" customFormat="1">
      <c r="A196" s="332" t="s">
        <v>825</v>
      </c>
      <c r="B196" s="587">
        <v>31593.1</v>
      </c>
      <c r="C196" s="587">
        <v>34275.9</v>
      </c>
      <c r="D196" s="587">
        <v>43279.199999999997</v>
      </c>
      <c r="E196" s="617">
        <v>62157.8</v>
      </c>
      <c r="F196" s="586">
        <v>67762.2</v>
      </c>
      <c r="G196" s="439">
        <v>73860.7</v>
      </c>
      <c r="H196" s="586">
        <f>H194/H195</f>
        <v>79734.473684210519</v>
      </c>
      <c r="I196" s="535">
        <f>I194/I195</f>
        <v>84590.201005025127</v>
      </c>
      <c r="J196" s="535">
        <v>81627</v>
      </c>
      <c r="K196" s="535">
        <v>90265.5</v>
      </c>
      <c r="L196" s="535">
        <v>99383.3</v>
      </c>
      <c r="M196" s="535">
        <v>104916.7</v>
      </c>
      <c r="N196" s="535">
        <v>110879.6</v>
      </c>
      <c r="O196" s="535">
        <v>117150.8</v>
      </c>
      <c r="T196" s="8"/>
      <c r="U196" s="8"/>
      <c r="V196" s="8"/>
      <c r="W196" s="8"/>
      <c r="X196" s="8"/>
      <c r="Y196" s="8"/>
      <c r="Z196" s="8"/>
      <c r="AA196" s="8"/>
      <c r="AB196" s="8"/>
      <c r="AC196" s="8"/>
      <c r="AD196" s="8"/>
      <c r="AE196" s="8"/>
      <c r="AF196" s="8"/>
      <c r="AG196" s="8"/>
      <c r="AH196" s="8"/>
      <c r="AI196" s="8"/>
      <c r="AJ196" s="8"/>
      <c r="AK196" s="8"/>
      <c r="AL196" s="8"/>
      <c r="AM196" s="8"/>
      <c r="AN196" s="8"/>
      <c r="AO196" s="8"/>
      <c r="AP196" s="8"/>
      <c r="AQ196" s="8"/>
      <c r="AR196" s="8"/>
      <c r="AS196" s="8"/>
      <c r="AT196" s="8"/>
      <c r="AU196" s="8"/>
      <c r="AV196" s="8"/>
      <c r="AW196" s="8"/>
      <c r="AX196" s="8"/>
      <c r="AY196" s="8"/>
      <c r="AZ196" s="8"/>
      <c r="BA196" s="8"/>
      <c r="BB196" s="8"/>
      <c r="BC196" s="8"/>
      <c r="BD196" s="8"/>
      <c r="BE196" s="8"/>
      <c r="BF196" s="8"/>
      <c r="BG196" s="8"/>
      <c r="BH196" s="8"/>
      <c r="BI196" s="8"/>
      <c r="BJ196" s="8"/>
      <c r="BK196" s="8"/>
      <c r="BL196" s="8"/>
      <c r="BM196" s="8"/>
      <c r="BN196" s="8"/>
      <c r="BO196" s="8"/>
    </row>
    <row r="197" spans="1:67" s="13" customFormat="1">
      <c r="A197" s="416" t="s">
        <v>826</v>
      </c>
      <c r="B197" s="332"/>
      <c r="C197" s="332"/>
      <c r="D197" s="332"/>
      <c r="E197" s="332"/>
      <c r="F197" s="332"/>
      <c r="G197" s="332"/>
      <c r="H197" s="332"/>
      <c r="I197" s="127"/>
      <c r="J197" s="127"/>
      <c r="K197" s="127"/>
      <c r="L197" s="127"/>
      <c r="M197" s="127"/>
      <c r="N197" s="127"/>
      <c r="T197" s="8"/>
      <c r="U197" s="8"/>
      <c r="V197" s="8"/>
      <c r="W197" s="8"/>
      <c r="X197" s="8"/>
      <c r="Y197" s="8"/>
      <c r="Z197" s="8"/>
      <c r="AA197" s="8"/>
      <c r="AB197" s="8"/>
      <c r="AC197" s="8"/>
      <c r="AD197" s="8"/>
      <c r="AE197" s="8"/>
      <c r="AF197" s="8"/>
      <c r="AG197" s="8"/>
      <c r="AH197" s="8"/>
      <c r="AI197" s="8"/>
      <c r="AJ197" s="8"/>
      <c r="AK197" s="8"/>
      <c r="AL197" s="8"/>
      <c r="AM197" s="8"/>
      <c r="AN197" s="8"/>
      <c r="AO197" s="8"/>
      <c r="AP197" s="8"/>
      <c r="AQ197" s="8"/>
      <c r="AR197" s="8"/>
      <c r="AS197" s="8"/>
      <c r="AT197" s="8"/>
      <c r="AU197" s="8"/>
      <c r="AV197" s="8"/>
      <c r="AW197" s="8"/>
      <c r="AX197" s="8"/>
      <c r="AY197" s="8"/>
      <c r="AZ197" s="8"/>
      <c r="BA197" s="8"/>
      <c r="BB197" s="8"/>
      <c r="BC197" s="8"/>
      <c r="BD197" s="8"/>
      <c r="BE197" s="8"/>
      <c r="BF197" s="8"/>
      <c r="BG197" s="8"/>
      <c r="BH197" s="8"/>
      <c r="BI197" s="8"/>
      <c r="BJ197" s="8"/>
      <c r="BK197" s="8"/>
      <c r="BL197" s="8"/>
      <c r="BM197" s="8"/>
      <c r="BN197" s="8"/>
      <c r="BO197" s="8"/>
    </row>
    <row r="198" spans="1:67" s="13" customFormat="1">
      <c r="A198" s="332"/>
      <c r="B198" s="332"/>
      <c r="C198" s="332"/>
      <c r="D198" s="332"/>
      <c r="E198" s="332"/>
      <c r="F198" s="332"/>
      <c r="G198" s="332"/>
      <c r="H198" s="332"/>
      <c r="I198" s="127"/>
      <c r="J198" s="127"/>
      <c r="K198" s="127"/>
      <c r="L198" s="127"/>
      <c r="M198" s="127"/>
      <c r="N198" s="127"/>
      <c r="T198" s="8"/>
      <c r="U198" s="8"/>
      <c r="V198" s="8"/>
      <c r="W198" s="8"/>
      <c r="X198" s="8"/>
      <c r="Y198" s="8"/>
      <c r="Z198" s="8"/>
      <c r="AA198" s="8"/>
      <c r="AB198" s="8"/>
      <c r="AC198" s="8"/>
      <c r="AD198" s="8"/>
      <c r="AE198" s="8"/>
      <c r="AF198" s="8"/>
      <c r="AG198" s="8"/>
      <c r="AH198" s="8"/>
      <c r="AI198" s="8"/>
      <c r="AJ198" s="8"/>
      <c r="AK198" s="8"/>
      <c r="AL198" s="8"/>
      <c r="AM198" s="8"/>
      <c r="AN198" s="8"/>
      <c r="AO198" s="8"/>
      <c r="AP198" s="8"/>
      <c r="AQ198" s="8"/>
      <c r="AR198" s="8"/>
      <c r="AS198" s="8"/>
      <c r="AT198" s="8"/>
      <c r="AU198" s="8"/>
      <c r="AV198" s="8"/>
      <c r="AW198" s="8"/>
      <c r="AX198" s="8"/>
      <c r="AY198" s="8"/>
      <c r="AZ198" s="8"/>
      <c r="BA198" s="8"/>
      <c r="BB198" s="8"/>
      <c r="BC198" s="8"/>
      <c r="BD198" s="8"/>
      <c r="BE198" s="8"/>
      <c r="BF198" s="8"/>
      <c r="BG198" s="8"/>
      <c r="BH198" s="8"/>
      <c r="BI198" s="8"/>
      <c r="BJ198" s="8"/>
      <c r="BK198" s="8"/>
      <c r="BL198" s="8"/>
      <c r="BM198" s="8"/>
      <c r="BN198" s="8"/>
      <c r="BO198" s="8"/>
    </row>
    <row r="199" spans="1:67" s="13" customFormat="1" ht="15">
      <c r="A199" s="602" t="s">
        <v>267</v>
      </c>
      <c r="B199" s="127"/>
      <c r="C199" s="127"/>
      <c r="D199" s="127"/>
      <c r="E199" s="127"/>
      <c r="F199" s="440"/>
      <c r="G199" s="127"/>
      <c r="H199" s="440"/>
      <c r="I199" s="127"/>
      <c r="J199" s="127"/>
      <c r="K199" s="127"/>
      <c r="L199" s="127"/>
      <c r="M199" s="127"/>
      <c r="N199" s="127"/>
      <c r="T199" s="8"/>
      <c r="U199" s="8"/>
      <c r="V199" s="8"/>
      <c r="W199" s="8"/>
      <c r="X199" s="8"/>
      <c r="Y199" s="8"/>
      <c r="Z199" s="8"/>
      <c r="AA199" s="8"/>
      <c r="AB199" s="8"/>
      <c r="AC199" s="8"/>
      <c r="AD199" s="8"/>
      <c r="AE199" s="8"/>
      <c r="AF199" s="8"/>
      <c r="AG199" s="8"/>
      <c r="AH199" s="8"/>
      <c r="AI199" s="8"/>
      <c r="AJ199" s="8"/>
      <c r="AK199" s="8"/>
      <c r="AL199" s="8"/>
      <c r="AM199" s="8"/>
      <c r="AN199" s="8"/>
      <c r="AO199" s="8"/>
      <c r="AP199" s="8"/>
      <c r="AQ199" s="8"/>
      <c r="AR199" s="8"/>
      <c r="AS199" s="8"/>
      <c r="AT199" s="8"/>
      <c r="AU199" s="8"/>
      <c r="AV199" s="8"/>
      <c r="AW199" s="8"/>
      <c r="AX199" s="8"/>
      <c r="AY199" s="8"/>
      <c r="AZ199" s="8"/>
      <c r="BA199" s="8"/>
      <c r="BB199" s="8"/>
      <c r="BC199" s="8"/>
      <c r="BD199" s="8"/>
      <c r="BE199" s="8"/>
      <c r="BF199" s="8"/>
      <c r="BG199" s="8"/>
      <c r="BH199" s="8"/>
      <c r="BI199" s="8"/>
      <c r="BJ199" s="8"/>
      <c r="BK199" s="8"/>
      <c r="BL199" s="8"/>
      <c r="BM199" s="8"/>
      <c r="BN199" s="8"/>
      <c r="BO199" s="8"/>
    </row>
    <row r="200" spans="1:67" s="604" customFormat="1">
      <c r="A200" s="603" t="s">
        <v>827</v>
      </c>
      <c r="B200" s="127"/>
      <c r="C200" s="127"/>
      <c r="D200" s="127"/>
      <c r="E200" s="127"/>
      <c r="F200" s="440"/>
      <c r="G200" s="127"/>
      <c r="H200" s="440"/>
      <c r="I200" s="127"/>
      <c r="J200" s="127"/>
      <c r="K200" s="127"/>
      <c r="L200" s="127"/>
      <c r="M200" s="127"/>
      <c r="N200" s="127"/>
      <c r="O200" s="13"/>
      <c r="P200" s="13"/>
      <c r="Q200" s="13"/>
      <c r="R200" s="13"/>
      <c r="S200" s="13"/>
      <c r="T200" s="8"/>
      <c r="U200" s="8"/>
      <c r="V200" s="8"/>
      <c r="W200" s="8"/>
      <c r="X200" s="8"/>
      <c r="Y200" s="8"/>
      <c r="Z200" s="8"/>
      <c r="AA200" s="8"/>
      <c r="AB200" s="8"/>
      <c r="AC200" s="8"/>
      <c r="AD200" s="8"/>
      <c r="AE200" s="8"/>
      <c r="AF200" s="8"/>
      <c r="AG200" s="8"/>
      <c r="AH200" s="8"/>
      <c r="AI200" s="8"/>
      <c r="AJ200" s="8"/>
      <c r="AK200" s="8"/>
      <c r="AL200" s="8"/>
      <c r="AM200" s="8"/>
      <c r="AN200" s="8"/>
      <c r="AO200" s="8"/>
      <c r="AP200" s="8"/>
      <c r="AQ200" s="8"/>
      <c r="AR200" s="8"/>
      <c r="AS200" s="8"/>
      <c r="AT200" s="8"/>
      <c r="AU200" s="8"/>
      <c r="AV200" s="8"/>
      <c r="AW200" s="8"/>
      <c r="AX200" s="8"/>
      <c r="AY200" s="8"/>
      <c r="AZ200" s="8"/>
      <c r="BA200" s="8"/>
      <c r="BB200" s="8"/>
      <c r="BC200" s="8"/>
      <c r="BD200" s="8"/>
      <c r="BE200" s="8"/>
      <c r="BF200" s="8"/>
      <c r="BG200" s="8"/>
      <c r="BH200" s="8"/>
      <c r="BI200" s="8"/>
      <c r="BJ200" s="8"/>
      <c r="BK200" s="8"/>
      <c r="BL200" s="8"/>
      <c r="BM200" s="8"/>
      <c r="BN200" s="8"/>
      <c r="BO200" s="8"/>
    </row>
    <row r="201" spans="1:67" s="13" customFormat="1">
      <c r="A201" s="603" t="s">
        <v>828</v>
      </c>
      <c r="B201" s="127"/>
      <c r="C201" s="127"/>
      <c r="D201" s="127"/>
      <c r="E201" s="127"/>
      <c r="F201" s="440"/>
      <c r="G201" s="127"/>
      <c r="H201" s="440"/>
      <c r="I201" s="127"/>
      <c r="J201" s="127"/>
      <c r="K201" s="127"/>
      <c r="L201" s="127"/>
      <c r="M201" s="127"/>
      <c r="N201" s="127"/>
      <c r="T201" s="8"/>
      <c r="U201" s="8"/>
      <c r="V201" s="8"/>
      <c r="W201" s="8"/>
      <c r="X201" s="8"/>
      <c r="Y201" s="8"/>
      <c r="Z201" s="8"/>
      <c r="AA201" s="8"/>
      <c r="AB201" s="8"/>
      <c r="AC201" s="8"/>
      <c r="AD201" s="8"/>
      <c r="AE201" s="8"/>
      <c r="AF201" s="8"/>
      <c r="AG201" s="8"/>
      <c r="AH201" s="8"/>
      <c r="AI201" s="8"/>
      <c r="AJ201" s="8"/>
      <c r="AK201" s="8"/>
      <c r="AL201" s="8"/>
      <c r="AM201" s="8"/>
      <c r="AN201" s="8"/>
      <c r="AO201" s="8"/>
      <c r="AP201" s="8"/>
      <c r="AQ201" s="8"/>
      <c r="AR201" s="8"/>
      <c r="AS201" s="8"/>
      <c r="AT201" s="8"/>
      <c r="AU201" s="8"/>
      <c r="AV201" s="8"/>
      <c r="AW201" s="8"/>
      <c r="AX201" s="8"/>
      <c r="AY201" s="8"/>
      <c r="AZ201" s="8"/>
      <c r="BA201" s="8"/>
      <c r="BB201" s="8"/>
      <c r="BC201" s="8"/>
      <c r="BD201" s="8"/>
      <c r="BE201" s="8"/>
      <c r="BF201" s="8"/>
      <c r="BG201" s="8"/>
      <c r="BH201" s="8"/>
      <c r="BI201" s="8"/>
      <c r="BJ201" s="8"/>
      <c r="BK201" s="8"/>
      <c r="BL201" s="8"/>
      <c r="BM201" s="8"/>
      <c r="BN201" s="8"/>
      <c r="BO201" s="8"/>
    </row>
    <row r="202" spans="1:67" s="604" customFormat="1">
      <c r="A202" s="603" t="s">
        <v>829</v>
      </c>
      <c r="B202" s="52"/>
      <c r="C202" s="52"/>
      <c r="D202" s="52"/>
      <c r="E202" s="52"/>
      <c r="F202" s="520"/>
      <c r="G202" s="127"/>
      <c r="H202" s="440"/>
      <c r="I202" s="127"/>
      <c r="J202" s="127"/>
      <c r="K202" s="127"/>
      <c r="L202" s="127"/>
      <c r="M202" s="127"/>
      <c r="N202" s="127"/>
      <c r="O202" s="127"/>
      <c r="P202" s="127"/>
      <c r="Q202" s="127"/>
      <c r="R202" s="8"/>
      <c r="S202" s="8"/>
      <c r="T202" s="8"/>
      <c r="U202" s="8"/>
      <c r="V202" s="8"/>
      <c r="W202" s="8"/>
      <c r="X202" s="8"/>
      <c r="Y202" s="8"/>
      <c r="Z202" s="8"/>
      <c r="AA202" s="8"/>
      <c r="AB202" s="8"/>
      <c r="AC202" s="8"/>
      <c r="AD202" s="8"/>
      <c r="AE202" s="8"/>
      <c r="AF202" s="8"/>
      <c r="AG202" s="8"/>
      <c r="AH202" s="8"/>
      <c r="AI202" s="8"/>
      <c r="AJ202" s="8"/>
      <c r="AK202" s="8"/>
      <c r="AL202" s="8"/>
      <c r="AM202" s="8"/>
      <c r="AN202" s="8"/>
      <c r="AO202" s="8"/>
      <c r="AP202" s="8"/>
      <c r="AQ202" s="8"/>
      <c r="AR202" s="8"/>
      <c r="AS202" s="8"/>
      <c r="AT202" s="8"/>
      <c r="AU202" s="8"/>
      <c r="AV202" s="8"/>
      <c r="AW202" s="8"/>
      <c r="AX202" s="8"/>
      <c r="AY202" s="8"/>
      <c r="AZ202" s="8"/>
      <c r="BA202" s="8"/>
      <c r="BB202" s="8"/>
      <c r="BC202" s="8"/>
      <c r="BD202" s="8"/>
      <c r="BE202" s="8"/>
      <c r="BF202" s="8"/>
      <c r="BG202" s="8"/>
      <c r="BH202" s="8"/>
      <c r="BI202" s="8"/>
      <c r="BJ202" s="8"/>
      <c r="BK202" s="8"/>
      <c r="BL202" s="8"/>
      <c r="BM202" s="8"/>
      <c r="BN202" s="8"/>
      <c r="BO202" s="8"/>
    </row>
    <row r="203" spans="1:67">
      <c r="A203" s="558"/>
      <c r="B203" s="332"/>
      <c r="C203" s="332"/>
      <c r="D203" s="333"/>
      <c r="E203" s="333"/>
      <c r="F203" s="333"/>
      <c r="G203" s="332"/>
      <c r="H203" s="332"/>
      <c r="I203" s="127"/>
      <c r="J203" s="127"/>
      <c r="K203" s="127"/>
      <c r="L203" s="127"/>
      <c r="M203" s="127"/>
      <c r="N203" s="127"/>
      <c r="O203" s="127"/>
      <c r="P203" s="127"/>
      <c r="Q203" s="127"/>
    </row>
    <row r="204" spans="1:67" ht="20.25">
      <c r="A204" s="347" t="s">
        <v>272</v>
      </c>
      <c r="B204" s="431">
        <v>2012</v>
      </c>
      <c r="C204" s="431">
        <v>2013</v>
      </c>
      <c r="D204" s="431"/>
      <c r="E204" s="431"/>
      <c r="F204" s="431"/>
      <c r="G204" s="431"/>
      <c r="H204" s="431"/>
      <c r="I204" s="385">
        <v>2019</v>
      </c>
      <c r="J204" s="385">
        <v>2020</v>
      </c>
      <c r="K204" s="431">
        <v>2021</v>
      </c>
      <c r="L204" s="385">
        <v>2022</v>
      </c>
      <c r="M204" s="385">
        <v>2023</v>
      </c>
      <c r="N204" s="385">
        <v>2024</v>
      </c>
      <c r="O204" s="385"/>
      <c r="P204" s="385"/>
      <c r="Q204" s="385"/>
    </row>
    <row r="205" spans="1:67" s="13" customFormat="1" ht="25.5">
      <c r="A205" s="584" t="s">
        <v>816</v>
      </c>
      <c r="B205" s="432" t="s">
        <v>231</v>
      </c>
      <c r="C205" s="432" t="s">
        <v>231</v>
      </c>
      <c r="D205" s="432"/>
      <c r="E205" s="432"/>
      <c r="F205" s="432"/>
      <c r="G205" s="432"/>
      <c r="H205" s="432"/>
      <c r="I205" s="386" t="s">
        <v>233</v>
      </c>
      <c r="J205" s="386" t="s">
        <v>233</v>
      </c>
      <c r="K205" s="432" t="s">
        <v>233</v>
      </c>
      <c r="L205" s="386" t="s">
        <v>233</v>
      </c>
      <c r="M205" s="386" t="s">
        <v>233</v>
      </c>
      <c r="N205" s="386" t="s">
        <v>233</v>
      </c>
      <c r="O205" s="386"/>
      <c r="P205" s="386"/>
      <c r="Q205" s="386"/>
      <c r="R205" s="8"/>
      <c r="S205" s="8"/>
      <c r="T205" s="8"/>
      <c r="U205" s="8"/>
      <c r="V205" s="8"/>
      <c r="W205" s="8"/>
      <c r="X205" s="8"/>
      <c r="Y205" s="8"/>
      <c r="Z205" s="8"/>
      <c r="AA205" s="8"/>
      <c r="AB205" s="8"/>
      <c r="AC205" s="8"/>
      <c r="AD205" s="8"/>
      <c r="AE205" s="8"/>
      <c r="AF205" s="8"/>
      <c r="AG205" s="8"/>
      <c r="AH205" s="8"/>
      <c r="AI205" s="8"/>
      <c r="AJ205" s="8"/>
      <c r="AK205" s="8"/>
      <c r="AL205" s="8"/>
      <c r="AM205" s="8"/>
      <c r="AN205" s="8"/>
      <c r="AO205" s="8"/>
      <c r="AP205" s="8"/>
      <c r="AQ205" s="8"/>
      <c r="AR205" s="8"/>
      <c r="AS205" s="8"/>
      <c r="AT205" s="8"/>
      <c r="AU205" s="8"/>
      <c r="AV205" s="8"/>
      <c r="AW205" s="8"/>
      <c r="AX205" s="8"/>
      <c r="AY205" s="8"/>
      <c r="AZ205" s="8"/>
      <c r="BA205" s="8"/>
      <c r="BB205" s="8"/>
      <c r="BC205" s="8"/>
      <c r="BD205" s="8"/>
      <c r="BE205" s="8"/>
      <c r="BF205" s="8"/>
      <c r="BG205" s="8"/>
      <c r="BH205" s="8"/>
      <c r="BI205" s="8"/>
      <c r="BJ205" s="8"/>
      <c r="BK205" s="8"/>
      <c r="BL205" s="8"/>
      <c r="BM205" s="8"/>
      <c r="BN205" s="8"/>
      <c r="BO205" s="8"/>
    </row>
    <row r="206" spans="1:67" s="13" customFormat="1" ht="13.5" customHeight="1">
      <c r="A206" s="399"/>
      <c r="B206" s="127" t="s">
        <v>288</v>
      </c>
      <c r="C206" s="127" t="s">
        <v>288</v>
      </c>
      <c r="D206" s="127"/>
      <c r="E206" s="173"/>
      <c r="F206" s="173"/>
      <c r="G206" s="173"/>
      <c r="H206" s="173"/>
      <c r="I206" s="406" t="s">
        <v>152</v>
      </c>
      <c r="J206" s="406" t="s">
        <v>152</v>
      </c>
      <c r="K206" s="173" t="s">
        <v>152</v>
      </c>
      <c r="L206" s="406" t="s">
        <v>152</v>
      </c>
      <c r="M206" s="406" t="s">
        <v>152</v>
      </c>
      <c r="N206" s="406" t="s">
        <v>152</v>
      </c>
      <c r="O206" s="406"/>
      <c r="P206" s="406"/>
      <c r="Q206" s="406"/>
      <c r="R206" s="8"/>
      <c r="S206" s="8"/>
      <c r="T206" s="8"/>
      <c r="U206" s="8"/>
      <c r="V206" s="8"/>
      <c r="W206" s="8"/>
      <c r="X206" s="8"/>
      <c r="Y206" s="8"/>
      <c r="Z206" s="8"/>
      <c r="AA206" s="8"/>
      <c r="AB206" s="8"/>
      <c r="AC206" s="8"/>
      <c r="AD206" s="8"/>
      <c r="AE206" s="8"/>
      <c r="AF206" s="8"/>
      <c r="AG206" s="8"/>
      <c r="AH206" s="8"/>
      <c r="AI206" s="8"/>
      <c r="AJ206" s="8"/>
      <c r="AK206" s="8"/>
      <c r="AL206" s="8"/>
      <c r="AM206" s="8"/>
      <c r="AN206" s="8"/>
      <c r="AO206" s="8"/>
      <c r="AP206" s="8"/>
      <c r="AQ206" s="8"/>
      <c r="AR206" s="8"/>
      <c r="AS206" s="8"/>
      <c r="AT206" s="8"/>
      <c r="AU206" s="8"/>
      <c r="AV206" s="8"/>
      <c r="AW206" s="8"/>
      <c r="AX206" s="8"/>
      <c r="AY206" s="8"/>
      <c r="AZ206" s="8"/>
      <c r="BA206" s="8"/>
      <c r="BB206" s="8"/>
      <c r="BC206" s="8"/>
      <c r="BD206" s="8"/>
      <c r="BE206" s="8"/>
      <c r="BF206" s="8"/>
      <c r="BG206" s="8"/>
      <c r="BH206" s="8"/>
      <c r="BI206" s="8"/>
      <c r="BJ206" s="8"/>
      <c r="BK206" s="8"/>
      <c r="BL206" s="8"/>
      <c r="BM206" s="8"/>
      <c r="BN206" s="8"/>
      <c r="BO206" s="8"/>
    </row>
    <row r="207" spans="1:67" s="13" customFormat="1">
      <c r="A207" s="332" t="s">
        <v>817</v>
      </c>
      <c r="B207" s="243"/>
      <c r="C207" s="243"/>
      <c r="D207" s="243"/>
      <c r="E207" s="243"/>
      <c r="F207" s="243"/>
      <c r="G207" s="243"/>
      <c r="H207" s="243"/>
      <c r="I207" s="534"/>
      <c r="J207" s="534"/>
      <c r="K207" s="243"/>
      <c r="L207" s="534"/>
      <c r="M207" s="534"/>
      <c r="N207" s="534"/>
      <c r="O207" s="534"/>
      <c r="P207" s="534"/>
      <c r="Q207" s="534"/>
      <c r="R207" s="8"/>
      <c r="S207" s="8"/>
      <c r="T207" s="8"/>
      <c r="U207" s="8"/>
      <c r="V207" s="8"/>
      <c r="W207" s="8"/>
      <c r="X207" s="8"/>
      <c r="Y207" s="8"/>
      <c r="Z207" s="8"/>
      <c r="AA207" s="8"/>
      <c r="AB207" s="8"/>
      <c r="AC207" s="8"/>
      <c r="AD207" s="8"/>
      <c r="AE207" s="8"/>
      <c r="AF207" s="8"/>
      <c r="AG207" s="8"/>
      <c r="AH207" s="8"/>
      <c r="AI207" s="8"/>
      <c r="AJ207" s="8"/>
      <c r="AK207" s="8"/>
      <c r="AL207" s="8"/>
      <c r="AM207" s="8"/>
      <c r="AN207" s="8"/>
      <c r="AO207" s="8"/>
      <c r="AP207" s="8"/>
      <c r="AQ207" s="8"/>
      <c r="AR207" s="8"/>
      <c r="AS207" s="8"/>
      <c r="AT207" s="8"/>
      <c r="AU207" s="8"/>
      <c r="AV207" s="8"/>
      <c r="AW207" s="8"/>
      <c r="AX207" s="8"/>
      <c r="AY207" s="8"/>
      <c r="AZ207" s="8"/>
      <c r="BA207" s="8"/>
      <c r="BB207" s="8"/>
      <c r="BC207" s="8"/>
      <c r="BD207" s="8"/>
      <c r="BE207" s="8"/>
      <c r="BF207" s="8"/>
      <c r="BG207" s="8"/>
      <c r="BH207" s="8"/>
      <c r="BI207" s="8"/>
      <c r="BJ207" s="8"/>
      <c r="BK207" s="8"/>
      <c r="BL207" s="8"/>
      <c r="BM207" s="8"/>
      <c r="BN207" s="8"/>
      <c r="BO207" s="8"/>
    </row>
    <row r="208" spans="1:67" s="13" customFormat="1">
      <c r="A208" s="332"/>
      <c r="B208" s="587">
        <v>6118.2</v>
      </c>
      <c r="C208" s="587">
        <v>8845.2000000000007</v>
      </c>
      <c r="D208" s="587"/>
      <c r="E208" s="587"/>
      <c r="F208" s="587"/>
      <c r="G208" s="587"/>
      <c r="H208" s="587"/>
      <c r="I208" s="535">
        <v>18093.3</v>
      </c>
      <c r="J208" s="535">
        <v>19640.400000000001</v>
      </c>
      <c r="K208" s="587">
        <v>20176.7</v>
      </c>
      <c r="L208" s="535">
        <v>21201.8</v>
      </c>
      <c r="M208" s="535">
        <v>21763</v>
      </c>
      <c r="N208" s="535">
        <v>22023</v>
      </c>
      <c r="O208" s="535"/>
      <c r="P208" s="535"/>
      <c r="Q208" s="535"/>
      <c r="R208" s="8"/>
      <c r="S208" s="8"/>
      <c r="T208" s="8"/>
      <c r="U208" s="8"/>
      <c r="V208" s="8"/>
      <c r="W208" s="8"/>
      <c r="X208" s="8"/>
      <c r="Y208" s="8"/>
      <c r="Z208" s="8"/>
      <c r="AA208" s="8"/>
      <c r="AB208" s="8"/>
      <c r="AC208" s="8"/>
      <c r="AD208" s="8"/>
      <c r="AE208" s="8"/>
      <c r="AF208" s="8"/>
      <c r="AG208" s="8"/>
      <c r="AH208" s="8"/>
      <c r="AI208" s="8"/>
      <c r="AJ208" s="8"/>
      <c r="AK208" s="8"/>
      <c r="AL208" s="8"/>
      <c r="AM208" s="8"/>
      <c r="AN208" s="8"/>
      <c r="AO208" s="8"/>
      <c r="AP208" s="8"/>
      <c r="AQ208" s="8"/>
      <c r="AR208" s="8"/>
      <c r="AS208" s="8"/>
      <c r="AT208" s="8"/>
      <c r="AU208" s="8"/>
      <c r="AV208" s="8"/>
      <c r="AW208" s="8"/>
      <c r="AX208" s="8"/>
      <c r="AY208" s="8"/>
      <c r="AZ208" s="8"/>
      <c r="BA208" s="8"/>
      <c r="BB208" s="8"/>
      <c r="BC208" s="8"/>
      <c r="BD208" s="8"/>
      <c r="BE208" s="8"/>
      <c r="BF208" s="8"/>
      <c r="BG208" s="8"/>
      <c r="BH208" s="8"/>
      <c r="BI208" s="8"/>
      <c r="BJ208" s="8"/>
      <c r="BK208" s="8"/>
      <c r="BL208" s="8"/>
      <c r="BM208" s="8"/>
      <c r="BN208" s="8"/>
      <c r="BO208" s="8"/>
    </row>
    <row r="209" spans="1:67" s="604" customFormat="1">
      <c r="A209" s="416" t="s">
        <v>695</v>
      </c>
      <c r="B209" s="189">
        <v>2751.6</v>
      </c>
      <c r="C209" s="189">
        <v>4200.7</v>
      </c>
      <c r="D209" s="189"/>
      <c r="E209" s="189"/>
      <c r="F209" s="189"/>
      <c r="G209" s="189"/>
      <c r="H209" s="189"/>
      <c r="I209" s="536">
        <v>9225</v>
      </c>
      <c r="J209" s="536">
        <v>10013</v>
      </c>
      <c r="K209" s="189">
        <v>10237</v>
      </c>
      <c r="L209" s="536">
        <v>10477.700000000001</v>
      </c>
      <c r="M209" s="536">
        <v>10576.8</v>
      </c>
      <c r="N209" s="536">
        <v>10583.2</v>
      </c>
      <c r="O209" s="536"/>
      <c r="P209" s="536"/>
      <c r="Q209" s="536"/>
      <c r="R209" s="8"/>
      <c r="S209" s="8"/>
      <c r="T209" s="8"/>
      <c r="U209" s="8"/>
      <c r="V209" s="8"/>
      <c r="W209" s="8"/>
      <c r="X209" s="8"/>
      <c r="Y209" s="8"/>
      <c r="Z209" s="8"/>
      <c r="AA209" s="8"/>
      <c r="AB209" s="8"/>
      <c r="AC209" s="8"/>
      <c r="AD209" s="8"/>
      <c r="AE209" s="8"/>
      <c r="AF209" s="8"/>
      <c r="AG209" s="8"/>
      <c r="AH209" s="8"/>
      <c r="AI209" s="8"/>
      <c r="AJ209" s="8"/>
      <c r="AK209" s="8"/>
      <c r="AL209" s="8"/>
      <c r="AM209" s="8"/>
      <c r="AN209" s="8"/>
      <c r="AO209" s="8"/>
      <c r="AP209" s="8"/>
      <c r="AQ209" s="8"/>
      <c r="AR209" s="8"/>
      <c r="AS209" s="8"/>
      <c r="AT209" s="8"/>
      <c r="AU209" s="8"/>
      <c r="AV209" s="8"/>
      <c r="AW209" s="8"/>
      <c r="AX209" s="8"/>
      <c r="AY209" s="8"/>
      <c r="AZ209" s="8"/>
      <c r="BA209" s="8"/>
      <c r="BB209" s="8"/>
      <c r="BC209" s="8"/>
      <c r="BD209" s="8"/>
      <c r="BE209" s="8"/>
      <c r="BF209" s="8"/>
      <c r="BG209" s="8"/>
      <c r="BH209" s="8"/>
      <c r="BI209" s="8"/>
      <c r="BJ209" s="8"/>
      <c r="BK209" s="8"/>
      <c r="BL209" s="8"/>
      <c r="BM209" s="8"/>
      <c r="BN209" s="8"/>
      <c r="BO209" s="8"/>
    </row>
    <row r="210" spans="1:67" s="13" customFormat="1">
      <c r="A210" s="332" t="s">
        <v>792</v>
      </c>
      <c r="B210" s="189">
        <v>3366.6</v>
      </c>
      <c r="C210" s="189">
        <v>4644.5</v>
      </c>
      <c r="D210" s="189"/>
      <c r="E210" s="189"/>
      <c r="F210" s="189"/>
      <c r="G210" s="189"/>
      <c r="H210" s="189"/>
      <c r="I210" s="536">
        <v>7722.3</v>
      </c>
      <c r="J210" s="536">
        <v>8551.9</v>
      </c>
      <c r="K210" s="189">
        <v>9289.2000000000007</v>
      </c>
      <c r="L210" s="536">
        <v>10073.6</v>
      </c>
      <c r="M210" s="536">
        <v>10535.7</v>
      </c>
      <c r="N210" s="536">
        <v>10789.3</v>
      </c>
      <c r="O210" s="536"/>
      <c r="P210" s="536"/>
      <c r="Q210" s="536"/>
      <c r="R210" s="8"/>
      <c r="S210" s="8"/>
      <c r="T210" s="8"/>
      <c r="U210" s="8"/>
      <c r="V210" s="8"/>
      <c r="W210" s="8"/>
      <c r="X210" s="8"/>
      <c r="Y210" s="8"/>
      <c r="Z210" s="8"/>
      <c r="AA210" s="8"/>
      <c r="AB210" s="8"/>
      <c r="AC210" s="8"/>
      <c r="AD210" s="8"/>
      <c r="AE210" s="8"/>
      <c r="AF210" s="8"/>
      <c r="AG210" s="8"/>
      <c r="AH210" s="8"/>
      <c r="AI210" s="8"/>
      <c r="AJ210" s="8"/>
      <c r="AK210" s="8"/>
      <c r="AL210" s="8"/>
      <c r="AM210" s="8"/>
      <c r="AN210" s="8"/>
      <c r="AO210" s="8"/>
      <c r="AP210" s="8"/>
      <c r="AQ210" s="8"/>
      <c r="AR210" s="8"/>
      <c r="AS210" s="8"/>
      <c r="AT210" s="8"/>
      <c r="AU210" s="8"/>
      <c r="AV210" s="8"/>
      <c r="AW210" s="8"/>
      <c r="AX210" s="8"/>
      <c r="AY210" s="8"/>
      <c r="AZ210" s="8"/>
      <c r="BA210" s="8"/>
      <c r="BB210" s="8"/>
      <c r="BC210" s="8"/>
      <c r="BD210" s="8"/>
      <c r="BE210" s="8"/>
      <c r="BF210" s="8"/>
      <c r="BG210" s="8"/>
      <c r="BH210" s="8"/>
      <c r="BI210" s="8"/>
      <c r="BJ210" s="8"/>
      <c r="BK210" s="8"/>
      <c r="BL210" s="8"/>
      <c r="BM210" s="8"/>
      <c r="BN210" s="8"/>
      <c r="BO210" s="8"/>
    </row>
    <row r="211" spans="1:67" s="13" customFormat="1">
      <c r="A211" s="332" t="s">
        <v>818</v>
      </c>
      <c r="B211" s="613"/>
      <c r="C211" s="189"/>
      <c r="D211" s="189"/>
      <c r="E211" s="613"/>
      <c r="F211" s="613"/>
      <c r="G211" s="613"/>
      <c r="H211" s="613"/>
      <c r="I211" s="537">
        <v>1146</v>
      </c>
      <c r="J211" s="537">
        <v>1075.5</v>
      </c>
      <c r="K211" s="613">
        <v>650.5</v>
      </c>
      <c r="L211" s="537">
        <v>650.5</v>
      </c>
      <c r="M211" s="537">
        <v>650.5</v>
      </c>
      <c r="N211" s="537">
        <v>650.5</v>
      </c>
      <c r="O211" s="537"/>
      <c r="P211" s="537"/>
      <c r="Q211" s="537"/>
      <c r="R211" s="8"/>
      <c r="S211" s="8"/>
      <c r="T211" s="8"/>
      <c r="U211" s="8"/>
      <c r="V211" s="8"/>
      <c r="W211" s="8"/>
      <c r="X211" s="8"/>
      <c r="Y211" s="8"/>
      <c r="Z211" s="8"/>
      <c r="AA211" s="8"/>
      <c r="AB211" s="8"/>
      <c r="AC211" s="8"/>
      <c r="AD211" s="8"/>
      <c r="AE211" s="8"/>
      <c r="AF211" s="8"/>
      <c r="AG211" s="8"/>
      <c r="AH211" s="8"/>
      <c r="AI211" s="8"/>
      <c r="AJ211" s="8"/>
      <c r="AK211" s="8"/>
      <c r="AL211" s="8"/>
      <c r="AM211" s="8"/>
      <c r="AN211" s="8"/>
      <c r="AO211" s="8"/>
      <c r="AP211" s="8"/>
      <c r="AQ211" s="8"/>
      <c r="AR211" s="8"/>
      <c r="AS211" s="8"/>
      <c r="AT211" s="8"/>
      <c r="AU211" s="8"/>
      <c r="AV211" s="8"/>
      <c r="AW211" s="8"/>
      <c r="AX211" s="8"/>
      <c r="AY211" s="8"/>
      <c r="AZ211" s="8"/>
      <c r="BA211" s="8"/>
      <c r="BB211" s="8"/>
      <c r="BC211" s="8"/>
      <c r="BD211" s="8"/>
      <c r="BE211" s="8"/>
      <c r="BF211" s="8"/>
      <c r="BG211" s="8"/>
      <c r="BH211" s="8"/>
      <c r="BI211" s="8"/>
      <c r="BJ211" s="8"/>
      <c r="BK211" s="8"/>
      <c r="BL211" s="8"/>
      <c r="BM211" s="8"/>
      <c r="BN211" s="8"/>
      <c r="BO211" s="8"/>
    </row>
    <row r="212" spans="1:67" s="13" customFormat="1">
      <c r="A212" s="332" t="s">
        <v>747</v>
      </c>
      <c r="B212" s="189"/>
      <c r="C212" s="189"/>
      <c r="D212" s="189"/>
      <c r="E212" s="189"/>
      <c r="F212" s="189"/>
      <c r="G212" s="189"/>
      <c r="H212" s="189"/>
      <c r="I212" s="536"/>
      <c r="J212" s="536"/>
      <c r="K212" s="189"/>
      <c r="L212" s="536"/>
      <c r="M212" s="536"/>
      <c r="N212" s="536"/>
      <c r="O212" s="536"/>
      <c r="P212" s="536"/>
      <c r="Q212" s="536"/>
      <c r="R212" s="8"/>
      <c r="S212" s="8"/>
      <c r="T212" s="8"/>
      <c r="U212" s="8"/>
      <c r="V212" s="8"/>
      <c r="W212" s="8"/>
      <c r="X212" s="8"/>
      <c r="Y212" s="8"/>
      <c r="Z212" s="8"/>
      <c r="AA212" s="8"/>
      <c r="AB212" s="8"/>
      <c r="AC212" s="8"/>
      <c r="AD212" s="8"/>
      <c r="AE212" s="8"/>
      <c r="AF212" s="8"/>
      <c r="AG212" s="8"/>
      <c r="AH212" s="8"/>
      <c r="AI212" s="8"/>
      <c r="AJ212" s="8"/>
      <c r="AK212" s="8"/>
      <c r="AL212" s="8"/>
      <c r="AM212" s="8"/>
      <c r="AN212" s="8"/>
      <c r="AO212" s="8"/>
      <c r="AP212" s="8"/>
      <c r="AQ212" s="8"/>
      <c r="AR212" s="8"/>
      <c r="AS212" s="8"/>
      <c r="AT212" s="8"/>
      <c r="AU212" s="8"/>
      <c r="AV212" s="8"/>
      <c r="AW212" s="8"/>
      <c r="AX212" s="8"/>
      <c r="AY212" s="8"/>
      <c r="AZ212" s="8"/>
      <c r="BA212" s="8"/>
      <c r="BB212" s="8"/>
      <c r="BC212" s="8"/>
      <c r="BD212" s="8"/>
      <c r="BE212" s="8"/>
      <c r="BF212" s="8"/>
      <c r="BG212" s="8"/>
      <c r="BH212" s="8"/>
      <c r="BI212" s="8"/>
      <c r="BJ212" s="8"/>
      <c r="BK212" s="8"/>
      <c r="BL212" s="8"/>
      <c r="BM212" s="8"/>
      <c r="BN212" s="8"/>
      <c r="BO212" s="8"/>
    </row>
    <row r="213" spans="1:67" s="13" customFormat="1">
      <c r="A213" s="332"/>
      <c r="B213" s="587">
        <v>2367.4</v>
      </c>
      <c r="C213" s="587">
        <v>3032.5</v>
      </c>
      <c r="D213" s="587"/>
      <c r="E213" s="587"/>
      <c r="F213" s="587"/>
      <c r="G213" s="587"/>
      <c r="H213" s="587"/>
      <c r="I213" s="535">
        <v>12383.1</v>
      </c>
      <c r="J213" s="535">
        <v>17546.2</v>
      </c>
      <c r="K213" s="587">
        <v>20686.599999999999</v>
      </c>
      <c r="L213" s="535">
        <v>21990.799999999999</v>
      </c>
      <c r="M213" s="535">
        <v>23572</v>
      </c>
      <c r="N213" s="535">
        <v>25604.6</v>
      </c>
      <c r="O213" s="535"/>
      <c r="P213" s="535"/>
      <c r="Q213" s="535"/>
      <c r="R213" s="8"/>
      <c r="S213" s="8"/>
      <c r="T213" s="8"/>
      <c r="U213" s="8"/>
      <c r="V213" s="8"/>
      <c r="W213" s="8"/>
      <c r="X213" s="8"/>
      <c r="Y213" s="8"/>
      <c r="Z213" s="8"/>
      <c r="AA213" s="8"/>
      <c r="AB213" s="8"/>
      <c r="AC213" s="8"/>
      <c r="AD213" s="8"/>
      <c r="AE213" s="8"/>
      <c r="AF213" s="8"/>
      <c r="AG213" s="8"/>
      <c r="AH213" s="8"/>
      <c r="AI213" s="8"/>
      <c r="AJ213" s="8"/>
      <c r="AK213" s="8"/>
      <c r="AL213" s="8"/>
      <c r="AM213" s="8"/>
      <c r="AN213" s="8"/>
      <c r="AO213" s="8"/>
      <c r="AP213" s="8"/>
      <c r="AQ213" s="8"/>
      <c r="AR213" s="8"/>
      <c r="AS213" s="8"/>
      <c r="AT213" s="8"/>
      <c r="AU213" s="8"/>
      <c r="AV213" s="8"/>
      <c r="AW213" s="8"/>
      <c r="AX213" s="8"/>
      <c r="AY213" s="8"/>
      <c r="AZ213" s="8"/>
      <c r="BA213" s="8"/>
      <c r="BB213" s="8"/>
      <c r="BC213" s="8"/>
      <c r="BD213" s="8"/>
      <c r="BE213" s="8"/>
      <c r="BF213" s="8"/>
      <c r="BG213" s="8"/>
      <c r="BH213" s="8"/>
      <c r="BI213" s="8"/>
      <c r="BJ213" s="8"/>
      <c r="BK213" s="8"/>
      <c r="BL213" s="8"/>
      <c r="BM213" s="8"/>
      <c r="BN213" s="8"/>
      <c r="BO213" s="8"/>
    </row>
    <row r="214" spans="1:67" s="604" customFormat="1">
      <c r="A214" s="416" t="s">
        <v>696</v>
      </c>
      <c r="B214" s="189"/>
      <c r="C214" s="189"/>
      <c r="D214" s="189"/>
      <c r="E214" s="613"/>
      <c r="F214" s="613"/>
      <c r="G214" s="189"/>
      <c r="H214" s="189"/>
      <c r="I214" s="536">
        <v>1672.2</v>
      </c>
      <c r="J214" s="536">
        <v>1700.5</v>
      </c>
      <c r="K214" s="189">
        <v>1700.5</v>
      </c>
      <c r="L214" s="536">
        <v>1700.5</v>
      </c>
      <c r="M214" s="536">
        <v>1700.5</v>
      </c>
      <c r="N214" s="536">
        <v>1700.5</v>
      </c>
      <c r="O214" s="536"/>
      <c r="P214" s="536"/>
      <c r="Q214" s="536"/>
      <c r="R214" s="8"/>
      <c r="S214" s="8"/>
      <c r="T214" s="8"/>
      <c r="U214" s="8"/>
      <c r="V214" s="8"/>
      <c r="W214" s="8"/>
      <c r="X214" s="8"/>
      <c r="Y214" s="8"/>
      <c r="Z214" s="8"/>
      <c r="AA214" s="8"/>
      <c r="AB214" s="8"/>
      <c r="AC214" s="8"/>
      <c r="AD214" s="8"/>
      <c r="AE214" s="8"/>
      <c r="AF214" s="8"/>
      <c r="AG214" s="8"/>
      <c r="AH214" s="8"/>
      <c r="AI214" s="8"/>
      <c r="AJ214" s="8"/>
      <c r="AK214" s="8"/>
      <c r="AL214" s="8"/>
      <c r="AM214" s="8"/>
      <c r="AN214" s="8"/>
      <c r="AO214" s="8"/>
      <c r="AP214" s="8"/>
      <c r="AQ214" s="8"/>
      <c r="AR214" s="8"/>
      <c r="AS214" s="8"/>
      <c r="AT214" s="8"/>
      <c r="AU214" s="8"/>
      <c r="AV214" s="8"/>
      <c r="AW214" s="8"/>
      <c r="AX214" s="8"/>
      <c r="AY214" s="8"/>
      <c r="AZ214" s="8"/>
      <c r="BA214" s="8"/>
      <c r="BB214" s="8"/>
      <c r="BC214" s="8"/>
      <c r="BD214" s="8"/>
      <c r="BE214" s="8"/>
      <c r="BF214" s="8"/>
      <c r="BG214" s="8"/>
      <c r="BH214" s="8"/>
      <c r="BI214" s="8"/>
      <c r="BJ214" s="8"/>
      <c r="BK214" s="8"/>
      <c r="BL214" s="8"/>
      <c r="BM214" s="8"/>
      <c r="BN214" s="8"/>
      <c r="BO214" s="8"/>
    </row>
    <row r="215" spans="1:67" s="13" customFormat="1">
      <c r="A215" s="332" t="s">
        <v>737</v>
      </c>
      <c r="B215" s="189"/>
      <c r="C215" s="189"/>
      <c r="D215" s="189"/>
      <c r="E215" s="613"/>
      <c r="F215" s="613"/>
      <c r="G215" s="613"/>
      <c r="H215" s="613"/>
      <c r="I215" s="537">
        <v>0</v>
      </c>
      <c r="J215" s="537">
        <v>0</v>
      </c>
      <c r="K215" s="613">
        <v>0</v>
      </c>
      <c r="L215" s="537">
        <v>0</v>
      </c>
      <c r="M215" s="537">
        <v>0</v>
      </c>
      <c r="N215" s="537">
        <v>0</v>
      </c>
      <c r="O215" s="537"/>
      <c r="P215" s="537"/>
      <c r="Q215" s="537"/>
      <c r="R215" s="8"/>
      <c r="S215" s="8"/>
      <c r="T215" s="8"/>
      <c r="U215" s="8"/>
      <c r="V215" s="8"/>
      <c r="W215" s="8"/>
      <c r="X215" s="8"/>
      <c r="Y215" s="8"/>
      <c r="Z215" s="8"/>
      <c r="AA215" s="8"/>
      <c r="AB215" s="8"/>
      <c r="AC215" s="8"/>
      <c r="AD215" s="8"/>
      <c r="AE215" s="8"/>
      <c r="AF215" s="8"/>
      <c r="AG215" s="8"/>
      <c r="AH215" s="8"/>
      <c r="AI215" s="8"/>
      <c r="AJ215" s="8"/>
      <c r="AK215" s="8"/>
      <c r="AL215" s="8"/>
      <c r="AM215" s="8"/>
      <c r="AN215" s="8"/>
      <c r="AO215" s="8"/>
      <c r="AP215" s="8"/>
      <c r="AQ215" s="8"/>
      <c r="AR215" s="8"/>
      <c r="AS215" s="8"/>
      <c r="AT215" s="8"/>
      <c r="AU215" s="8"/>
      <c r="AV215" s="8"/>
      <c r="AW215" s="8"/>
      <c r="AX215" s="8"/>
      <c r="AY215" s="8"/>
      <c r="AZ215" s="8"/>
      <c r="BA215" s="8"/>
      <c r="BB215" s="8"/>
      <c r="BC215" s="8"/>
      <c r="BD215" s="8"/>
      <c r="BE215" s="8"/>
      <c r="BF215" s="8"/>
      <c r="BG215" s="8"/>
      <c r="BH215" s="8"/>
      <c r="BI215" s="8"/>
      <c r="BJ215" s="8"/>
      <c r="BK215" s="8"/>
      <c r="BL215" s="8"/>
      <c r="BM215" s="8"/>
      <c r="BN215" s="8"/>
      <c r="BO215" s="8"/>
    </row>
    <row r="216" spans="1:67" s="13" customFormat="1">
      <c r="A216" s="421" t="s">
        <v>748</v>
      </c>
      <c r="B216" s="189"/>
      <c r="C216" s="189"/>
      <c r="D216" s="189"/>
      <c r="E216" s="613"/>
      <c r="F216" s="613"/>
      <c r="G216" s="613"/>
      <c r="H216" s="613"/>
      <c r="I216" s="537">
        <v>1672.2</v>
      </c>
      <c r="J216" s="537">
        <v>1700.5</v>
      </c>
      <c r="K216" s="613">
        <v>1700.5</v>
      </c>
      <c r="L216" s="537">
        <v>1700.5</v>
      </c>
      <c r="M216" s="537">
        <v>1700.5</v>
      </c>
      <c r="N216" s="537">
        <v>1700.5</v>
      </c>
      <c r="O216" s="537"/>
      <c r="P216" s="537"/>
      <c r="Q216" s="537"/>
      <c r="R216" s="8"/>
      <c r="S216" s="8"/>
      <c r="T216" s="8"/>
      <c r="U216" s="8"/>
      <c r="V216" s="8"/>
      <c r="W216" s="8"/>
      <c r="X216" s="8"/>
      <c r="Y216" s="8"/>
      <c r="Z216" s="8"/>
      <c r="AA216" s="8"/>
      <c r="AB216" s="8"/>
      <c r="AC216" s="8"/>
      <c r="AD216" s="8"/>
      <c r="AE216" s="8"/>
      <c r="AF216" s="8"/>
      <c r="AG216" s="8"/>
      <c r="AH216" s="8"/>
      <c r="AI216" s="8"/>
      <c r="AJ216" s="8"/>
      <c r="AK216" s="8"/>
      <c r="AL216" s="8"/>
      <c r="AM216" s="8"/>
      <c r="AN216" s="8"/>
      <c r="AO216" s="8"/>
      <c r="AP216" s="8"/>
      <c r="AQ216" s="8"/>
      <c r="AR216" s="8"/>
      <c r="AS216" s="8"/>
      <c r="AT216" s="8"/>
      <c r="AU216" s="8"/>
      <c r="AV216" s="8"/>
      <c r="AW216" s="8"/>
      <c r="AX216" s="8"/>
      <c r="AY216" s="8"/>
      <c r="AZ216" s="8"/>
      <c r="BA216" s="8"/>
      <c r="BB216" s="8"/>
      <c r="BC216" s="8"/>
      <c r="BD216" s="8"/>
      <c r="BE216" s="8"/>
      <c r="BF216" s="8"/>
      <c r="BG216" s="8"/>
      <c r="BH216" s="8"/>
      <c r="BI216" s="8"/>
      <c r="BJ216" s="8"/>
      <c r="BK216" s="8"/>
      <c r="BL216" s="8"/>
      <c r="BM216" s="8"/>
      <c r="BN216" s="8"/>
      <c r="BO216" s="8"/>
    </row>
    <row r="217" spans="1:67" s="13" customFormat="1">
      <c r="A217" s="421" t="s">
        <v>801</v>
      </c>
      <c r="B217" s="189"/>
      <c r="C217" s="189"/>
      <c r="D217" s="189"/>
      <c r="E217" s="613"/>
      <c r="F217" s="613"/>
      <c r="G217" s="613"/>
      <c r="H217" s="613"/>
      <c r="I217" s="537">
        <v>0</v>
      </c>
      <c r="J217" s="537">
        <v>0</v>
      </c>
      <c r="K217" s="613">
        <v>0</v>
      </c>
      <c r="L217" s="537">
        <v>0</v>
      </c>
      <c r="M217" s="537">
        <v>0</v>
      </c>
      <c r="N217" s="537">
        <v>0</v>
      </c>
      <c r="O217" s="537"/>
      <c r="P217" s="537"/>
      <c r="Q217" s="537"/>
      <c r="R217" s="8"/>
      <c r="S217" s="8"/>
      <c r="T217" s="8"/>
      <c r="U217" s="8"/>
      <c r="V217" s="8"/>
      <c r="W217" s="8"/>
      <c r="X217" s="8"/>
      <c r="Y217" s="8"/>
      <c r="Z217" s="8"/>
      <c r="AA217" s="8"/>
      <c r="AB217" s="8"/>
      <c r="AC217" s="8"/>
      <c r="AD217" s="8"/>
      <c r="AE217" s="8"/>
      <c r="AF217" s="8"/>
      <c r="AG217" s="8"/>
      <c r="AH217" s="8"/>
      <c r="AI217" s="8"/>
      <c r="AJ217" s="8"/>
      <c r="AK217" s="8"/>
      <c r="AL217" s="8"/>
      <c r="AM217" s="8"/>
      <c r="AN217" s="8"/>
      <c r="AO217" s="8"/>
      <c r="AP217" s="8"/>
      <c r="AQ217" s="8"/>
      <c r="AR217" s="8"/>
      <c r="AS217" s="8"/>
      <c r="AT217" s="8"/>
      <c r="AU217" s="8"/>
      <c r="AV217" s="8"/>
      <c r="AW217" s="8"/>
      <c r="AX217" s="8"/>
      <c r="AY217" s="8"/>
      <c r="AZ217" s="8"/>
      <c r="BA217" s="8"/>
      <c r="BB217" s="8"/>
      <c r="BC217" s="8"/>
      <c r="BD217" s="8"/>
      <c r="BE217" s="8"/>
      <c r="BF217" s="8"/>
      <c r="BG217" s="8"/>
      <c r="BH217" s="8"/>
      <c r="BI217" s="8"/>
      <c r="BJ217" s="8"/>
      <c r="BK217" s="8"/>
      <c r="BL217" s="8"/>
      <c r="BM217" s="8"/>
      <c r="BN217" s="8"/>
      <c r="BO217" s="8"/>
    </row>
    <row r="218" spans="1:67" s="13" customFormat="1">
      <c r="A218" s="421" t="s">
        <v>821</v>
      </c>
      <c r="B218" s="189">
        <v>2367.4</v>
      </c>
      <c r="C218" s="189">
        <v>3032.5</v>
      </c>
      <c r="D218" s="189"/>
      <c r="E218" s="613"/>
      <c r="F218" s="189"/>
      <c r="G218" s="189"/>
      <c r="H218" s="189"/>
      <c r="I218" s="536">
        <v>10913.1</v>
      </c>
      <c r="J218" s="536">
        <v>15845.7</v>
      </c>
      <c r="K218" s="189">
        <v>18986.099999999999</v>
      </c>
      <c r="L218" s="536">
        <v>20290.3</v>
      </c>
      <c r="M218" s="536">
        <v>21871.5</v>
      </c>
      <c r="N218" s="536">
        <v>23904.1</v>
      </c>
      <c r="O218" s="536"/>
      <c r="P218" s="536"/>
      <c r="Q218" s="536"/>
      <c r="R218" s="8"/>
      <c r="S218" s="8"/>
      <c r="T218" s="8"/>
      <c r="U218" s="8"/>
      <c r="V218" s="8"/>
      <c r="W218" s="8"/>
      <c r="X218" s="8"/>
      <c r="Y218" s="8"/>
      <c r="Z218" s="8"/>
      <c r="AA218" s="8"/>
      <c r="AB218" s="8"/>
      <c r="AC218" s="8"/>
      <c r="AD218" s="8"/>
      <c r="AE218" s="8"/>
      <c r="AF218" s="8"/>
      <c r="AG218" s="8"/>
      <c r="AH218" s="8"/>
      <c r="AI218" s="8"/>
      <c r="AJ218" s="8"/>
      <c r="AK218" s="8"/>
      <c r="AL218" s="8"/>
      <c r="AM218" s="8"/>
      <c r="AN218" s="8"/>
      <c r="AO218" s="8"/>
      <c r="AP218" s="8"/>
      <c r="AQ218" s="8"/>
      <c r="AR218" s="8"/>
      <c r="AS218" s="8"/>
      <c r="AT218" s="8"/>
      <c r="AU218" s="8"/>
      <c r="AV218" s="8"/>
      <c r="AW218" s="8"/>
      <c r="AX218" s="8"/>
      <c r="AY218" s="8"/>
      <c r="AZ218" s="8"/>
      <c r="BA218" s="8"/>
      <c r="BB218" s="8"/>
      <c r="BC218" s="8"/>
      <c r="BD218" s="8"/>
      <c r="BE218" s="8"/>
      <c r="BF218" s="8"/>
      <c r="BG218" s="8"/>
      <c r="BH218" s="8"/>
      <c r="BI218" s="8"/>
      <c r="BJ218" s="8"/>
      <c r="BK218" s="8"/>
      <c r="BL218" s="8"/>
      <c r="BM218" s="8"/>
      <c r="BN218" s="8"/>
      <c r="BO218" s="8"/>
    </row>
    <row r="219" spans="1:67" s="13" customFormat="1">
      <c r="A219" s="332" t="s">
        <v>747</v>
      </c>
      <c r="B219" s="189">
        <v>2337.5</v>
      </c>
      <c r="C219" s="189">
        <v>3018.4</v>
      </c>
      <c r="D219" s="189"/>
      <c r="E219" s="613"/>
      <c r="F219" s="189"/>
      <c r="G219" s="189"/>
      <c r="H219" s="189"/>
      <c r="I219" s="536">
        <v>7116</v>
      </c>
      <c r="J219" s="536">
        <v>8938.7000000000007</v>
      </c>
      <c r="K219" s="189">
        <v>10147.700000000001</v>
      </c>
      <c r="L219" s="536">
        <v>11548.7</v>
      </c>
      <c r="M219" s="536">
        <v>13223.7</v>
      </c>
      <c r="N219" s="536">
        <v>15321.7</v>
      </c>
      <c r="O219" s="536"/>
      <c r="P219" s="536"/>
      <c r="Q219" s="536"/>
      <c r="R219" s="8"/>
      <c r="S219" s="8"/>
      <c r="T219" s="8"/>
      <c r="U219" s="8"/>
      <c r="V219" s="8"/>
      <c r="W219" s="8"/>
      <c r="X219" s="8"/>
      <c r="Y219" s="8"/>
      <c r="Z219" s="8"/>
      <c r="AA219" s="8"/>
      <c r="AB219" s="8"/>
      <c r="AC219" s="8"/>
      <c r="AD219" s="8"/>
      <c r="AE219" s="8"/>
      <c r="AF219" s="8"/>
      <c r="AG219" s="8"/>
      <c r="AH219" s="8"/>
      <c r="AI219" s="8"/>
      <c r="AJ219" s="8"/>
      <c r="AK219" s="8"/>
      <c r="AL219" s="8"/>
      <c r="AM219" s="8"/>
      <c r="AN219" s="8"/>
      <c r="AO219" s="8"/>
      <c r="AP219" s="8"/>
      <c r="AQ219" s="8"/>
      <c r="AR219" s="8"/>
      <c r="AS219" s="8"/>
      <c r="AT219" s="8"/>
      <c r="AU219" s="8"/>
      <c r="AV219" s="8"/>
      <c r="AW219" s="8"/>
      <c r="AX219" s="8"/>
      <c r="AY219" s="8"/>
      <c r="AZ219" s="8"/>
      <c r="BA219" s="8"/>
      <c r="BB219" s="8"/>
      <c r="BC219" s="8"/>
      <c r="BD219" s="8"/>
      <c r="BE219" s="8"/>
      <c r="BF219" s="8"/>
      <c r="BG219" s="8"/>
      <c r="BH219" s="8"/>
      <c r="BI219" s="8"/>
      <c r="BJ219" s="8"/>
      <c r="BK219" s="8"/>
      <c r="BL219" s="8"/>
      <c r="BM219" s="8"/>
      <c r="BN219" s="8"/>
      <c r="BO219" s="8"/>
    </row>
    <row r="220" spans="1:67" s="13" customFormat="1">
      <c r="A220" s="421" t="s">
        <v>822</v>
      </c>
      <c r="B220" s="189">
        <v>29.9</v>
      </c>
      <c r="C220" s="189">
        <v>14.1</v>
      </c>
      <c r="D220" s="189"/>
      <c r="E220" s="613"/>
      <c r="F220" s="189"/>
      <c r="G220" s="189"/>
      <c r="H220" s="189"/>
      <c r="I220" s="536">
        <v>1759.6</v>
      </c>
      <c r="J220" s="536">
        <v>1984.2</v>
      </c>
      <c r="K220" s="189">
        <v>1845.8</v>
      </c>
      <c r="L220" s="536">
        <v>1789.6</v>
      </c>
      <c r="M220" s="536">
        <v>1732.1</v>
      </c>
      <c r="N220" s="536">
        <v>1711.4</v>
      </c>
      <c r="O220" s="536"/>
      <c r="P220" s="536"/>
      <c r="Q220" s="536"/>
      <c r="R220" s="8"/>
      <c r="S220" s="8"/>
      <c r="T220" s="8"/>
      <c r="U220" s="8"/>
      <c r="V220" s="8"/>
      <c r="W220" s="8"/>
      <c r="X220" s="8"/>
      <c r="Y220" s="8"/>
      <c r="Z220" s="8"/>
      <c r="AA220" s="8"/>
      <c r="AB220" s="8"/>
      <c r="AC220" s="8"/>
      <c r="AD220" s="8"/>
      <c r="AE220" s="8"/>
      <c r="AF220" s="8"/>
      <c r="AG220" s="8"/>
      <c r="AH220" s="8"/>
      <c r="AI220" s="8"/>
      <c r="AJ220" s="8"/>
      <c r="AK220" s="8"/>
      <c r="AL220" s="8"/>
      <c r="AM220" s="8"/>
      <c r="AN220" s="8"/>
      <c r="AO220" s="8"/>
      <c r="AP220" s="8"/>
      <c r="AQ220" s="8"/>
      <c r="AR220" s="8"/>
      <c r="AS220" s="8"/>
      <c r="AT220" s="8"/>
      <c r="AU220" s="8"/>
      <c r="AV220" s="8"/>
      <c r="AW220" s="8"/>
      <c r="AX220" s="8"/>
      <c r="AY220" s="8"/>
      <c r="AZ220" s="8"/>
      <c r="BA220" s="8"/>
      <c r="BB220" s="8"/>
      <c r="BC220" s="8"/>
      <c r="BD220" s="8"/>
      <c r="BE220" s="8"/>
      <c r="BF220" s="8"/>
      <c r="BG220" s="8"/>
      <c r="BH220" s="8"/>
      <c r="BI220" s="8"/>
      <c r="BJ220" s="8"/>
      <c r="BK220" s="8"/>
      <c r="BL220" s="8"/>
      <c r="BM220" s="8"/>
      <c r="BN220" s="8"/>
      <c r="BO220" s="8"/>
    </row>
    <row r="221" spans="1:67" s="13" customFormat="1">
      <c r="A221" s="421" t="s">
        <v>823</v>
      </c>
      <c r="B221" s="189"/>
      <c r="C221" s="189"/>
      <c r="D221" s="189"/>
      <c r="E221" s="613"/>
      <c r="F221" s="189"/>
      <c r="G221" s="189"/>
      <c r="H221" s="189"/>
      <c r="I221" s="536">
        <v>2037.5</v>
      </c>
      <c r="J221" s="536">
        <v>4922.8</v>
      </c>
      <c r="K221" s="189">
        <v>6992.6</v>
      </c>
      <c r="L221" s="536">
        <v>6952.1</v>
      </c>
      <c r="M221" s="536">
        <v>6915.7</v>
      </c>
      <c r="N221" s="536">
        <v>6871.1</v>
      </c>
      <c r="O221" s="536"/>
      <c r="P221" s="536"/>
      <c r="Q221" s="536"/>
      <c r="R221" s="8"/>
      <c r="S221" s="8"/>
      <c r="T221" s="8"/>
      <c r="U221" s="8"/>
      <c r="V221" s="8"/>
      <c r="W221" s="8"/>
      <c r="X221" s="8"/>
      <c r="Y221" s="8"/>
      <c r="Z221" s="8"/>
      <c r="AA221" s="8"/>
      <c r="AB221" s="8"/>
      <c r="AC221" s="8"/>
      <c r="AD221" s="8"/>
      <c r="AE221" s="8"/>
      <c r="AF221" s="8"/>
      <c r="AG221" s="8"/>
      <c r="AH221" s="8"/>
      <c r="AI221" s="8"/>
      <c r="AJ221" s="8"/>
      <c r="AK221" s="8"/>
      <c r="AL221" s="8"/>
      <c r="AM221" s="8"/>
      <c r="AN221" s="8"/>
      <c r="AO221" s="8"/>
      <c r="AP221" s="8"/>
      <c r="AQ221" s="8"/>
      <c r="AR221" s="8"/>
      <c r="AS221" s="8"/>
      <c r="AT221" s="8"/>
      <c r="AU221" s="8"/>
      <c r="AV221" s="8"/>
      <c r="AW221" s="8"/>
      <c r="AX221" s="8"/>
      <c r="AY221" s="8"/>
      <c r="AZ221" s="8"/>
      <c r="BA221" s="8"/>
      <c r="BB221" s="8"/>
      <c r="BC221" s="8"/>
      <c r="BD221" s="8"/>
      <c r="BE221" s="8"/>
      <c r="BF221" s="8"/>
      <c r="BG221" s="8"/>
      <c r="BH221" s="8"/>
      <c r="BI221" s="8"/>
      <c r="BJ221" s="8"/>
      <c r="BK221" s="8"/>
      <c r="BL221" s="8"/>
      <c r="BM221" s="8"/>
      <c r="BN221" s="8"/>
      <c r="BO221" s="8"/>
    </row>
    <row r="222" spans="1:67" s="13" customFormat="1">
      <c r="A222" s="421" t="s">
        <v>689</v>
      </c>
      <c r="B222" s="613"/>
      <c r="C222" s="613"/>
      <c r="D222" s="613"/>
      <c r="E222" s="613"/>
      <c r="F222" s="189"/>
      <c r="G222" s="189"/>
      <c r="H222" s="189"/>
      <c r="I222" s="536"/>
      <c r="J222" s="536"/>
      <c r="K222" s="189"/>
      <c r="L222" s="536"/>
      <c r="M222" s="536"/>
      <c r="N222" s="536"/>
      <c r="O222" s="536"/>
      <c r="P222" s="536"/>
      <c r="Q222" s="536"/>
      <c r="R222" s="8"/>
      <c r="S222" s="8"/>
      <c r="T222" s="8"/>
      <c r="U222" s="8"/>
      <c r="V222" s="8"/>
      <c r="W222" s="8"/>
      <c r="X222" s="8"/>
      <c r="Y222" s="8"/>
      <c r="Z222" s="8"/>
      <c r="AA222" s="8"/>
      <c r="AB222" s="8"/>
      <c r="AC222" s="8"/>
      <c r="AD222" s="8"/>
      <c r="AE222" s="8"/>
      <c r="AF222" s="8"/>
      <c r="AG222" s="8"/>
      <c r="AH222" s="8"/>
      <c r="AI222" s="8"/>
      <c r="AJ222" s="8"/>
      <c r="AK222" s="8"/>
      <c r="AL222" s="8"/>
      <c r="AM222" s="8"/>
      <c r="AN222" s="8"/>
      <c r="AO222" s="8"/>
      <c r="AP222" s="8"/>
      <c r="AQ222" s="8"/>
      <c r="AR222" s="8"/>
      <c r="AS222" s="8"/>
      <c r="AT222" s="8"/>
      <c r="AU222" s="8"/>
      <c r="AV222" s="8"/>
      <c r="AW222" s="8"/>
      <c r="AX222" s="8"/>
      <c r="AY222" s="8"/>
      <c r="AZ222" s="8"/>
      <c r="BA222" s="8"/>
      <c r="BB222" s="8"/>
      <c r="BC222" s="8"/>
      <c r="BD222" s="8"/>
      <c r="BE222" s="8"/>
      <c r="BF222" s="8"/>
      <c r="BG222" s="8"/>
      <c r="BH222" s="8"/>
      <c r="BI222" s="8"/>
      <c r="BJ222" s="8"/>
      <c r="BK222" s="8"/>
      <c r="BL222" s="8"/>
      <c r="BM222" s="8"/>
      <c r="BN222" s="8"/>
      <c r="BO222" s="8"/>
    </row>
    <row r="223" spans="1:67" s="13" customFormat="1">
      <c r="A223" s="332"/>
      <c r="B223" s="587">
        <v>8485.6</v>
      </c>
      <c r="C223" s="587">
        <v>11877.65</v>
      </c>
      <c r="D223" s="587"/>
      <c r="E223" s="587"/>
      <c r="F223" s="587"/>
      <c r="G223" s="587"/>
      <c r="H223" s="587"/>
      <c r="I223" s="535">
        <v>32536.400000000001</v>
      </c>
      <c r="J223" s="535">
        <v>37186.6</v>
      </c>
      <c r="K223" s="587">
        <v>40863.199999999997</v>
      </c>
      <c r="L223" s="535">
        <v>43192.7</v>
      </c>
      <c r="M223" s="535">
        <v>45335</v>
      </c>
      <c r="N223" s="535">
        <v>47627.7</v>
      </c>
      <c r="O223" s="535"/>
      <c r="P223" s="535"/>
      <c r="Q223" s="535"/>
      <c r="R223" s="8"/>
      <c r="S223" s="8"/>
      <c r="T223" s="8"/>
      <c r="U223" s="8"/>
      <c r="V223" s="8"/>
      <c r="W223" s="8"/>
      <c r="X223" s="8"/>
      <c r="Y223" s="8"/>
      <c r="Z223" s="8"/>
      <c r="AA223" s="8"/>
      <c r="AB223" s="8"/>
      <c r="AC223" s="8"/>
      <c r="AD223" s="8"/>
      <c r="AE223" s="8"/>
      <c r="AF223" s="8"/>
      <c r="AG223" s="8"/>
      <c r="AH223" s="8"/>
      <c r="AI223" s="8"/>
      <c r="AJ223" s="8"/>
      <c r="AK223" s="8"/>
      <c r="AL223" s="8"/>
      <c r="AM223" s="8"/>
      <c r="AN223" s="8"/>
      <c r="AO223" s="8"/>
      <c r="AP223" s="8"/>
      <c r="AQ223" s="8"/>
      <c r="AR223" s="8"/>
      <c r="AS223" s="8"/>
      <c r="AT223" s="8"/>
      <c r="AU223" s="8"/>
      <c r="AV223" s="8"/>
      <c r="AW223" s="8"/>
      <c r="AX223" s="8"/>
      <c r="AY223" s="8"/>
      <c r="AZ223" s="8"/>
      <c r="BA223" s="8"/>
      <c r="BB223" s="8"/>
      <c r="BC223" s="8"/>
      <c r="BD223" s="8"/>
      <c r="BE223" s="8"/>
      <c r="BF223" s="8"/>
      <c r="BG223" s="8"/>
      <c r="BH223" s="8"/>
      <c r="BI223" s="8"/>
      <c r="BJ223" s="8"/>
      <c r="BK223" s="8"/>
      <c r="BL223" s="8"/>
      <c r="BM223" s="8"/>
      <c r="BN223" s="8"/>
      <c r="BO223" s="8"/>
    </row>
    <row r="224" spans="1:67" s="604" customFormat="1">
      <c r="A224" s="416" t="s">
        <v>824</v>
      </c>
      <c r="B224" s="614">
        <v>0.26900000000000002</v>
      </c>
      <c r="C224" s="614">
        <v>0.34700000000000003</v>
      </c>
      <c r="D224" s="614"/>
      <c r="E224" s="615"/>
      <c r="F224" s="616"/>
      <c r="G224" s="616"/>
      <c r="H224" s="616"/>
      <c r="I224" s="538">
        <v>0.38</v>
      </c>
      <c r="J224" s="538">
        <v>0.4</v>
      </c>
      <c r="K224" s="616">
        <v>0.4</v>
      </c>
      <c r="L224" s="538">
        <v>0.39</v>
      </c>
      <c r="M224" s="538">
        <v>0.38</v>
      </c>
      <c r="N224" s="538">
        <v>0.38</v>
      </c>
      <c r="O224" s="538"/>
      <c r="P224" s="538"/>
      <c r="Q224" s="538"/>
      <c r="R224" s="8"/>
      <c r="S224" s="8"/>
      <c r="T224" s="8"/>
      <c r="U224" s="8"/>
      <c r="V224" s="8"/>
      <c r="W224" s="8"/>
      <c r="X224" s="8"/>
      <c r="Y224" s="8"/>
      <c r="Z224" s="8"/>
      <c r="AA224" s="8"/>
      <c r="AB224" s="8"/>
      <c r="AC224" s="8"/>
      <c r="AD224" s="8"/>
      <c r="AE224" s="8"/>
      <c r="AF224" s="8"/>
      <c r="AG224" s="8"/>
      <c r="AH224" s="8"/>
      <c r="AI224" s="8"/>
      <c r="AJ224" s="8"/>
      <c r="AK224" s="8"/>
      <c r="AL224" s="8"/>
      <c r="AM224" s="8"/>
      <c r="AN224" s="8"/>
      <c r="AO224" s="8"/>
      <c r="AP224" s="8"/>
      <c r="AQ224" s="8"/>
      <c r="AR224" s="8"/>
      <c r="AS224" s="8"/>
      <c r="AT224" s="8"/>
      <c r="AU224" s="8"/>
      <c r="AV224" s="8"/>
      <c r="AW224" s="8"/>
      <c r="AX224" s="8"/>
      <c r="AY224" s="8"/>
      <c r="AZ224" s="8"/>
      <c r="BA224" s="8"/>
      <c r="BB224" s="8"/>
      <c r="BC224" s="8"/>
      <c r="BD224" s="8"/>
      <c r="BE224" s="8"/>
      <c r="BF224" s="8"/>
      <c r="BG224" s="8"/>
      <c r="BH224" s="8"/>
      <c r="BI224" s="8"/>
      <c r="BJ224" s="8"/>
      <c r="BK224" s="8"/>
      <c r="BL224" s="8"/>
      <c r="BM224" s="8"/>
      <c r="BN224" s="8"/>
      <c r="BO224" s="8"/>
    </row>
    <row r="225" spans="1:67" s="13" customFormat="1">
      <c r="A225" s="332" t="s">
        <v>825</v>
      </c>
      <c r="B225" s="587">
        <v>31593.1</v>
      </c>
      <c r="C225" s="587">
        <v>34275.9</v>
      </c>
      <c r="D225" s="587"/>
      <c r="E225" s="617"/>
      <c r="F225" s="586"/>
      <c r="G225" s="439"/>
      <c r="H225" s="586"/>
      <c r="I225" s="535">
        <f t="shared" ref="I225" si="7">I223/I224</f>
        <v>85622.105263157893</v>
      </c>
      <c r="J225" s="535">
        <f t="shared" ref="J225:N225" si="8">J223/J224</f>
        <v>92966.499999999985</v>
      </c>
      <c r="K225" s="587">
        <f t="shared" si="8"/>
        <v>102157.99999999999</v>
      </c>
      <c r="L225" s="535">
        <f t="shared" si="8"/>
        <v>110750.51282051281</v>
      </c>
      <c r="M225" s="535">
        <f t="shared" si="8"/>
        <v>119302.63157894737</v>
      </c>
      <c r="N225" s="535">
        <f t="shared" si="8"/>
        <v>125336.05263157893</v>
      </c>
      <c r="O225" s="535"/>
      <c r="P225" s="535"/>
      <c r="Q225" s="535"/>
      <c r="R225" s="8"/>
      <c r="S225" s="8"/>
      <c r="T225" s="8"/>
      <c r="U225" s="8"/>
      <c r="V225" s="8"/>
      <c r="W225" s="8"/>
      <c r="X225" s="8"/>
      <c r="Y225" s="8"/>
      <c r="Z225" s="8"/>
      <c r="AA225" s="8"/>
      <c r="AB225" s="8"/>
      <c r="AC225" s="8"/>
      <c r="AD225" s="8"/>
      <c r="AE225" s="8"/>
      <c r="AF225" s="8"/>
      <c r="AG225" s="8"/>
      <c r="AH225" s="8"/>
      <c r="AI225" s="8"/>
      <c r="AJ225" s="8"/>
      <c r="AK225" s="8"/>
      <c r="AL225" s="8"/>
      <c r="AM225" s="8"/>
      <c r="AN225" s="8"/>
      <c r="AO225" s="8"/>
      <c r="AP225" s="8"/>
      <c r="AQ225" s="8"/>
      <c r="AR225" s="8"/>
      <c r="AS225" s="8"/>
      <c r="AT225" s="8"/>
      <c r="AU225" s="8"/>
      <c r="AV225" s="8"/>
      <c r="AW225" s="8"/>
      <c r="AX225" s="8"/>
      <c r="AY225" s="8"/>
      <c r="AZ225" s="8"/>
      <c r="BA225" s="8"/>
      <c r="BB225" s="8"/>
      <c r="BC225" s="8"/>
      <c r="BD225" s="8"/>
      <c r="BE225" s="8"/>
      <c r="BF225" s="8"/>
      <c r="BG225" s="8"/>
      <c r="BH225" s="8"/>
      <c r="BI225" s="8"/>
      <c r="BJ225" s="8"/>
      <c r="BK225" s="8"/>
      <c r="BL225" s="8"/>
      <c r="BM225" s="8"/>
      <c r="BN225" s="8"/>
      <c r="BO225" s="8"/>
    </row>
    <row r="226" spans="1:67" s="604" customFormat="1">
      <c r="A226" s="416" t="s">
        <v>826</v>
      </c>
      <c r="B226" s="332"/>
      <c r="C226" s="332"/>
      <c r="D226" s="333"/>
      <c r="E226" s="333"/>
      <c r="F226" s="333"/>
      <c r="G226" s="332"/>
      <c r="H226" s="332"/>
      <c r="I226" s="332"/>
      <c r="J226" s="332"/>
      <c r="K226" s="332"/>
      <c r="L226" s="332"/>
      <c r="M226" s="332"/>
      <c r="N226" s="332"/>
      <c r="O226" s="332"/>
      <c r="P226" s="332"/>
      <c r="Q226" s="332"/>
      <c r="R226" s="8"/>
      <c r="S226" s="8"/>
      <c r="T226" s="8"/>
      <c r="U226" s="8"/>
      <c r="V226" s="8"/>
      <c r="W226" s="8"/>
      <c r="X226" s="8"/>
      <c r="Y226" s="8"/>
      <c r="Z226" s="8"/>
      <c r="AA226" s="8"/>
      <c r="AB226" s="8"/>
      <c r="AC226" s="8"/>
      <c r="AD226" s="8"/>
      <c r="AE226" s="8"/>
      <c r="AF226" s="8"/>
      <c r="AG226" s="8"/>
      <c r="AH226" s="8"/>
      <c r="AI226" s="8"/>
      <c r="AJ226" s="8"/>
      <c r="AK226" s="8"/>
      <c r="AL226" s="8"/>
      <c r="AM226" s="8"/>
      <c r="AN226" s="8"/>
      <c r="AO226" s="8"/>
      <c r="AP226" s="8"/>
      <c r="AQ226" s="8"/>
      <c r="AR226" s="8"/>
      <c r="AS226" s="8"/>
      <c r="AT226" s="8"/>
      <c r="AU226" s="8"/>
      <c r="AV226" s="8"/>
      <c r="AW226" s="8"/>
      <c r="AX226" s="8"/>
      <c r="AY226" s="8"/>
      <c r="AZ226" s="8"/>
      <c r="BA226" s="8"/>
      <c r="BB226" s="8"/>
      <c r="BC226" s="8"/>
      <c r="BD226" s="8"/>
      <c r="BE226" s="8"/>
      <c r="BF226" s="8"/>
      <c r="BG226" s="8"/>
      <c r="BH226" s="8"/>
      <c r="BI226" s="8"/>
      <c r="BJ226" s="8"/>
      <c r="BK226" s="8"/>
      <c r="BL226" s="8"/>
      <c r="BM226" s="8"/>
      <c r="BN226" s="8"/>
      <c r="BO226" s="8"/>
    </row>
    <row r="227" spans="1:67">
      <c r="A227" s="558"/>
      <c r="B227" s="332"/>
      <c r="C227" s="332"/>
      <c r="D227" s="333"/>
      <c r="E227" s="333"/>
      <c r="F227" s="333"/>
      <c r="G227" s="332"/>
      <c r="H227" s="332"/>
      <c r="I227" s="332"/>
      <c r="J227" s="332"/>
      <c r="L227" s="332"/>
      <c r="M227" s="332"/>
      <c r="N227" s="332"/>
      <c r="O227" s="332"/>
      <c r="P227" s="332"/>
      <c r="Q227" s="332"/>
    </row>
    <row r="228" spans="1:67" ht="20.25">
      <c r="A228" s="347" t="s">
        <v>414</v>
      </c>
      <c r="B228" s="431"/>
      <c r="C228" s="431"/>
      <c r="D228" s="431"/>
      <c r="E228" s="431"/>
      <c r="F228" s="431"/>
      <c r="G228" s="431"/>
      <c r="H228" s="385">
        <v>2018</v>
      </c>
      <c r="I228" s="385">
        <v>2019</v>
      </c>
      <c r="J228" s="385"/>
      <c r="K228" s="431">
        <v>2020</v>
      </c>
      <c r="L228" s="385">
        <v>2021</v>
      </c>
      <c r="M228" s="385">
        <v>2022</v>
      </c>
      <c r="N228" s="385">
        <v>2023</v>
      </c>
      <c r="O228" s="385"/>
      <c r="P228" s="385"/>
      <c r="Q228" s="385"/>
    </row>
    <row r="229" spans="1:67" ht="25.5">
      <c r="A229" s="584" t="s">
        <v>816</v>
      </c>
      <c r="B229" s="432"/>
      <c r="C229" s="432"/>
      <c r="D229" s="432"/>
      <c r="E229" s="432"/>
      <c r="F229" s="432"/>
      <c r="G229" s="432"/>
      <c r="H229" s="386" t="s">
        <v>233</v>
      </c>
      <c r="I229" s="386" t="s">
        <v>233</v>
      </c>
      <c r="J229" s="386"/>
      <c r="K229" s="432" t="s">
        <v>233</v>
      </c>
      <c r="L229" s="386" t="s">
        <v>233</v>
      </c>
      <c r="M229" s="386" t="s">
        <v>233</v>
      </c>
      <c r="N229" s="386" t="s">
        <v>233</v>
      </c>
      <c r="O229" s="386"/>
      <c r="P229" s="386"/>
      <c r="Q229" s="386"/>
    </row>
    <row r="230" spans="1:67">
      <c r="A230" s="399"/>
      <c r="B230" s="127"/>
      <c r="C230" s="127"/>
      <c r="D230" s="127"/>
      <c r="E230" s="173"/>
      <c r="F230" s="173"/>
      <c r="G230" s="173"/>
      <c r="H230" s="406" t="s">
        <v>160</v>
      </c>
      <c r="I230" s="406" t="s">
        <v>160</v>
      </c>
      <c r="J230" s="406"/>
      <c r="K230" s="173" t="s">
        <v>160</v>
      </c>
      <c r="L230" s="406" t="s">
        <v>160</v>
      </c>
      <c r="M230" s="406" t="s">
        <v>160</v>
      </c>
      <c r="N230" s="406" t="s">
        <v>160</v>
      </c>
      <c r="O230" s="406"/>
      <c r="P230" s="406"/>
      <c r="Q230" s="406"/>
    </row>
    <row r="231" spans="1:67">
      <c r="A231" s="332" t="s">
        <v>817</v>
      </c>
      <c r="B231" s="243"/>
      <c r="C231" s="243"/>
      <c r="D231" s="243"/>
      <c r="E231" s="243"/>
      <c r="F231" s="243"/>
      <c r="G231" s="243"/>
      <c r="H231" s="534"/>
      <c r="I231" s="534"/>
      <c r="J231" s="534"/>
      <c r="K231" s="243"/>
      <c r="L231" s="534"/>
      <c r="M231" s="534"/>
      <c r="N231" s="534"/>
      <c r="O231" s="534"/>
      <c r="P231" s="534"/>
      <c r="Q231" s="534"/>
    </row>
    <row r="232" spans="1:67">
      <c r="A232" s="332"/>
      <c r="B232" s="587"/>
      <c r="C232" s="587"/>
      <c r="D232" s="587"/>
      <c r="E232" s="587"/>
      <c r="F232" s="587"/>
      <c r="G232" s="587"/>
      <c r="H232" s="535">
        <v>16569.3</v>
      </c>
      <c r="I232" s="535">
        <v>15940.3</v>
      </c>
      <c r="J232" s="535"/>
      <c r="K232" s="587">
        <v>15958.8</v>
      </c>
      <c r="L232" s="535">
        <v>16171.5</v>
      </c>
      <c r="M232" s="535">
        <v>16158.9</v>
      </c>
      <c r="N232" s="535">
        <v>17215</v>
      </c>
      <c r="O232" s="535"/>
      <c r="P232" s="535"/>
      <c r="Q232" s="535"/>
    </row>
    <row r="233" spans="1:67">
      <c r="A233" s="416" t="s">
        <v>695</v>
      </c>
      <c r="B233" s="189"/>
      <c r="C233" s="189"/>
      <c r="D233" s="189"/>
      <c r="E233" s="189"/>
      <c r="F233" s="189"/>
      <c r="G233" s="189"/>
      <c r="H233" s="536">
        <v>9388.5</v>
      </c>
      <c r="I233" s="536">
        <v>8234.6</v>
      </c>
      <c r="J233" s="536"/>
      <c r="K233" s="189">
        <v>7075.3</v>
      </c>
      <c r="L233" s="536">
        <v>6102.5</v>
      </c>
      <c r="M233" s="536">
        <v>6474.7</v>
      </c>
      <c r="N233" s="536">
        <v>5881.5</v>
      </c>
      <c r="O233" s="536"/>
      <c r="P233" s="536"/>
      <c r="Q233" s="536"/>
    </row>
    <row r="234" spans="1:67">
      <c r="A234" s="332" t="s">
        <v>792</v>
      </c>
      <c r="B234" s="189"/>
      <c r="C234" s="189"/>
      <c r="D234" s="189"/>
      <c r="E234" s="189"/>
      <c r="F234" s="189"/>
      <c r="G234" s="189"/>
      <c r="H234" s="536">
        <v>8334.7000000000007</v>
      </c>
      <c r="I234" s="536">
        <v>8761.5</v>
      </c>
      <c r="J234" s="536"/>
      <c r="K234" s="189">
        <v>8685.2000000000007</v>
      </c>
      <c r="L234" s="536">
        <v>8911.9</v>
      </c>
      <c r="M234" s="536">
        <v>9344.4</v>
      </c>
      <c r="N234" s="536">
        <v>10939.4</v>
      </c>
      <c r="O234" s="536"/>
      <c r="P234" s="536"/>
      <c r="Q234" s="536"/>
    </row>
    <row r="235" spans="1:67">
      <c r="A235" s="332" t="s">
        <v>818</v>
      </c>
      <c r="B235" s="613"/>
      <c r="C235" s="189"/>
      <c r="D235" s="189"/>
      <c r="E235" s="613"/>
      <c r="F235" s="613"/>
      <c r="G235" s="613"/>
      <c r="H235" s="537"/>
      <c r="I235" s="537"/>
      <c r="J235" s="537"/>
      <c r="K235" s="613"/>
      <c r="L235" s="537"/>
      <c r="M235" s="537"/>
      <c r="N235" s="537"/>
      <c r="O235" s="537"/>
      <c r="P235" s="537"/>
      <c r="Q235" s="537"/>
    </row>
    <row r="236" spans="1:67">
      <c r="A236" s="332" t="s">
        <v>747</v>
      </c>
      <c r="B236" s="189"/>
      <c r="C236" s="189"/>
      <c r="D236" s="189"/>
      <c r="E236" s="189"/>
      <c r="F236" s="189"/>
      <c r="G236" s="189"/>
      <c r="H236" s="536"/>
      <c r="I236" s="536"/>
      <c r="J236" s="536"/>
      <c r="K236" s="189"/>
      <c r="L236" s="536"/>
      <c r="M236" s="536"/>
      <c r="N236" s="536"/>
      <c r="O236" s="536"/>
      <c r="P236" s="536"/>
      <c r="Q236" s="536"/>
    </row>
    <row r="237" spans="1:67">
      <c r="A237" s="332"/>
      <c r="B237" s="587"/>
      <c r="C237" s="587"/>
      <c r="D237" s="587"/>
      <c r="E237" s="587"/>
      <c r="F237" s="587"/>
      <c r="G237" s="587"/>
      <c r="H237" s="535">
        <v>8885.7000000000007</v>
      </c>
      <c r="I237" s="535">
        <v>11381.9</v>
      </c>
      <c r="J237" s="535"/>
      <c r="K237" s="587">
        <v>12922.6</v>
      </c>
      <c r="L237" s="535">
        <v>14099.2</v>
      </c>
      <c r="M237" s="535">
        <v>15252</v>
      </c>
      <c r="N237" s="535">
        <v>15196</v>
      </c>
      <c r="O237" s="535"/>
      <c r="P237" s="535"/>
      <c r="Q237" s="535"/>
    </row>
    <row r="238" spans="1:67">
      <c r="A238" s="416" t="s">
        <v>696</v>
      </c>
      <c r="B238" s="189"/>
      <c r="C238" s="189"/>
      <c r="D238" s="189"/>
      <c r="E238" s="613"/>
      <c r="F238" s="613"/>
      <c r="G238" s="189"/>
      <c r="H238" s="536">
        <v>640</v>
      </c>
      <c r="I238" s="536">
        <v>1630.8</v>
      </c>
      <c r="J238" s="536"/>
      <c r="K238" s="189">
        <v>3230.8</v>
      </c>
      <c r="L238" s="536">
        <v>3230.8</v>
      </c>
      <c r="M238" s="536">
        <v>3230.8</v>
      </c>
      <c r="N238" s="536">
        <v>3230.8</v>
      </c>
      <c r="O238" s="536"/>
      <c r="P238" s="536"/>
      <c r="Q238" s="536"/>
    </row>
    <row r="239" spans="1:67">
      <c r="A239" s="332" t="s">
        <v>737</v>
      </c>
      <c r="B239" s="189"/>
      <c r="C239" s="189"/>
      <c r="D239" s="189"/>
      <c r="E239" s="613"/>
      <c r="F239" s="613"/>
      <c r="G239" s="613"/>
      <c r="H239" s="537"/>
      <c r="I239" s="537"/>
      <c r="J239" s="537"/>
      <c r="K239" s="613"/>
      <c r="L239" s="537"/>
      <c r="M239" s="537"/>
      <c r="N239" s="537"/>
      <c r="O239" s="537"/>
      <c r="P239" s="537"/>
      <c r="Q239" s="537"/>
    </row>
    <row r="240" spans="1:67">
      <c r="A240" s="421" t="s">
        <v>748</v>
      </c>
      <c r="B240" s="189"/>
      <c r="C240" s="189"/>
      <c r="D240" s="189"/>
      <c r="E240" s="613"/>
      <c r="F240" s="613"/>
      <c r="G240" s="613"/>
      <c r="H240" s="537">
        <f>H238</f>
        <v>640</v>
      </c>
      <c r="I240" s="537">
        <f t="shared" ref="I240:N240" si="9">I238</f>
        <v>1630.8</v>
      </c>
      <c r="J240" s="537"/>
      <c r="K240" s="613">
        <f t="shared" si="9"/>
        <v>3230.8</v>
      </c>
      <c r="L240" s="537">
        <f t="shared" si="9"/>
        <v>3230.8</v>
      </c>
      <c r="M240" s="537">
        <f t="shared" si="9"/>
        <v>3230.8</v>
      </c>
      <c r="N240" s="537">
        <f t="shared" si="9"/>
        <v>3230.8</v>
      </c>
      <c r="O240" s="537"/>
      <c r="P240" s="537"/>
      <c r="Q240" s="537"/>
    </row>
    <row r="241" spans="1:17">
      <c r="A241" s="421" t="s">
        <v>801</v>
      </c>
      <c r="B241" s="189"/>
      <c r="C241" s="189"/>
      <c r="D241" s="189"/>
      <c r="E241" s="613"/>
      <c r="F241" s="613"/>
      <c r="G241" s="613"/>
      <c r="H241" s="537"/>
      <c r="I241" s="537"/>
      <c r="J241" s="537"/>
      <c r="K241" s="613"/>
      <c r="L241" s="537"/>
      <c r="M241" s="537"/>
      <c r="N241" s="537"/>
      <c r="O241" s="537"/>
      <c r="P241" s="537"/>
      <c r="Q241" s="537"/>
    </row>
    <row r="242" spans="1:17">
      <c r="A242" s="421" t="s">
        <v>821</v>
      </c>
      <c r="B242" s="189"/>
      <c r="C242" s="189"/>
      <c r="D242" s="189"/>
      <c r="E242" s="613"/>
      <c r="F242" s="189"/>
      <c r="G242" s="189"/>
      <c r="H242" s="536">
        <f t="shared" ref="H242" si="10">SUM(H243:H245)</f>
        <v>7444.2999999999993</v>
      </c>
      <c r="I242" s="536">
        <f>SUM(I243:I245)</f>
        <v>9953.2000000000007</v>
      </c>
      <c r="J242" s="536"/>
      <c r="K242" s="189">
        <f>SUM(K243:K245)</f>
        <v>10673.2</v>
      </c>
      <c r="L242" s="536">
        <f>SUM(L243:L245)</f>
        <v>11463.6</v>
      </c>
      <c r="M242" s="536">
        <f>SUM(M243:M245)</f>
        <v>12226.4</v>
      </c>
      <c r="N242" s="536"/>
      <c r="O242" s="536"/>
      <c r="P242" s="536"/>
      <c r="Q242" s="536"/>
    </row>
    <row r="243" spans="1:17">
      <c r="A243" s="332" t="s">
        <v>747</v>
      </c>
      <c r="B243" s="189"/>
      <c r="C243" s="189"/>
      <c r="D243" s="189"/>
      <c r="E243" s="613"/>
      <c r="F243" s="189"/>
      <c r="G243" s="189"/>
      <c r="H243" s="536">
        <v>5228.7</v>
      </c>
      <c r="I243" s="536">
        <v>5958.7</v>
      </c>
      <c r="J243" s="536"/>
      <c r="K243" s="189">
        <v>6842.5</v>
      </c>
      <c r="L243" s="536">
        <v>8304.1</v>
      </c>
      <c r="M243" s="536">
        <v>9122.4</v>
      </c>
      <c r="N243" s="536">
        <v>9159.5</v>
      </c>
      <c r="O243" s="536"/>
      <c r="P243" s="536"/>
      <c r="Q243" s="536"/>
    </row>
    <row r="244" spans="1:17">
      <c r="A244" s="421" t="s">
        <v>822</v>
      </c>
      <c r="B244" s="189"/>
      <c r="C244" s="189"/>
      <c r="D244" s="189"/>
      <c r="E244" s="613"/>
      <c r="F244" s="189"/>
      <c r="G244" s="189"/>
      <c r="H244" s="536">
        <v>1429.6</v>
      </c>
      <c r="I244" s="536">
        <v>1617.3</v>
      </c>
      <c r="J244" s="536"/>
      <c r="K244" s="189">
        <v>833.1</v>
      </c>
      <c r="L244" s="536">
        <v>29.6</v>
      </c>
      <c r="M244" s="536">
        <v>14.6</v>
      </c>
      <c r="N244" s="536">
        <v>43</v>
      </c>
      <c r="O244" s="536"/>
      <c r="P244" s="536"/>
      <c r="Q244" s="536"/>
    </row>
    <row r="245" spans="1:17">
      <c r="A245" s="421" t="s">
        <v>823</v>
      </c>
      <c r="B245" s="189"/>
      <c r="C245" s="189"/>
      <c r="D245" s="189"/>
      <c r="E245" s="613"/>
      <c r="F245" s="189"/>
      <c r="G245" s="189"/>
      <c r="H245" s="536">
        <v>786</v>
      </c>
      <c r="I245" s="536">
        <v>2377.1999999999998</v>
      </c>
      <c r="J245" s="536"/>
      <c r="K245" s="189">
        <v>2997.6</v>
      </c>
      <c r="L245" s="536">
        <v>3129.9</v>
      </c>
      <c r="M245" s="536">
        <v>3089.4</v>
      </c>
      <c r="N245" s="536">
        <v>3053.7</v>
      </c>
      <c r="O245" s="536"/>
      <c r="P245" s="536"/>
      <c r="Q245" s="536"/>
    </row>
    <row r="246" spans="1:17">
      <c r="A246" s="421" t="s">
        <v>689</v>
      </c>
      <c r="B246" s="613"/>
      <c r="C246" s="613"/>
      <c r="D246" s="613"/>
      <c r="E246" s="613"/>
      <c r="F246" s="189"/>
      <c r="G246" s="189"/>
      <c r="H246" s="536"/>
      <c r="I246" s="536"/>
      <c r="J246" s="536"/>
      <c r="K246" s="189"/>
      <c r="L246" s="536"/>
      <c r="M246" s="536"/>
      <c r="N246" s="536"/>
      <c r="O246" s="536"/>
      <c r="P246" s="536"/>
      <c r="Q246" s="536"/>
    </row>
    <row r="247" spans="1:17">
      <c r="A247" s="332"/>
      <c r="B247" s="587"/>
      <c r="C247" s="587"/>
      <c r="D247" s="587"/>
      <c r="E247" s="587"/>
      <c r="F247" s="587"/>
      <c r="G247" s="587"/>
      <c r="H247" s="535">
        <f t="shared" ref="H247" si="11">H232+H237</f>
        <v>25455</v>
      </c>
      <c r="I247" s="535">
        <f>I232+I237</f>
        <v>27322.199999999997</v>
      </c>
      <c r="J247" s="535"/>
      <c r="K247" s="587">
        <f>K232+K237</f>
        <v>28881.4</v>
      </c>
      <c r="L247" s="535">
        <f>L232+L237</f>
        <v>30270.7</v>
      </c>
      <c r="M247" s="535">
        <f>M232+M237</f>
        <v>31410.9</v>
      </c>
      <c r="N247" s="535">
        <f>N232+N237</f>
        <v>32411</v>
      </c>
      <c r="O247" s="535"/>
      <c r="P247" s="535"/>
      <c r="Q247" s="535"/>
    </row>
    <row r="248" spans="1:17">
      <c r="A248" s="416" t="s">
        <v>824</v>
      </c>
      <c r="B248" s="614"/>
      <c r="C248" s="614"/>
      <c r="D248" s="614"/>
      <c r="E248" s="615"/>
      <c r="F248" s="616"/>
      <c r="G248" s="616"/>
      <c r="H248" s="538">
        <f t="shared" ref="H248" si="12">H247/H249</f>
        <v>0.31773710764990626</v>
      </c>
      <c r="I248" s="538">
        <f>I247/I249</f>
        <v>0.31792587524392329</v>
      </c>
      <c r="J248" s="538"/>
      <c r="K248" s="616">
        <f>K247/K249</f>
        <v>0.31332986893508813</v>
      </c>
      <c r="L248" s="538">
        <f>L247/L249</f>
        <v>0.30551714671548907</v>
      </c>
      <c r="M248" s="538">
        <f>M247/M249</f>
        <v>0.29367673484957568</v>
      </c>
      <c r="N248" s="538">
        <f t="shared" ref="N248" si="13">N247/N249</f>
        <v>0.30302435339346889</v>
      </c>
      <c r="O248" s="538"/>
      <c r="P248" s="538"/>
      <c r="Q248" s="538"/>
    </row>
    <row r="249" spans="1:17">
      <c r="A249" s="332" t="s">
        <v>825</v>
      </c>
      <c r="B249" s="587"/>
      <c r="C249" s="587"/>
      <c r="D249" s="587"/>
      <c r="E249" s="617"/>
      <c r="F249" s="586"/>
      <c r="G249" s="439"/>
      <c r="H249" s="409">
        <v>80113.399999999994</v>
      </c>
      <c r="I249" s="409">
        <v>85938.9</v>
      </c>
      <c r="J249" s="409"/>
      <c r="K249" s="439">
        <v>92175.7</v>
      </c>
      <c r="L249" s="409">
        <v>99080.2</v>
      </c>
      <c r="M249" s="409">
        <v>106957.4</v>
      </c>
      <c r="N249" s="409">
        <v>106958.39999999999</v>
      </c>
      <c r="O249" s="409"/>
      <c r="P249" s="409"/>
      <c r="Q249" s="409"/>
    </row>
    <row r="250" spans="1:17">
      <c r="A250" s="416" t="s">
        <v>826</v>
      </c>
    </row>
    <row r="252" spans="1:17" ht="20.25">
      <c r="A252" s="347" t="s">
        <v>423</v>
      </c>
      <c r="E252" s="8"/>
      <c r="F252" s="8"/>
      <c r="G252" s="8"/>
      <c r="H252" s="385">
        <v>2018</v>
      </c>
      <c r="I252" s="385">
        <v>2019</v>
      </c>
      <c r="J252" s="385"/>
      <c r="K252" s="431">
        <v>2020</v>
      </c>
      <c r="L252" s="385">
        <v>2021</v>
      </c>
      <c r="M252" s="385">
        <v>2022</v>
      </c>
      <c r="N252" s="385">
        <v>2023</v>
      </c>
      <c r="O252" s="385"/>
      <c r="P252" s="385"/>
      <c r="Q252" s="385"/>
    </row>
    <row r="253" spans="1:17" ht="25.5">
      <c r="A253" s="399" t="s">
        <v>831</v>
      </c>
      <c r="E253" s="8"/>
      <c r="F253" s="8"/>
      <c r="G253" s="8"/>
      <c r="H253" s="386" t="s">
        <v>233</v>
      </c>
      <c r="I253" s="386" t="s">
        <v>233</v>
      </c>
      <c r="J253" s="386"/>
      <c r="K253" s="432" t="s">
        <v>233</v>
      </c>
      <c r="L253" s="386" t="s">
        <v>233</v>
      </c>
      <c r="M253" s="386" t="s">
        <v>233</v>
      </c>
      <c r="N253" s="386" t="s">
        <v>233</v>
      </c>
      <c r="O253" s="386"/>
      <c r="P253" s="386"/>
      <c r="Q253" s="386"/>
    </row>
    <row r="254" spans="1:17">
      <c r="A254" s="399"/>
      <c r="E254" s="8"/>
      <c r="F254" s="8"/>
      <c r="G254" s="8"/>
      <c r="H254" s="406" t="s">
        <v>160</v>
      </c>
      <c r="I254" s="406" t="s">
        <v>160</v>
      </c>
      <c r="J254" s="406"/>
      <c r="K254" s="173" t="s">
        <v>160</v>
      </c>
      <c r="L254" s="406" t="s">
        <v>160</v>
      </c>
      <c r="M254" s="406" t="s">
        <v>160</v>
      </c>
      <c r="N254" s="406" t="s">
        <v>160</v>
      </c>
      <c r="O254" s="406"/>
      <c r="P254" s="406"/>
      <c r="Q254" s="406"/>
    </row>
    <row r="255" spans="1:17">
      <c r="A255" s="332" t="s">
        <v>817</v>
      </c>
      <c r="E255" s="8"/>
      <c r="F255" s="8"/>
      <c r="G255" s="8"/>
      <c r="H255" s="534"/>
      <c r="I255" s="534"/>
      <c r="J255" s="534"/>
      <c r="K255" s="243"/>
      <c r="L255" s="534"/>
      <c r="M255" s="534"/>
      <c r="N255" s="534"/>
      <c r="O255" s="534"/>
      <c r="P255" s="534"/>
      <c r="Q255" s="534"/>
    </row>
    <row r="256" spans="1:17">
      <c r="A256" s="332"/>
      <c r="E256" s="8"/>
      <c r="F256" s="8"/>
      <c r="G256" s="8"/>
      <c r="H256" s="535">
        <v>16569.3</v>
      </c>
      <c r="I256" s="535">
        <v>15940.3</v>
      </c>
      <c r="J256" s="535"/>
      <c r="K256" s="587">
        <v>15958.8</v>
      </c>
      <c r="L256" s="535">
        <v>16171.5</v>
      </c>
      <c r="M256" s="535">
        <v>16158.9</v>
      </c>
      <c r="N256" s="535">
        <v>17215</v>
      </c>
      <c r="O256" s="535"/>
      <c r="P256" s="535"/>
      <c r="Q256" s="535"/>
    </row>
    <row r="257" spans="1:17">
      <c r="A257" s="416" t="s">
        <v>695</v>
      </c>
      <c r="E257" s="8"/>
      <c r="F257" s="8"/>
      <c r="G257" s="8"/>
      <c r="H257" s="536">
        <v>9388.5</v>
      </c>
      <c r="I257" s="536">
        <v>8234.6</v>
      </c>
      <c r="J257" s="536"/>
      <c r="K257" s="189">
        <v>7075.3</v>
      </c>
      <c r="L257" s="536">
        <v>6102.5</v>
      </c>
      <c r="M257" s="536">
        <v>6474.7</v>
      </c>
      <c r="N257" s="536">
        <v>5881.5</v>
      </c>
      <c r="O257" s="536"/>
      <c r="P257" s="536"/>
      <c r="Q257" s="536"/>
    </row>
    <row r="258" spans="1:17">
      <c r="A258" s="332" t="s">
        <v>792</v>
      </c>
      <c r="E258" s="8"/>
      <c r="F258" s="8"/>
      <c r="G258" s="8"/>
      <c r="H258" s="536">
        <v>8334.7000000000007</v>
      </c>
      <c r="I258" s="536">
        <v>8761.5</v>
      </c>
      <c r="J258" s="536"/>
      <c r="K258" s="189">
        <v>8685.2000000000007</v>
      </c>
      <c r="L258" s="536">
        <v>8911.9</v>
      </c>
      <c r="M258" s="536">
        <v>9344.4</v>
      </c>
      <c r="N258" s="536">
        <v>10939.4</v>
      </c>
      <c r="O258" s="536"/>
      <c r="P258" s="536"/>
      <c r="Q258" s="536"/>
    </row>
    <row r="259" spans="1:17">
      <c r="A259" s="332" t="s">
        <v>818</v>
      </c>
      <c r="E259" s="8"/>
      <c r="F259" s="8"/>
      <c r="G259" s="8"/>
      <c r="H259" s="537"/>
      <c r="I259" s="537"/>
      <c r="J259" s="537"/>
      <c r="K259" s="613"/>
      <c r="L259" s="537"/>
      <c r="M259" s="537"/>
      <c r="N259" s="537"/>
      <c r="O259" s="537"/>
      <c r="P259" s="537"/>
      <c r="Q259" s="537"/>
    </row>
    <row r="260" spans="1:17">
      <c r="A260" s="332" t="s">
        <v>747</v>
      </c>
      <c r="E260" s="8"/>
      <c r="F260" s="8"/>
      <c r="G260" s="8"/>
      <c r="H260" s="536"/>
      <c r="I260" s="536"/>
      <c r="J260" s="536"/>
      <c r="K260" s="189"/>
      <c r="L260" s="536"/>
      <c r="M260" s="536"/>
      <c r="N260" s="536"/>
      <c r="O260" s="536"/>
      <c r="P260" s="536"/>
      <c r="Q260" s="536"/>
    </row>
    <row r="261" spans="1:17">
      <c r="A261" s="332"/>
      <c r="E261" s="8"/>
      <c r="F261" s="8"/>
      <c r="G261" s="8"/>
      <c r="H261" s="535">
        <v>8885.7000000000007</v>
      </c>
      <c r="I261" s="535">
        <v>11381.9</v>
      </c>
      <c r="J261" s="535"/>
      <c r="K261" s="587">
        <v>12922.6</v>
      </c>
      <c r="L261" s="535">
        <v>14099.2</v>
      </c>
      <c r="M261" s="535">
        <v>15252</v>
      </c>
      <c r="N261" s="535">
        <v>15196</v>
      </c>
      <c r="O261" s="535"/>
      <c r="P261" s="535"/>
      <c r="Q261" s="535"/>
    </row>
    <row r="262" spans="1:17">
      <c r="A262" s="416" t="s">
        <v>696</v>
      </c>
      <c r="E262" s="8"/>
      <c r="F262" s="8"/>
      <c r="G262" s="8"/>
      <c r="H262" s="536">
        <v>640</v>
      </c>
      <c r="I262" s="536">
        <v>1630.8</v>
      </c>
      <c r="J262" s="536"/>
      <c r="K262" s="189">
        <v>3230.8</v>
      </c>
      <c r="L262" s="536">
        <v>3230.8</v>
      </c>
      <c r="M262" s="536">
        <v>3230.8</v>
      </c>
      <c r="N262" s="536">
        <v>3230.8</v>
      </c>
      <c r="O262" s="536"/>
      <c r="P262" s="536"/>
      <c r="Q262" s="536"/>
    </row>
    <row r="263" spans="1:17">
      <c r="A263" s="332" t="s">
        <v>737</v>
      </c>
      <c r="E263" s="8"/>
      <c r="F263" s="8"/>
      <c r="G263" s="8"/>
      <c r="H263" s="537"/>
      <c r="I263" s="537"/>
      <c r="J263" s="537"/>
      <c r="K263" s="613"/>
      <c r="L263" s="537"/>
      <c r="M263" s="537"/>
      <c r="N263" s="537"/>
      <c r="O263" s="537"/>
      <c r="P263" s="537"/>
      <c r="Q263" s="537"/>
    </row>
    <row r="264" spans="1:17">
      <c r="A264" s="421" t="s">
        <v>748</v>
      </c>
      <c r="E264" s="8"/>
      <c r="F264" s="8"/>
      <c r="G264" s="8"/>
      <c r="H264" s="537">
        <f>H262</f>
        <v>640</v>
      </c>
      <c r="I264" s="537">
        <f t="shared" ref="I264:N264" si="14">I262</f>
        <v>1630.8</v>
      </c>
      <c r="J264" s="537"/>
      <c r="K264" s="613">
        <f t="shared" si="14"/>
        <v>3230.8</v>
      </c>
      <c r="L264" s="537">
        <f t="shared" si="14"/>
        <v>3230.8</v>
      </c>
      <c r="M264" s="537">
        <f t="shared" si="14"/>
        <v>3230.8</v>
      </c>
      <c r="N264" s="537">
        <f t="shared" si="14"/>
        <v>3230.8</v>
      </c>
      <c r="O264" s="537"/>
      <c r="P264" s="537"/>
      <c r="Q264" s="537"/>
    </row>
    <row r="265" spans="1:17">
      <c r="A265" s="421" t="s">
        <v>801</v>
      </c>
      <c r="E265" s="8"/>
      <c r="F265" s="8"/>
      <c r="G265" s="8"/>
      <c r="H265" s="537"/>
      <c r="I265" s="537"/>
      <c r="J265" s="537"/>
      <c r="K265" s="613"/>
      <c r="L265" s="537"/>
      <c r="M265" s="537"/>
      <c r="N265" s="537"/>
      <c r="O265" s="537"/>
      <c r="P265" s="537"/>
      <c r="Q265" s="537"/>
    </row>
    <row r="266" spans="1:17">
      <c r="A266" s="421" t="s">
        <v>821</v>
      </c>
      <c r="E266" s="8"/>
      <c r="F266" s="8"/>
      <c r="G266" s="8"/>
      <c r="H266" s="536">
        <f>SUM(H267:H269)</f>
        <v>7444.2999999999993</v>
      </c>
      <c r="I266" s="536">
        <f t="shared" ref="I266:M266" si="15">SUM(I267:I269)</f>
        <v>9953.2000000000007</v>
      </c>
      <c r="J266" s="536"/>
      <c r="K266" s="189">
        <f t="shared" si="15"/>
        <v>10673.2</v>
      </c>
      <c r="L266" s="536">
        <f t="shared" si="15"/>
        <v>11463.6</v>
      </c>
      <c r="M266" s="536">
        <f t="shared" si="15"/>
        <v>12226.4</v>
      </c>
      <c r="N266" s="536"/>
      <c r="O266" s="536"/>
      <c r="P266" s="536"/>
      <c r="Q266" s="536"/>
    </row>
    <row r="267" spans="1:17">
      <c r="A267" s="332" t="s">
        <v>747</v>
      </c>
      <c r="E267" s="8"/>
      <c r="F267" s="8"/>
      <c r="G267" s="8"/>
      <c r="H267" s="536">
        <v>5228.7</v>
      </c>
      <c r="I267" s="536">
        <v>5958.7</v>
      </c>
      <c r="J267" s="536"/>
      <c r="K267" s="189">
        <v>6842.5</v>
      </c>
      <c r="L267" s="536">
        <v>8304.1</v>
      </c>
      <c r="M267" s="536">
        <v>9122.4</v>
      </c>
      <c r="N267" s="536">
        <v>9159.5</v>
      </c>
      <c r="O267" s="536"/>
      <c r="P267" s="536"/>
      <c r="Q267" s="536"/>
    </row>
    <row r="268" spans="1:17">
      <c r="A268" s="421" t="s">
        <v>822</v>
      </c>
      <c r="E268" s="8"/>
      <c r="F268" s="8"/>
      <c r="G268" s="8"/>
      <c r="H268" s="536">
        <v>1429.6</v>
      </c>
      <c r="I268" s="536">
        <v>1617.3</v>
      </c>
      <c r="J268" s="536"/>
      <c r="K268" s="189">
        <v>833.1</v>
      </c>
      <c r="L268" s="536">
        <v>29.6</v>
      </c>
      <c r="M268" s="536">
        <v>14.6</v>
      </c>
      <c r="N268" s="536">
        <v>43</v>
      </c>
      <c r="O268" s="536"/>
      <c r="P268" s="536"/>
      <c r="Q268" s="536"/>
    </row>
    <row r="269" spans="1:17">
      <c r="A269" s="421" t="s">
        <v>823</v>
      </c>
      <c r="E269" s="8"/>
      <c r="F269" s="8"/>
      <c r="G269" s="8"/>
      <c r="H269" s="536">
        <v>786</v>
      </c>
      <c r="I269" s="536">
        <v>2377.1999999999998</v>
      </c>
      <c r="J269" s="536"/>
      <c r="K269" s="189">
        <v>2997.6</v>
      </c>
      <c r="L269" s="536">
        <v>3129.9</v>
      </c>
      <c r="M269" s="536">
        <v>3089.4</v>
      </c>
      <c r="N269" s="536">
        <v>3053.7</v>
      </c>
      <c r="O269" s="536"/>
      <c r="P269" s="536"/>
      <c r="Q269" s="536"/>
    </row>
    <row r="270" spans="1:17">
      <c r="A270" s="421" t="s">
        <v>752</v>
      </c>
      <c r="E270" s="8"/>
      <c r="F270" s="8"/>
      <c r="G270" s="8"/>
      <c r="H270" s="536"/>
      <c r="I270" s="536"/>
      <c r="J270" s="536"/>
      <c r="K270" s="189"/>
      <c r="L270" s="536"/>
      <c r="M270" s="536"/>
      <c r="N270" s="536"/>
      <c r="O270" s="536"/>
      <c r="P270" s="536"/>
      <c r="Q270" s="536"/>
    </row>
    <row r="271" spans="1:17">
      <c r="A271" s="332"/>
      <c r="E271" s="8"/>
      <c r="F271" s="8"/>
      <c r="G271" s="8"/>
      <c r="H271" s="535">
        <f>H256+H261</f>
        <v>25455</v>
      </c>
      <c r="I271" s="535">
        <f t="shared" ref="I271:N271" si="16">I256+I261</f>
        <v>27322.199999999997</v>
      </c>
      <c r="J271" s="535"/>
      <c r="K271" s="587">
        <f t="shared" si="16"/>
        <v>28881.4</v>
      </c>
      <c r="L271" s="535">
        <f t="shared" si="16"/>
        <v>30270.7</v>
      </c>
      <c r="M271" s="535">
        <f t="shared" si="16"/>
        <v>31410.9</v>
      </c>
      <c r="N271" s="535">
        <f t="shared" si="16"/>
        <v>32411</v>
      </c>
      <c r="O271" s="535"/>
      <c r="P271" s="535"/>
      <c r="Q271" s="535"/>
    </row>
    <row r="272" spans="1:17">
      <c r="A272" s="416" t="s">
        <v>824</v>
      </c>
      <c r="E272" s="8"/>
      <c r="F272" s="8"/>
      <c r="G272" s="8"/>
      <c r="H272" s="538">
        <f>H271/H273</f>
        <v>0.31773710764990626</v>
      </c>
      <c r="I272" s="538">
        <f t="shared" ref="I272:N272" si="17">I271/I273</f>
        <v>0.31792587524392329</v>
      </c>
      <c r="J272" s="538"/>
      <c r="K272" s="616">
        <f t="shared" si="17"/>
        <v>0.31332986893508813</v>
      </c>
      <c r="L272" s="538">
        <f t="shared" si="17"/>
        <v>0.30551714671548907</v>
      </c>
      <c r="M272" s="538">
        <f t="shared" si="17"/>
        <v>0.29367673484957568</v>
      </c>
      <c r="N272" s="538">
        <f t="shared" si="17"/>
        <v>0.30302435339346889</v>
      </c>
      <c r="O272" s="538"/>
      <c r="P272" s="538"/>
      <c r="Q272" s="538"/>
    </row>
    <row r="273" spans="1:17">
      <c r="A273" s="332" t="s">
        <v>825</v>
      </c>
      <c r="E273" s="8"/>
      <c r="F273" s="8"/>
      <c r="G273" s="8"/>
      <c r="H273" s="409">
        <v>80113.399999999994</v>
      </c>
      <c r="I273" s="409">
        <v>85938.9</v>
      </c>
      <c r="J273" s="409"/>
      <c r="K273" s="439">
        <v>92175.7</v>
      </c>
      <c r="L273" s="409">
        <v>99080.2</v>
      </c>
      <c r="M273" s="409">
        <v>106957.4</v>
      </c>
      <c r="N273" s="409">
        <v>106958.39999999999</v>
      </c>
      <c r="O273" s="409"/>
      <c r="P273" s="409"/>
      <c r="Q273" s="409"/>
    </row>
    <row r="274" spans="1:17">
      <c r="A274" s="416" t="s">
        <v>826</v>
      </c>
    </row>
    <row r="276" spans="1:17">
      <c r="B276" s="332"/>
      <c r="C276" s="332"/>
      <c r="D276" s="333"/>
      <c r="E276" s="333"/>
      <c r="F276" s="333"/>
      <c r="G276" s="332"/>
      <c r="H276" s="332"/>
      <c r="I276" s="332"/>
      <c r="J276" s="332"/>
      <c r="L276" s="332"/>
      <c r="M276" s="332"/>
      <c r="N276" s="332"/>
      <c r="O276" s="332"/>
      <c r="P276" s="332"/>
      <c r="Q276" s="332"/>
    </row>
    <row r="277" spans="1:17" ht="20.25">
      <c r="A277" s="347" t="s">
        <v>274</v>
      </c>
      <c r="B277" s="332"/>
      <c r="C277" s="332"/>
      <c r="D277" s="332"/>
      <c r="G277" s="385">
        <v>2017</v>
      </c>
      <c r="H277" s="618">
        <v>2018</v>
      </c>
      <c r="I277" s="618">
        <f>H277+1</f>
        <v>2019</v>
      </c>
      <c r="J277" s="618"/>
      <c r="K277" s="680">
        <f>I277+1</f>
        <v>2020</v>
      </c>
      <c r="L277" s="618">
        <f t="shared" ref="L277:N277" si="18">K277+1</f>
        <v>2021</v>
      </c>
      <c r="M277" s="618">
        <f t="shared" si="18"/>
        <v>2022</v>
      </c>
      <c r="N277" s="618">
        <f t="shared" si="18"/>
        <v>2023</v>
      </c>
      <c r="O277" s="618"/>
      <c r="P277" s="618"/>
      <c r="Q277" s="618"/>
    </row>
    <row r="278" spans="1:17" ht="25.5">
      <c r="A278" s="399" t="s">
        <v>831</v>
      </c>
      <c r="B278" s="332"/>
      <c r="C278" s="332"/>
      <c r="D278" s="332"/>
      <c r="E278" s="8"/>
      <c r="F278" s="8"/>
      <c r="G278" s="386" t="s">
        <v>232</v>
      </c>
      <c r="H278" s="386" t="s">
        <v>233</v>
      </c>
      <c r="I278" s="386" t="s">
        <v>233</v>
      </c>
      <c r="J278" s="386"/>
      <c r="K278" s="432" t="s">
        <v>233</v>
      </c>
      <c r="L278" s="386" t="s">
        <v>233</v>
      </c>
      <c r="M278" s="386" t="s">
        <v>233</v>
      </c>
      <c r="N278" s="386" t="s">
        <v>233</v>
      </c>
      <c r="O278" s="386"/>
      <c r="P278" s="386"/>
      <c r="Q278" s="386"/>
    </row>
    <row r="279" spans="1:17">
      <c r="A279" s="399"/>
      <c r="B279" s="332"/>
      <c r="C279" s="332"/>
      <c r="D279" s="332"/>
      <c r="E279" s="8"/>
      <c r="F279" s="8"/>
      <c r="G279" s="406" t="s">
        <v>439</v>
      </c>
      <c r="H279" s="406" t="s">
        <v>439</v>
      </c>
      <c r="I279" s="406" t="s">
        <v>439</v>
      </c>
      <c r="J279" s="406"/>
      <c r="K279" s="173" t="s">
        <v>439</v>
      </c>
      <c r="L279" s="406" t="s">
        <v>439</v>
      </c>
      <c r="M279" s="406" t="s">
        <v>439</v>
      </c>
      <c r="N279" s="406" t="s">
        <v>439</v>
      </c>
      <c r="O279" s="406"/>
      <c r="P279" s="406"/>
      <c r="Q279" s="406"/>
    </row>
    <row r="280" spans="1:17">
      <c r="A280" s="332" t="s">
        <v>817</v>
      </c>
      <c r="B280" s="332"/>
      <c r="C280" s="332"/>
      <c r="D280" s="332"/>
      <c r="E280" s="8"/>
      <c r="F280" s="8"/>
      <c r="G280" s="534"/>
      <c r="H280" s="534"/>
      <c r="I280" s="534"/>
      <c r="J280" s="534"/>
      <c r="K280" s="243"/>
      <c r="L280" s="534"/>
      <c r="M280" s="534"/>
      <c r="N280" s="534"/>
      <c r="O280" s="534"/>
      <c r="P280" s="534"/>
      <c r="Q280" s="534"/>
    </row>
    <row r="281" spans="1:17">
      <c r="A281" s="332"/>
      <c r="B281" s="332"/>
      <c r="C281" s="332"/>
      <c r="D281" s="332"/>
      <c r="E281" s="8"/>
      <c r="F281" s="8"/>
      <c r="G281" s="535">
        <v>13863.5</v>
      </c>
      <c r="H281" s="535">
        <v>13369.4</v>
      </c>
      <c r="I281" s="535">
        <v>13525</v>
      </c>
      <c r="J281" s="535"/>
      <c r="K281" s="587">
        <v>14771.4</v>
      </c>
      <c r="L281" s="535">
        <v>15761.9</v>
      </c>
      <c r="M281" s="535">
        <v>17326.3</v>
      </c>
      <c r="N281" s="535">
        <v>20163</v>
      </c>
      <c r="O281" s="535"/>
      <c r="P281" s="535"/>
      <c r="Q281" s="535"/>
    </row>
    <row r="282" spans="1:17">
      <c r="A282" s="416" t="s">
        <v>695</v>
      </c>
      <c r="B282" s="332"/>
      <c r="C282" s="332"/>
      <c r="D282" s="332"/>
      <c r="E282" s="8"/>
      <c r="F282" s="8"/>
      <c r="G282" s="536">
        <v>6667.2</v>
      </c>
      <c r="H282" s="536">
        <v>5720.7</v>
      </c>
      <c r="I282" s="536">
        <v>5658.7</v>
      </c>
      <c r="J282" s="536"/>
      <c r="K282" s="189">
        <v>6261.5</v>
      </c>
      <c r="L282" s="536">
        <v>6251.7</v>
      </c>
      <c r="M282" s="536">
        <v>6773.2</v>
      </c>
      <c r="N282" s="536">
        <v>7672</v>
      </c>
      <c r="O282" s="536"/>
      <c r="P282" s="536"/>
      <c r="Q282" s="536"/>
    </row>
    <row r="283" spans="1:17">
      <c r="A283" s="332" t="s">
        <v>792</v>
      </c>
      <c r="B283" s="332"/>
      <c r="C283" s="332"/>
      <c r="D283" s="332"/>
      <c r="E283" s="8"/>
      <c r="F283" s="8"/>
      <c r="G283" s="536">
        <v>7196.3</v>
      </c>
      <c r="H283" s="536">
        <v>7648.6</v>
      </c>
      <c r="I283" s="536">
        <v>7866.3</v>
      </c>
      <c r="J283" s="536"/>
      <c r="K283" s="189">
        <v>8509.9</v>
      </c>
      <c r="L283" s="536">
        <v>9510.2000000000007</v>
      </c>
      <c r="M283" s="536">
        <v>10553.1</v>
      </c>
      <c r="N283" s="536">
        <v>12491</v>
      </c>
      <c r="O283" s="536"/>
      <c r="P283" s="536"/>
      <c r="Q283" s="536"/>
    </row>
    <row r="284" spans="1:17">
      <c r="A284" s="332" t="s">
        <v>818</v>
      </c>
      <c r="B284" s="332"/>
      <c r="C284" s="332"/>
      <c r="D284" s="332"/>
      <c r="E284" s="8"/>
      <c r="F284" s="8"/>
      <c r="G284" s="537" t="s">
        <v>302</v>
      </c>
      <c r="H284" s="537" t="s">
        <v>302</v>
      </c>
      <c r="I284" s="537" t="s">
        <v>302</v>
      </c>
      <c r="J284" s="537"/>
      <c r="K284" s="613" t="s">
        <v>302</v>
      </c>
      <c r="L284" s="537" t="s">
        <v>302</v>
      </c>
      <c r="M284" s="537" t="s">
        <v>302</v>
      </c>
      <c r="N284" s="537" t="s">
        <v>302</v>
      </c>
      <c r="O284" s="537"/>
      <c r="P284" s="537"/>
      <c r="Q284" s="537"/>
    </row>
    <row r="285" spans="1:17">
      <c r="A285" s="332" t="s">
        <v>747</v>
      </c>
      <c r="B285" s="332"/>
      <c r="C285" s="332"/>
      <c r="D285" s="332"/>
      <c r="E285" s="8"/>
      <c r="F285" s="8"/>
      <c r="G285" s="536"/>
      <c r="H285" s="536"/>
      <c r="I285" s="536"/>
      <c r="J285" s="536"/>
      <c r="K285" s="189"/>
      <c r="L285" s="536"/>
      <c r="M285" s="536"/>
      <c r="N285" s="536"/>
      <c r="O285" s="536"/>
      <c r="P285" s="536"/>
      <c r="Q285" s="536"/>
    </row>
    <row r="286" spans="1:17">
      <c r="A286" s="332"/>
      <c r="B286" s="332"/>
      <c r="C286" s="332"/>
      <c r="D286" s="332"/>
      <c r="E286" s="8"/>
      <c r="F286" s="8"/>
      <c r="G286" s="535">
        <v>3852.1</v>
      </c>
      <c r="H286" s="535">
        <v>6415.3</v>
      </c>
      <c r="I286" s="535">
        <v>8098.3</v>
      </c>
      <c r="J286" s="535"/>
      <c r="K286" s="587">
        <v>8691.5</v>
      </c>
      <c r="L286" s="535">
        <v>9271.2999999999993</v>
      </c>
      <c r="M286" s="535">
        <v>8922</v>
      </c>
      <c r="N286" s="535">
        <v>6785.1</v>
      </c>
      <c r="O286" s="535"/>
      <c r="P286" s="535"/>
      <c r="Q286" s="535"/>
    </row>
    <row r="287" spans="1:17">
      <c r="A287" s="416" t="s">
        <v>696</v>
      </c>
      <c r="B287" s="332"/>
      <c r="C287" s="332"/>
      <c r="D287" s="332"/>
      <c r="E287" s="8"/>
      <c r="F287" s="8"/>
      <c r="G287" s="537" t="s">
        <v>302</v>
      </c>
      <c r="H287" s="537" t="s">
        <v>302</v>
      </c>
      <c r="I287" s="536">
        <v>1500</v>
      </c>
      <c r="J287" s="536"/>
      <c r="K287" s="189">
        <v>1500</v>
      </c>
      <c r="L287" s="536">
        <v>1500</v>
      </c>
      <c r="M287" s="536">
        <v>1500</v>
      </c>
      <c r="N287" s="536">
        <v>0.8</v>
      </c>
      <c r="O287" s="536"/>
      <c r="P287" s="536"/>
      <c r="Q287" s="536"/>
    </row>
    <row r="288" spans="1:17">
      <c r="A288" s="332" t="s">
        <v>737</v>
      </c>
      <c r="B288" s="332"/>
      <c r="C288" s="332"/>
      <c r="D288" s="332"/>
      <c r="E288" s="8"/>
      <c r="F288" s="8"/>
      <c r="G288" s="537" t="s">
        <v>302</v>
      </c>
      <c r="H288" s="537" t="s">
        <v>302</v>
      </c>
      <c r="I288" s="537" t="s">
        <v>302</v>
      </c>
      <c r="J288" s="537"/>
      <c r="K288" s="613" t="s">
        <v>302</v>
      </c>
      <c r="L288" s="537" t="s">
        <v>302</v>
      </c>
      <c r="M288" s="537" t="s">
        <v>302</v>
      </c>
      <c r="N288" s="537" t="s">
        <v>302</v>
      </c>
      <c r="O288" s="537"/>
      <c r="P288" s="537"/>
      <c r="Q288" s="537"/>
    </row>
    <row r="289" spans="1:17">
      <c r="A289" s="421" t="s">
        <v>748</v>
      </c>
      <c r="B289" s="332"/>
      <c r="C289" s="332"/>
      <c r="D289" s="332"/>
      <c r="E289" s="8"/>
      <c r="F289" s="8"/>
      <c r="G289" s="537" t="s">
        <v>302</v>
      </c>
      <c r="H289" s="537" t="s">
        <v>302</v>
      </c>
      <c r="I289" s="537" t="s">
        <v>302</v>
      </c>
      <c r="J289" s="537"/>
      <c r="K289" s="613" t="s">
        <v>302</v>
      </c>
      <c r="L289" s="537" t="s">
        <v>302</v>
      </c>
      <c r="M289" s="537" t="s">
        <v>302</v>
      </c>
      <c r="N289" s="537" t="s">
        <v>302</v>
      </c>
      <c r="O289" s="537"/>
      <c r="P289" s="537"/>
      <c r="Q289" s="537"/>
    </row>
    <row r="290" spans="1:17">
      <c r="A290" s="421" t="s">
        <v>801</v>
      </c>
      <c r="B290" s="332"/>
      <c r="C290" s="332"/>
      <c r="D290" s="332"/>
      <c r="E290" s="8"/>
      <c r="F290" s="8"/>
      <c r="G290" s="537" t="s">
        <v>302</v>
      </c>
      <c r="H290" s="537" t="s">
        <v>302</v>
      </c>
      <c r="I290" s="537">
        <v>1500</v>
      </c>
      <c r="J290" s="537"/>
      <c r="K290" s="613">
        <v>1500</v>
      </c>
      <c r="L290" s="537">
        <v>1500</v>
      </c>
      <c r="M290" s="537">
        <v>1500</v>
      </c>
      <c r="N290" s="537">
        <v>0.8</v>
      </c>
      <c r="O290" s="537"/>
      <c r="P290" s="537"/>
      <c r="Q290" s="537"/>
    </row>
    <row r="291" spans="1:17">
      <c r="A291" s="421" t="s">
        <v>821</v>
      </c>
      <c r="B291" s="332"/>
      <c r="C291" s="332"/>
      <c r="D291" s="332"/>
      <c r="E291" s="8"/>
      <c r="F291" s="8"/>
      <c r="G291" s="536">
        <f>G292</f>
        <v>3852.1</v>
      </c>
      <c r="H291" s="536">
        <v>6415.3</v>
      </c>
      <c r="I291" s="536">
        <v>6598.3</v>
      </c>
      <c r="J291" s="536"/>
      <c r="K291" s="189">
        <v>7191.5</v>
      </c>
      <c r="L291" s="536">
        <v>7771.3</v>
      </c>
      <c r="M291" s="536">
        <v>7422</v>
      </c>
      <c r="N291" s="536">
        <v>6784.3</v>
      </c>
      <c r="O291" s="536"/>
      <c r="P291" s="536"/>
      <c r="Q291" s="536"/>
    </row>
    <row r="292" spans="1:17">
      <c r="A292" s="332" t="s">
        <v>747</v>
      </c>
      <c r="B292" s="332"/>
      <c r="C292" s="332"/>
      <c r="D292" s="332"/>
      <c r="E292" s="8"/>
      <c r="F292" s="8"/>
      <c r="G292" s="536">
        <v>3852.1</v>
      </c>
      <c r="H292" s="536">
        <v>4540.3999999999996</v>
      </c>
      <c r="I292" s="536">
        <v>4735</v>
      </c>
      <c r="J292" s="536"/>
      <c r="K292" s="189">
        <v>5313</v>
      </c>
      <c r="L292" s="536">
        <v>5940.1</v>
      </c>
      <c r="M292" s="536">
        <v>6423.4</v>
      </c>
      <c r="N292" s="536">
        <v>6608.2</v>
      </c>
      <c r="O292" s="536"/>
      <c r="P292" s="536"/>
      <c r="Q292" s="536"/>
    </row>
    <row r="293" spans="1:17">
      <c r="A293" s="421" t="s">
        <v>822</v>
      </c>
      <c r="B293" s="332"/>
      <c r="C293" s="332"/>
      <c r="D293" s="332"/>
      <c r="E293" s="8"/>
      <c r="F293" s="8"/>
      <c r="G293" s="536" t="s">
        <v>302</v>
      </c>
      <c r="H293" s="536">
        <v>1655.8</v>
      </c>
      <c r="I293" s="536">
        <v>1710.2</v>
      </c>
      <c r="J293" s="536"/>
      <c r="K293" s="189">
        <v>1751</v>
      </c>
      <c r="L293" s="536">
        <v>1734.3</v>
      </c>
      <c r="M293" s="536">
        <v>925.3</v>
      </c>
      <c r="N293" s="536">
        <v>116.2</v>
      </c>
      <c r="O293" s="536"/>
      <c r="P293" s="536"/>
      <c r="Q293" s="536"/>
    </row>
    <row r="294" spans="1:17">
      <c r="A294" s="421" t="s">
        <v>823</v>
      </c>
      <c r="B294" s="332"/>
      <c r="C294" s="332"/>
      <c r="D294" s="332"/>
      <c r="E294" s="8"/>
      <c r="F294" s="8"/>
      <c r="G294" s="536" t="s">
        <v>302</v>
      </c>
      <c r="H294" s="536">
        <v>219.1</v>
      </c>
      <c r="I294" s="536">
        <v>153.1</v>
      </c>
      <c r="J294" s="536"/>
      <c r="K294" s="189">
        <v>126.9</v>
      </c>
      <c r="L294" s="536">
        <v>96.9</v>
      </c>
      <c r="M294" s="536">
        <v>73.3</v>
      </c>
      <c r="N294" s="536">
        <v>59.9</v>
      </c>
      <c r="O294" s="536"/>
      <c r="P294" s="536"/>
      <c r="Q294" s="536"/>
    </row>
    <row r="295" spans="1:17">
      <c r="A295" s="421" t="s">
        <v>752</v>
      </c>
      <c r="B295" s="332"/>
      <c r="C295" s="332"/>
      <c r="D295" s="332"/>
      <c r="E295" s="8"/>
      <c r="F295" s="8"/>
      <c r="G295" s="536"/>
      <c r="H295" s="536"/>
      <c r="I295" s="536"/>
      <c r="J295" s="536"/>
      <c r="K295" s="189"/>
      <c r="L295" s="536"/>
      <c r="M295" s="536"/>
      <c r="N295" s="536"/>
      <c r="O295" s="536"/>
      <c r="P295" s="536"/>
      <c r="Q295" s="536"/>
    </row>
    <row r="296" spans="1:17">
      <c r="A296" s="332"/>
      <c r="B296" s="332"/>
      <c r="C296" s="332"/>
      <c r="D296" s="332"/>
      <c r="E296" s="8"/>
      <c r="F296" s="8"/>
      <c r="G296" s="535">
        <v>17716.599999999999</v>
      </c>
      <c r="H296" s="535">
        <v>19784.7</v>
      </c>
      <c r="I296" s="535">
        <v>21623.3</v>
      </c>
      <c r="J296" s="535"/>
      <c r="K296" s="587">
        <v>23462.9</v>
      </c>
      <c r="L296" s="535">
        <v>25033.200000000001</v>
      </c>
      <c r="M296" s="535">
        <v>26248.3</v>
      </c>
      <c r="N296" s="535">
        <v>26948.1</v>
      </c>
      <c r="O296" s="535"/>
      <c r="P296" s="535"/>
      <c r="Q296" s="535"/>
    </row>
    <row r="297" spans="1:17">
      <c r="A297" s="416" t="s">
        <v>824</v>
      </c>
      <c r="B297" s="332"/>
      <c r="C297" s="332"/>
      <c r="D297" s="332"/>
      <c r="E297" s="8"/>
      <c r="F297" s="8"/>
      <c r="G297" s="538">
        <v>0.34699999999999998</v>
      </c>
      <c r="H297" s="538">
        <v>0.29399999999999998</v>
      </c>
      <c r="I297" s="538">
        <f>I296/I298</f>
        <v>0.28836103372722438</v>
      </c>
      <c r="J297" s="538"/>
      <c r="K297" s="616">
        <f>K296/K298</f>
        <v>0.2882561796648484</v>
      </c>
      <c r="L297" s="538">
        <f>L296/L298</f>
        <v>0.28694635488308118</v>
      </c>
      <c r="M297" s="538">
        <f>M296/M298</f>
        <v>0.28082208634902295</v>
      </c>
      <c r="N297" s="538">
        <f>N296/N298</f>
        <v>0.26956213820359931</v>
      </c>
      <c r="O297" s="538"/>
      <c r="P297" s="538"/>
      <c r="Q297" s="538"/>
    </row>
    <row r="298" spans="1:17">
      <c r="A298" s="332" t="s">
        <v>825</v>
      </c>
      <c r="B298" s="332"/>
      <c r="C298" s="332"/>
      <c r="D298" s="333"/>
      <c r="E298" s="8"/>
      <c r="F298" s="8"/>
      <c r="G298" s="409">
        <v>51024.3</v>
      </c>
      <c r="H298" s="409">
        <v>67300.100000000006</v>
      </c>
      <c r="I298" s="409">
        <v>74986.899999999994</v>
      </c>
      <c r="J298" s="409"/>
      <c r="K298" s="439">
        <v>81396</v>
      </c>
      <c r="L298" s="409">
        <v>87240</v>
      </c>
      <c r="M298" s="409">
        <v>93469.5</v>
      </c>
      <c r="N298" s="409">
        <v>99969.9</v>
      </c>
      <c r="O298" s="409"/>
      <c r="P298" s="409"/>
      <c r="Q298" s="409"/>
    </row>
    <row r="299" spans="1:17">
      <c r="A299" s="416" t="s">
        <v>826</v>
      </c>
      <c r="B299" s="332"/>
      <c r="C299" s="332"/>
      <c r="D299" s="333"/>
      <c r="E299" s="333"/>
      <c r="F299" s="333"/>
      <c r="G299" s="332"/>
      <c r="H299" s="332"/>
      <c r="I299" s="332"/>
      <c r="J299" s="332"/>
      <c r="L299" s="332"/>
      <c r="M299" s="332"/>
      <c r="N299" s="332"/>
      <c r="O299" s="332"/>
      <c r="P299" s="332"/>
      <c r="Q299" s="332"/>
    </row>
    <row r="300" spans="1:17">
      <c r="A300" s="159"/>
      <c r="B300" s="332"/>
      <c r="C300" s="332"/>
      <c r="D300" s="333"/>
      <c r="E300" s="333"/>
      <c r="F300" s="333"/>
      <c r="G300" s="332"/>
      <c r="H300" s="332"/>
      <c r="I300" s="332"/>
      <c r="J300" s="332"/>
      <c r="L300" s="332"/>
      <c r="M300" s="332"/>
      <c r="N300" s="332"/>
      <c r="O300" s="332"/>
      <c r="P300" s="332"/>
      <c r="Q300" s="332"/>
    </row>
    <row r="301" spans="1:17">
      <c r="A301" s="159"/>
      <c r="B301" s="332"/>
      <c r="C301" s="332"/>
      <c r="D301" s="332"/>
      <c r="E301" s="159"/>
      <c r="F301" s="159"/>
      <c r="G301" s="159"/>
      <c r="H301" s="159"/>
      <c r="I301" s="159"/>
      <c r="J301" s="159"/>
      <c r="K301" s="159"/>
      <c r="L301" s="159"/>
      <c r="M301" s="159"/>
      <c r="N301" s="159"/>
      <c r="O301" s="159"/>
      <c r="P301" s="159"/>
      <c r="Q301" s="159"/>
    </row>
    <row r="302" spans="1:17">
      <c r="A302" s="159"/>
      <c r="B302" s="332"/>
      <c r="C302" s="332"/>
      <c r="D302" s="332"/>
      <c r="E302" s="449"/>
    </row>
    <row r="303" spans="1:17" ht="20.25">
      <c r="A303" s="347" t="s">
        <v>280</v>
      </c>
      <c r="B303" s="332"/>
      <c r="C303" s="332"/>
      <c r="D303" s="332"/>
      <c r="E303" s="450"/>
      <c r="F303" s="422">
        <v>2016</v>
      </c>
      <c r="G303" s="422">
        <v>2017</v>
      </c>
      <c r="H303" s="422">
        <v>2018</v>
      </c>
      <c r="I303" s="422">
        <v>2019</v>
      </c>
      <c r="J303" s="422"/>
      <c r="K303" s="449">
        <v>2020</v>
      </c>
      <c r="L303" s="422"/>
      <c r="M303" s="422"/>
      <c r="N303" s="422"/>
      <c r="O303" s="422"/>
      <c r="P303" s="422"/>
      <c r="Q303" s="422"/>
    </row>
    <row r="304" spans="1:17" ht="25.5">
      <c r="A304" s="399" t="s">
        <v>831</v>
      </c>
      <c r="B304" s="332"/>
      <c r="C304" s="332"/>
      <c r="D304" s="332"/>
      <c r="E304" s="173"/>
      <c r="F304" s="423" t="s">
        <v>233</v>
      </c>
      <c r="G304" s="423" t="s">
        <v>233</v>
      </c>
      <c r="H304" s="423" t="s">
        <v>233</v>
      </c>
      <c r="I304" s="423" t="s">
        <v>233</v>
      </c>
      <c r="J304" s="423"/>
      <c r="K304" s="450" t="s">
        <v>233</v>
      </c>
      <c r="L304" s="423"/>
      <c r="M304" s="423"/>
      <c r="N304" s="423"/>
      <c r="O304" s="423"/>
      <c r="P304" s="423"/>
      <c r="Q304" s="423"/>
    </row>
    <row r="305" spans="1:17">
      <c r="A305" s="399"/>
      <c r="B305" s="332"/>
      <c r="C305" s="332"/>
      <c r="D305" s="332"/>
      <c r="E305" s="410"/>
      <c r="F305" s="406" t="s">
        <v>288</v>
      </c>
      <c r="G305" s="406" t="s">
        <v>288</v>
      </c>
      <c r="H305" s="406" t="s">
        <v>288</v>
      </c>
      <c r="I305" s="406" t="s">
        <v>288</v>
      </c>
      <c r="J305" s="406"/>
      <c r="K305" s="173" t="s">
        <v>288</v>
      </c>
      <c r="L305" s="406"/>
      <c r="M305" s="406"/>
      <c r="N305" s="406"/>
      <c r="O305" s="406"/>
      <c r="P305" s="406"/>
      <c r="Q305" s="406"/>
    </row>
    <row r="306" spans="1:17">
      <c r="A306" s="332" t="s">
        <v>817</v>
      </c>
      <c r="B306" s="334"/>
      <c r="C306" s="334"/>
      <c r="D306" s="334"/>
      <c r="E306" s="416"/>
      <c r="F306" s="425"/>
      <c r="G306" s="425"/>
      <c r="H306" s="425"/>
      <c r="I306" s="425"/>
      <c r="J306" s="425"/>
      <c r="K306" s="410"/>
      <c r="L306" s="425"/>
      <c r="M306" s="425"/>
      <c r="N306" s="425"/>
      <c r="O306" s="425"/>
      <c r="P306" s="425"/>
      <c r="Q306" s="425"/>
    </row>
    <row r="307" spans="1:17">
      <c r="A307" s="332"/>
      <c r="B307" s="332"/>
      <c r="C307" s="332"/>
      <c r="D307" s="332"/>
      <c r="E307" s="399"/>
      <c r="F307" s="426">
        <v>12361.5</v>
      </c>
      <c r="G307" s="426">
        <v>12942.4</v>
      </c>
      <c r="H307" s="426">
        <v>13282.6</v>
      </c>
      <c r="I307" s="426">
        <v>13392.4</v>
      </c>
      <c r="J307" s="426"/>
      <c r="K307" s="416">
        <v>13080.1</v>
      </c>
      <c r="L307" s="426"/>
      <c r="M307" s="426"/>
      <c r="N307" s="426"/>
      <c r="O307" s="426"/>
      <c r="P307" s="426"/>
      <c r="Q307" s="426"/>
    </row>
    <row r="308" spans="1:17">
      <c r="A308" s="416" t="s">
        <v>695</v>
      </c>
      <c r="B308" s="332"/>
      <c r="C308" s="332"/>
      <c r="D308" s="332"/>
      <c r="E308" s="332"/>
      <c r="F308" s="427">
        <v>12361.5</v>
      </c>
      <c r="G308" s="427">
        <v>12942.4</v>
      </c>
      <c r="H308" s="427">
        <v>13282.6</v>
      </c>
      <c r="I308" s="427">
        <v>13392.4</v>
      </c>
      <c r="J308" s="427"/>
      <c r="K308" s="399">
        <v>13080.1</v>
      </c>
      <c r="L308" s="427"/>
      <c r="M308" s="427"/>
      <c r="N308" s="427"/>
      <c r="O308" s="427"/>
      <c r="P308" s="427"/>
      <c r="Q308" s="427"/>
    </row>
    <row r="309" spans="1:17">
      <c r="A309" s="399" t="s">
        <v>737</v>
      </c>
      <c r="B309" s="332"/>
      <c r="C309" s="332"/>
      <c r="D309" s="332"/>
      <c r="E309" s="173"/>
      <c r="F309" s="424">
        <v>4729.2</v>
      </c>
      <c r="G309" s="424">
        <v>4592.3999999999996</v>
      </c>
      <c r="H309" s="424">
        <v>4247.6000000000004</v>
      </c>
      <c r="I309" s="424">
        <v>3907.1</v>
      </c>
      <c r="J309" s="424"/>
      <c r="K309" s="332">
        <v>3605.4</v>
      </c>
      <c r="L309" s="424"/>
      <c r="M309" s="424"/>
      <c r="N309" s="424"/>
      <c r="O309" s="424"/>
      <c r="P309" s="424"/>
      <c r="Q309" s="424"/>
    </row>
    <row r="310" spans="1:17">
      <c r="A310" s="332" t="s">
        <v>792</v>
      </c>
      <c r="B310" s="332"/>
      <c r="C310" s="332"/>
      <c r="D310" s="332"/>
      <c r="E310" s="173"/>
      <c r="F310" s="406">
        <v>7632.3</v>
      </c>
      <c r="G310" s="406">
        <v>8350</v>
      </c>
      <c r="H310" s="406">
        <v>9035</v>
      </c>
      <c r="I310" s="406">
        <v>9485.2999999999993</v>
      </c>
      <c r="J310" s="406"/>
      <c r="K310" s="173">
        <v>9474.7000000000007</v>
      </c>
      <c r="L310" s="406"/>
      <c r="M310" s="406"/>
      <c r="N310" s="406"/>
      <c r="O310" s="406"/>
      <c r="P310" s="406"/>
      <c r="Q310" s="406"/>
    </row>
    <row r="311" spans="1:17">
      <c r="A311" s="332" t="s">
        <v>818</v>
      </c>
      <c r="B311" s="332"/>
      <c r="C311" s="332"/>
      <c r="D311" s="332"/>
      <c r="E311" s="173"/>
      <c r="F311" s="406" t="s">
        <v>302</v>
      </c>
      <c r="G311" s="406" t="s">
        <v>302</v>
      </c>
      <c r="H311" s="406" t="s">
        <v>302</v>
      </c>
      <c r="I311" s="406" t="s">
        <v>302</v>
      </c>
      <c r="J311" s="406"/>
      <c r="K311" s="173" t="s">
        <v>302</v>
      </c>
      <c r="L311" s="406"/>
      <c r="M311" s="406"/>
      <c r="N311" s="406"/>
      <c r="O311" s="406"/>
      <c r="P311" s="406"/>
      <c r="Q311" s="406"/>
    </row>
    <row r="312" spans="1:17">
      <c r="A312" s="332" t="s">
        <v>747</v>
      </c>
      <c r="B312" s="334"/>
      <c r="C312" s="334"/>
      <c r="D312" s="334"/>
      <c r="E312" s="439"/>
      <c r="F312" s="406"/>
      <c r="G312" s="406"/>
      <c r="H312" s="406"/>
      <c r="I312" s="406"/>
      <c r="J312" s="406"/>
      <c r="K312" s="173"/>
      <c r="L312" s="406"/>
      <c r="M312" s="406"/>
      <c r="N312" s="406"/>
      <c r="O312" s="406"/>
      <c r="P312" s="406"/>
      <c r="Q312" s="406"/>
    </row>
    <row r="313" spans="1:17">
      <c r="A313" s="332"/>
      <c r="B313" s="332"/>
      <c r="C313" s="332"/>
      <c r="D313" s="332"/>
      <c r="E313" s="173"/>
      <c r="F313" s="409">
        <v>7383.7</v>
      </c>
      <c r="G313" s="409">
        <v>8065.4</v>
      </c>
      <c r="H313" s="409">
        <v>8539.1</v>
      </c>
      <c r="I313" s="409">
        <v>8476.7999999999993</v>
      </c>
      <c r="J313" s="409"/>
      <c r="K313" s="439">
        <v>8119.1</v>
      </c>
      <c r="L313" s="409"/>
      <c r="M313" s="409"/>
      <c r="N313" s="409"/>
      <c r="O313" s="409"/>
      <c r="P313" s="409"/>
      <c r="Q313" s="409"/>
    </row>
    <row r="314" spans="1:17">
      <c r="A314" s="416" t="s">
        <v>696</v>
      </c>
      <c r="B314" s="332"/>
      <c r="C314" s="332"/>
      <c r="D314" s="332"/>
      <c r="E314" s="173"/>
      <c r="F314" s="406">
        <v>2800</v>
      </c>
      <c r="G314" s="406">
        <v>2800</v>
      </c>
      <c r="H314" s="406">
        <v>2800</v>
      </c>
      <c r="I314" s="406">
        <v>2800</v>
      </c>
      <c r="J314" s="406"/>
      <c r="K314" s="173">
        <v>2800</v>
      </c>
      <c r="L314" s="406"/>
      <c r="M314" s="406"/>
      <c r="N314" s="406"/>
      <c r="O314" s="406"/>
      <c r="P314" s="406"/>
      <c r="Q314" s="406"/>
    </row>
    <row r="315" spans="1:17">
      <c r="A315" s="332" t="s">
        <v>737</v>
      </c>
      <c r="B315" s="332"/>
      <c r="C315" s="332"/>
      <c r="D315" s="332"/>
      <c r="E315" s="173"/>
      <c r="F315" s="406" t="s">
        <v>302</v>
      </c>
      <c r="G315" s="406" t="s">
        <v>302</v>
      </c>
      <c r="H315" s="406" t="s">
        <v>302</v>
      </c>
      <c r="I315" s="406" t="s">
        <v>302</v>
      </c>
      <c r="J315" s="406"/>
      <c r="K315" s="173" t="s">
        <v>302</v>
      </c>
      <c r="L315" s="406"/>
      <c r="M315" s="406"/>
      <c r="N315" s="406"/>
      <c r="O315" s="406"/>
      <c r="P315" s="406"/>
      <c r="Q315" s="406"/>
    </row>
    <row r="316" spans="1:17">
      <c r="A316" s="421" t="s">
        <v>748</v>
      </c>
      <c r="B316" s="332"/>
      <c r="C316" s="332"/>
      <c r="D316" s="332"/>
      <c r="E316" s="173"/>
      <c r="F316" s="406" t="s">
        <v>302</v>
      </c>
      <c r="G316" s="406" t="s">
        <v>302</v>
      </c>
      <c r="H316" s="406" t="s">
        <v>302</v>
      </c>
      <c r="I316" s="406" t="s">
        <v>302</v>
      </c>
      <c r="J316" s="406"/>
      <c r="K316" s="173" t="s">
        <v>302</v>
      </c>
      <c r="L316" s="406"/>
      <c r="M316" s="406"/>
      <c r="N316" s="406"/>
      <c r="O316" s="406"/>
      <c r="P316" s="406"/>
      <c r="Q316" s="406"/>
    </row>
    <row r="317" spans="1:17">
      <c r="A317" s="421" t="s">
        <v>801</v>
      </c>
      <c r="B317" s="332"/>
      <c r="C317" s="332"/>
      <c r="D317" s="332"/>
      <c r="E317" s="173"/>
      <c r="F317" s="406">
        <v>2800</v>
      </c>
      <c r="G317" s="406">
        <v>2800</v>
      </c>
      <c r="H317" s="406">
        <v>2800</v>
      </c>
      <c r="I317" s="406">
        <v>2800</v>
      </c>
      <c r="J317" s="406"/>
      <c r="K317" s="173">
        <v>2800</v>
      </c>
      <c r="L317" s="406"/>
      <c r="M317" s="406"/>
      <c r="N317" s="406"/>
      <c r="O317" s="406"/>
      <c r="P317" s="406"/>
      <c r="Q317" s="406"/>
    </row>
    <row r="318" spans="1:17">
      <c r="A318" s="421" t="s">
        <v>821</v>
      </c>
      <c r="B318" s="332"/>
      <c r="C318" s="332"/>
      <c r="D318" s="332"/>
      <c r="E318" s="173"/>
      <c r="F318" s="406">
        <v>4583.7</v>
      </c>
      <c r="G318" s="406">
        <v>5265.4</v>
      </c>
      <c r="H318" s="406">
        <v>5739.1</v>
      </c>
      <c r="I318" s="406">
        <v>5676.8</v>
      </c>
      <c r="J318" s="406"/>
      <c r="K318" s="173">
        <v>5319.1</v>
      </c>
      <c r="L318" s="406"/>
      <c r="M318" s="406"/>
      <c r="N318" s="406"/>
      <c r="O318" s="406"/>
      <c r="P318" s="406"/>
      <c r="Q318" s="406"/>
    </row>
    <row r="319" spans="1:17">
      <c r="A319" s="332" t="s">
        <v>747</v>
      </c>
      <c r="B319" s="332"/>
      <c r="C319" s="332"/>
      <c r="D319" s="332"/>
      <c r="E319" s="173"/>
      <c r="F319" s="406">
        <v>4583.7</v>
      </c>
      <c r="G319" s="406">
        <v>5265.4</v>
      </c>
      <c r="H319" s="406">
        <v>5739.1</v>
      </c>
      <c r="I319" s="406">
        <v>5676.8</v>
      </c>
      <c r="J319" s="406"/>
      <c r="K319" s="173">
        <v>5319.1</v>
      </c>
      <c r="L319" s="406"/>
      <c r="M319" s="406"/>
      <c r="N319" s="406"/>
      <c r="O319" s="406"/>
      <c r="P319" s="406"/>
      <c r="Q319" s="406"/>
    </row>
    <row r="320" spans="1:17">
      <c r="A320" s="421" t="s">
        <v>822</v>
      </c>
      <c r="B320" s="332"/>
      <c r="C320" s="332"/>
      <c r="D320" s="332"/>
      <c r="E320" s="173"/>
      <c r="F320" s="406" t="s">
        <v>302</v>
      </c>
      <c r="G320" s="406" t="s">
        <v>302</v>
      </c>
      <c r="H320" s="406" t="s">
        <v>302</v>
      </c>
      <c r="I320" s="406" t="s">
        <v>302</v>
      </c>
      <c r="J320" s="406"/>
      <c r="K320" s="173" t="s">
        <v>302</v>
      </c>
      <c r="L320" s="406"/>
      <c r="M320" s="406"/>
      <c r="N320" s="406"/>
      <c r="O320" s="406"/>
      <c r="P320" s="406"/>
      <c r="Q320" s="406"/>
    </row>
    <row r="321" spans="1:17">
      <c r="A321" s="421" t="s">
        <v>823</v>
      </c>
      <c r="B321" s="332"/>
      <c r="C321" s="332"/>
      <c r="D321" s="332"/>
      <c r="E321" s="173"/>
      <c r="F321" s="406" t="s">
        <v>302</v>
      </c>
      <c r="G321" s="406" t="s">
        <v>302</v>
      </c>
      <c r="H321" s="406" t="s">
        <v>302</v>
      </c>
      <c r="I321" s="406" t="s">
        <v>302</v>
      </c>
      <c r="J321" s="406"/>
      <c r="K321" s="173">
        <v>0</v>
      </c>
      <c r="L321" s="406"/>
      <c r="M321" s="406"/>
      <c r="N321" s="406"/>
      <c r="O321" s="406"/>
      <c r="P321" s="406"/>
      <c r="Q321" s="406"/>
    </row>
    <row r="322" spans="1:17">
      <c r="A322" s="421" t="s">
        <v>752</v>
      </c>
      <c r="B322" s="334"/>
      <c r="C322" s="334"/>
      <c r="D322" s="334"/>
      <c r="E322" s="439"/>
      <c r="F322" s="406"/>
      <c r="G322" s="406"/>
      <c r="H322" s="406"/>
      <c r="I322" s="406"/>
      <c r="J322" s="406"/>
      <c r="K322" s="173"/>
      <c r="L322" s="406"/>
      <c r="M322" s="406"/>
      <c r="N322" s="406"/>
      <c r="O322" s="406"/>
      <c r="P322" s="406"/>
      <c r="Q322" s="406"/>
    </row>
    <row r="323" spans="1:17">
      <c r="A323" s="332"/>
      <c r="B323" s="332"/>
      <c r="C323" s="332"/>
      <c r="D323" s="332"/>
      <c r="E323" s="173"/>
      <c r="F323" s="409">
        <v>19745.25</v>
      </c>
      <c r="G323" s="409">
        <v>21007.82</v>
      </c>
      <c r="H323" s="409">
        <v>21821.65</v>
      </c>
      <c r="I323" s="409">
        <v>21869.16</v>
      </c>
      <c r="J323" s="409"/>
      <c r="K323" s="439">
        <v>21199.23</v>
      </c>
      <c r="L323" s="409"/>
      <c r="M323" s="409"/>
      <c r="N323" s="409"/>
      <c r="O323" s="409"/>
      <c r="P323" s="409"/>
      <c r="Q323" s="409"/>
    </row>
    <row r="324" spans="1:17">
      <c r="A324" s="416" t="s">
        <v>824</v>
      </c>
      <c r="B324" s="334"/>
      <c r="C324" s="334"/>
      <c r="D324" s="334"/>
      <c r="E324" s="439"/>
      <c r="F324" s="538">
        <v>0.35799999999999998</v>
      </c>
      <c r="G324" s="538">
        <v>0.35899999999999999</v>
      </c>
      <c r="H324" s="538">
        <v>0.35600000000000004</v>
      </c>
      <c r="I324" s="538">
        <v>0.33700000000000002</v>
      </c>
      <c r="J324" s="538"/>
      <c r="K324" s="616">
        <v>0.309</v>
      </c>
      <c r="L324" s="538"/>
      <c r="M324" s="538"/>
      <c r="N324" s="538"/>
      <c r="O324" s="538"/>
      <c r="P324" s="538"/>
      <c r="Q324" s="538"/>
    </row>
    <row r="325" spans="1:17">
      <c r="A325" s="332" t="s">
        <v>825</v>
      </c>
      <c r="F325" s="409">
        <v>55123.6</v>
      </c>
      <c r="G325" s="409">
        <v>58582.8</v>
      </c>
      <c r="H325" s="409">
        <v>61367.8</v>
      </c>
      <c r="I325" s="409">
        <v>64849.3</v>
      </c>
      <c r="J325" s="409"/>
      <c r="K325" s="439">
        <v>68687.5</v>
      </c>
      <c r="L325" s="409"/>
      <c r="M325" s="409"/>
      <c r="N325" s="409"/>
      <c r="O325" s="409"/>
      <c r="P325" s="409"/>
      <c r="Q325" s="409"/>
    </row>
    <row r="326" spans="1:17">
      <c r="A326" s="416" t="s">
        <v>826</v>
      </c>
    </row>
  </sheetData>
  <phoneticPr fontId="95" type="noConversion"/>
  <pageMargins left="0.78749999999999998" right="0.78749999999999998" top="1.05277777777778" bottom="1.05277777777778" header="0.78749999999999998" footer="0.78749999999999998"/>
  <pageSetup orientation="portrait" useFirstPageNumber="1" horizontalDpi="4294967292" verticalDpi="4294967292" r:id="rId1"/>
  <headerFooter>
    <oddHeader>&amp;C&amp;"Times New Roman,Regular"&amp;12&amp;A</oddHeader>
    <oddFooter>&amp;C&amp;"Times New Roman,Regular"&amp;12Page &amp;P</oddFooter>
  </headerFooter>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G45"/>
  <sheetViews>
    <sheetView showGridLines="0" zoomScale="85" zoomScaleNormal="85" workbookViewId="0">
      <pane xSplit="1" ySplit="3" topLeftCell="K4" activePane="bottomRight" state="frozen"/>
      <selection pane="topRight" activeCell="B1" sqref="B1"/>
      <selection pane="bottomLeft" activeCell="A4" sqref="A4"/>
      <selection pane="bottomRight" activeCell="AB32" sqref="AB32"/>
    </sheetView>
  </sheetViews>
  <sheetFormatPr defaultColWidth="11.42578125" defaultRowHeight="14.25"/>
  <cols>
    <col min="1" max="1" width="55" style="83" customWidth="1"/>
    <col min="2" max="14" width="8.140625" style="99" bestFit="1" customWidth="1"/>
    <col min="15" max="15" width="12" style="99" bestFit="1" customWidth="1"/>
    <col min="16" max="18" width="12" style="49" bestFit="1" customWidth="1"/>
    <col min="19" max="19" width="11.42578125" style="50" bestFit="1" customWidth="1"/>
    <col min="20" max="21" width="11.42578125" style="49" bestFit="1" customWidth="1"/>
    <col min="22" max="23" width="9.42578125" style="49" bestFit="1" customWidth="1"/>
    <col min="24" max="27" width="9.42578125" style="83" bestFit="1" customWidth="1"/>
    <col min="28" max="28" width="11.42578125" style="83" bestFit="1" customWidth="1"/>
    <col min="29" max="33" width="12.5703125" style="83" bestFit="1" customWidth="1"/>
    <col min="34" max="16384" width="11.42578125" style="83"/>
  </cols>
  <sheetData>
    <row r="1" spans="1:33" ht="15.75">
      <c r="A1" s="160" t="s">
        <v>831</v>
      </c>
      <c r="B1" s="210">
        <v>1999</v>
      </c>
      <c r="C1" s="210">
        <v>2000</v>
      </c>
      <c r="D1" s="210">
        <v>2001</v>
      </c>
      <c r="E1" s="210">
        <v>2002</v>
      </c>
      <c r="F1" s="210">
        <v>2003</v>
      </c>
      <c r="G1" s="210">
        <v>2004</v>
      </c>
      <c r="H1" s="210">
        <v>2005</v>
      </c>
      <c r="I1" s="210">
        <v>2006</v>
      </c>
      <c r="J1" s="210">
        <v>2007</v>
      </c>
      <c r="K1" s="210">
        <v>2008</v>
      </c>
      <c r="L1" s="210">
        <v>2009</v>
      </c>
      <c r="M1" s="210">
        <v>2010</v>
      </c>
      <c r="N1" s="210">
        <v>2011</v>
      </c>
      <c r="O1" s="31">
        <v>2012</v>
      </c>
      <c r="P1" s="31">
        <v>2013</v>
      </c>
      <c r="Q1" s="31">
        <v>2014</v>
      </c>
      <c r="R1" s="31">
        <v>2015</v>
      </c>
      <c r="S1" s="31">
        <v>2016</v>
      </c>
      <c r="T1" s="31">
        <v>2017</v>
      </c>
      <c r="U1" s="31">
        <v>2018</v>
      </c>
      <c r="V1" s="31">
        <v>2019</v>
      </c>
      <c r="W1" s="31">
        <v>2020</v>
      </c>
      <c r="X1" s="31">
        <v>2021</v>
      </c>
      <c r="Y1" s="31">
        <v>2022</v>
      </c>
      <c r="Z1" s="31">
        <v>2023</v>
      </c>
      <c r="AA1" s="31">
        <v>2024</v>
      </c>
      <c r="AB1" s="1265">
        <v>2025</v>
      </c>
      <c r="AC1" s="29">
        <v>2026</v>
      </c>
      <c r="AD1" s="29">
        <v>2027</v>
      </c>
      <c r="AE1" s="29">
        <v>2028</v>
      </c>
      <c r="AF1" s="29">
        <v>2029</v>
      </c>
      <c r="AG1" s="29">
        <v>2030</v>
      </c>
    </row>
    <row r="2" spans="1:33" ht="15" customHeight="1">
      <c r="A2" s="239"/>
      <c r="B2" s="240" t="s">
        <v>231</v>
      </c>
      <c r="C2" s="240" t="s">
        <v>231</v>
      </c>
      <c r="D2" s="240" t="s">
        <v>231</v>
      </c>
      <c r="E2" s="240" t="s">
        <v>231</v>
      </c>
      <c r="F2" s="240" t="s">
        <v>231</v>
      </c>
      <c r="G2" s="240" t="s">
        <v>231</v>
      </c>
      <c r="H2" s="240" t="s">
        <v>231</v>
      </c>
      <c r="I2" s="240" t="s">
        <v>231</v>
      </c>
      <c r="J2" s="240" t="s">
        <v>231</v>
      </c>
      <c r="K2" s="240" t="s">
        <v>231</v>
      </c>
      <c r="L2" s="240" t="s">
        <v>231</v>
      </c>
      <c r="M2" s="240" t="s">
        <v>231</v>
      </c>
      <c r="N2" s="240" t="s">
        <v>231</v>
      </c>
      <c r="O2" s="33" t="s">
        <v>231</v>
      </c>
      <c r="P2" s="33" t="s">
        <v>231</v>
      </c>
      <c r="Q2" s="33" t="s">
        <v>231</v>
      </c>
      <c r="R2" s="33" t="s">
        <v>231</v>
      </c>
      <c r="S2" s="33" t="s">
        <v>231</v>
      </c>
      <c r="T2" s="33" t="str">
        <f>'Debt (Tb15)'!G2</f>
        <v>ACTUAL</v>
      </c>
      <c r="U2" s="33" t="str">
        <f>'Debt (Tb15)'!H2</f>
        <v>ACTUAL</v>
      </c>
      <c r="V2" s="33" t="str">
        <f>'Debt (Tb15)'!I2</f>
        <v>ACTUAL</v>
      </c>
      <c r="W2" s="33" t="str">
        <f>'Debt (Tb15)'!J2</f>
        <v>ACTUAL</v>
      </c>
      <c r="X2" s="33" t="str">
        <f>'Debt (Tb15)'!K2</f>
        <v>ACTUAL</v>
      </c>
      <c r="Y2" s="33" t="str">
        <f>'Debt (Tb15)'!L2</f>
        <v>ACTUAL</v>
      </c>
      <c r="Z2" s="33" t="str">
        <f>'Debt (Tb15)'!M2</f>
        <v>ACTUAL</v>
      </c>
      <c r="AA2" s="33" t="str">
        <f>'Debt (Tb15)'!N2</f>
        <v>ACTUAL</v>
      </c>
      <c r="AB2" s="1217" t="str">
        <f>'Debt (Tb15)'!O2</f>
        <v>ACTUAL</v>
      </c>
      <c r="AC2" s="32" t="str">
        <f>'Debt (Tb15)'!P2</f>
        <v>PROJECTION</v>
      </c>
      <c r="AD2" s="32" t="str">
        <f>'Debt (Tb15)'!Q2</f>
        <v>PROJECTION</v>
      </c>
      <c r="AE2" s="32" t="str">
        <f>'Debt (Tb15)'!R2</f>
        <v>PROJECTION</v>
      </c>
      <c r="AF2" s="32" t="str">
        <f>'Debt (Tb15)'!S2</f>
        <v>PROJECTION</v>
      </c>
      <c r="AG2" s="32" t="str">
        <f>'Debt (Tb15)'!T2</f>
        <v>PROJECTION</v>
      </c>
    </row>
    <row r="3" spans="1:33" s="88" customFormat="1" ht="28.5" customHeight="1">
      <c r="A3" s="241" t="s">
        <v>817</v>
      </c>
      <c r="B3" s="242"/>
      <c r="C3" s="242"/>
      <c r="D3" s="242"/>
      <c r="E3" s="242"/>
      <c r="F3" s="242"/>
      <c r="G3" s="242"/>
      <c r="H3" s="242"/>
      <c r="I3" s="242"/>
      <c r="J3" s="242"/>
      <c r="K3" s="242"/>
      <c r="L3" s="242"/>
      <c r="M3" s="242"/>
      <c r="N3" s="500" t="s">
        <v>642</v>
      </c>
      <c r="O3" s="240" t="s">
        <v>456</v>
      </c>
      <c r="P3" s="33" t="s">
        <v>457</v>
      </c>
      <c r="Q3" s="240" t="s">
        <v>458</v>
      </c>
      <c r="R3" s="240" t="s">
        <v>459</v>
      </c>
      <c r="S3" s="539" t="s">
        <v>170</v>
      </c>
      <c r="T3" s="33" t="str">
        <f>'Debt (Tb15)'!G3</f>
        <v>2019 Budget</v>
      </c>
      <c r="U3" s="33" t="str">
        <f>'Debt (Tb15)'!H3</f>
        <v>2020 Budget</v>
      </c>
      <c r="V3" s="33" t="str">
        <f>'Debt (Tb15)'!I3</f>
        <v>2019 FBO</v>
      </c>
      <c r="W3" s="33" t="str">
        <f>'Debt (Tb15)'!J3</f>
        <v>2020 FBO</v>
      </c>
      <c r="X3" s="33" t="str">
        <f>'Debt (Tb15)'!K3</f>
        <v>2021 FBO</v>
      </c>
      <c r="Y3" s="33" t="str">
        <f>'Debt (Tb15)'!L3</f>
        <v>2022 FBO</v>
      </c>
      <c r="Z3" s="33" t="str">
        <f>'Debt (Tb15)'!M3</f>
        <v>2023 FBO</v>
      </c>
      <c r="AA3" s="33" t="str">
        <f>'Debt (Tb15)'!N3</f>
        <v>2024 FBO</v>
      </c>
      <c r="AB3" s="1217" t="str">
        <f>'Debt (Tb15)'!O3</f>
        <v>2025 FBO</v>
      </c>
      <c r="AC3" s="32" t="str">
        <f>'Debt (Tb15)'!P3</f>
        <v>2026 Budget</v>
      </c>
      <c r="AD3" s="32" t="str">
        <f>'Debt (Tb15)'!Q3</f>
        <v>2026 Budget</v>
      </c>
      <c r="AE3" s="32" t="str">
        <f>'Debt (Tb15)'!R3</f>
        <v>2026 Budget</v>
      </c>
      <c r="AF3" s="1007"/>
      <c r="AG3" s="1007"/>
    </row>
    <row r="4" spans="1:33">
      <c r="A4" s="159"/>
      <c r="B4" s="36"/>
      <c r="C4" s="36"/>
      <c r="D4" s="36"/>
      <c r="E4" s="36"/>
      <c r="F4" s="36"/>
      <c r="G4" s="36"/>
      <c r="H4" s="36"/>
      <c r="I4" s="36"/>
      <c r="J4" s="36"/>
      <c r="K4" s="36"/>
      <c r="L4" s="36"/>
      <c r="M4" s="36"/>
      <c r="N4" s="36"/>
      <c r="O4" s="243"/>
      <c r="P4" s="243"/>
      <c r="Q4" s="243"/>
      <c r="R4" s="243"/>
      <c r="S4" s="95"/>
      <c r="T4" s="95"/>
      <c r="U4" s="95"/>
      <c r="V4" s="95"/>
      <c r="W4" s="95"/>
      <c r="X4" s="95"/>
      <c r="Y4" s="95"/>
      <c r="Z4" s="95"/>
      <c r="AA4" s="95"/>
      <c r="AB4" s="59"/>
      <c r="AC4" s="94"/>
      <c r="AD4" s="94"/>
      <c r="AE4" s="94"/>
      <c r="AF4" s="236"/>
      <c r="AG4" s="236"/>
    </row>
    <row r="5" spans="1:33">
      <c r="A5" s="57" t="s">
        <v>695</v>
      </c>
      <c r="B5" s="244"/>
      <c r="C5" s="244"/>
      <c r="D5" s="244"/>
      <c r="E5" s="244"/>
      <c r="F5" s="244"/>
      <c r="G5" s="244"/>
      <c r="H5" s="244"/>
      <c r="I5" s="244"/>
      <c r="J5" s="244"/>
      <c r="K5" s="244"/>
      <c r="L5" s="244"/>
      <c r="M5" s="244"/>
      <c r="N5" s="244"/>
      <c r="O5" s="71">
        <f>'Debt (Tb15)'!B5</f>
        <v>6118.2</v>
      </c>
      <c r="P5" s="71">
        <f>'Debt (Tb15)'!C5</f>
        <v>8845.2000000000007</v>
      </c>
      <c r="Q5" s="71">
        <f>'Debt (Tb15)'!D5</f>
        <v>11827.9</v>
      </c>
      <c r="R5" s="71">
        <f>'Debt (Tb15)'!E5</f>
        <v>13942</v>
      </c>
      <c r="S5" s="71">
        <f>'Debt (Tb15)'!F5</f>
        <v>16436.900000000001</v>
      </c>
      <c r="T5" s="71">
        <f>'Debt (Tb15)'!G5</f>
        <v>17173.099999999999</v>
      </c>
      <c r="U5" s="71">
        <f>'Debt (Tb15)'!H5</f>
        <v>18279.900000000001</v>
      </c>
      <c r="V5" s="71">
        <f>'Debt (Tb15)'!I5</f>
        <v>19333.5</v>
      </c>
      <c r="W5" s="71">
        <f>'Debt (Tb15)'!J5</f>
        <v>22215.599999999999</v>
      </c>
      <c r="X5" s="71">
        <f>'Debt (Tb15)'!K5</f>
        <v>25257.599999999999</v>
      </c>
      <c r="Y5" s="71">
        <f>'Debt (Tb15)'!L5</f>
        <v>27534.2</v>
      </c>
      <c r="Z5" s="71">
        <f>'Debt (Tb15)'!M5</f>
        <v>29716.9</v>
      </c>
      <c r="AA5" s="71">
        <f>'Debt (Tb15)'!N5</f>
        <v>31192.799999999999</v>
      </c>
      <c r="AB5" s="1261">
        <f>'Debt (Tb15)'!O5</f>
        <v>31672.5</v>
      </c>
      <c r="AC5" s="70">
        <f>'Debt (Tb15)'!P5</f>
        <v>30877.1</v>
      </c>
      <c r="AD5" s="70">
        <f>'Debt (Tb15)'!Q5</f>
        <v>31893.200000000001</v>
      </c>
      <c r="AE5" s="70">
        <f>'Debt (Tb15)'!R5</f>
        <v>33989.599999999999</v>
      </c>
      <c r="AF5" s="70">
        <f>'Debt (Tb15)'!S5</f>
        <v>31126.400000000001</v>
      </c>
      <c r="AG5" s="70">
        <f>'Debt (Tb15)'!T5</f>
        <v>26172.400000000001</v>
      </c>
    </row>
    <row r="6" spans="1:33">
      <c r="A6" s="179" t="s">
        <v>695</v>
      </c>
      <c r="B6" s="152">
        <v>2021.3</v>
      </c>
      <c r="C6" s="152">
        <v>1783.3</v>
      </c>
      <c r="D6" s="152">
        <v>2115.1</v>
      </c>
      <c r="E6" s="152">
        <v>2588.3000000000002</v>
      </c>
      <c r="F6" s="152">
        <v>3022.9</v>
      </c>
      <c r="G6" s="152">
        <v>3181.4</v>
      </c>
      <c r="H6" s="152">
        <v>3403.8</v>
      </c>
      <c r="I6" s="152">
        <v>3101</v>
      </c>
      <c r="J6" s="152">
        <v>3173.3</v>
      </c>
      <c r="K6" s="152">
        <v>4096</v>
      </c>
      <c r="L6" s="152">
        <v>4213</v>
      </c>
      <c r="M6" s="152">
        <v>4127.8999999999996</v>
      </c>
      <c r="N6" s="152">
        <v>3875.7</v>
      </c>
      <c r="O6" s="152">
        <v>6118.2</v>
      </c>
      <c r="P6" s="152">
        <v>8845.2000000000007</v>
      </c>
      <c r="Q6" s="152">
        <v>11827.9</v>
      </c>
      <c r="R6" s="152">
        <v>13908.7</v>
      </c>
      <c r="S6" s="540"/>
      <c r="T6" s="540"/>
      <c r="U6" s="540"/>
      <c r="V6" s="540"/>
      <c r="W6" s="540"/>
      <c r="X6" s="540"/>
      <c r="Y6" s="540"/>
      <c r="Z6" s="540"/>
      <c r="AA6" s="540"/>
      <c r="AB6" s="1266"/>
      <c r="AC6" s="166"/>
      <c r="AD6" s="166"/>
      <c r="AE6" s="166"/>
      <c r="AF6" s="166"/>
      <c r="AG6" s="166"/>
    </row>
    <row r="7" spans="1:33">
      <c r="A7" s="159" t="s">
        <v>792</v>
      </c>
      <c r="B7" s="65"/>
      <c r="C7" s="65"/>
      <c r="D7" s="65"/>
      <c r="E7" s="65"/>
      <c r="F7" s="65"/>
      <c r="G7" s="65"/>
      <c r="H7" s="65"/>
      <c r="I7" s="65"/>
      <c r="J7" s="65"/>
      <c r="K7" s="65"/>
      <c r="L7" s="65"/>
      <c r="M7" s="65"/>
      <c r="N7" s="65"/>
      <c r="O7" s="73">
        <f>'Debt (Tb15)'!B150</f>
        <v>2751.6</v>
      </c>
      <c r="P7" s="73">
        <f>'Debt (Tb15)'!C150</f>
        <v>4200.7</v>
      </c>
      <c r="Q7" s="73">
        <f>'Debt (Tb15)'!D150</f>
        <v>5620.6</v>
      </c>
      <c r="R7" s="73">
        <f>'Debt (Tb15)'!E150</f>
        <v>6729.4</v>
      </c>
      <c r="S7" s="73">
        <f>'Debt (Tb15)'!F150</f>
        <v>8663.5</v>
      </c>
      <c r="T7" s="73">
        <f>'Debt (Tb15)'!G150</f>
        <v>9194.4</v>
      </c>
      <c r="U7" s="73">
        <f>'Debt (Tb15)'!H150</f>
        <v>8677.6</v>
      </c>
      <c r="V7" s="73">
        <f>'Debt (Tb15)'!I150</f>
        <v>10191.299999999999</v>
      </c>
      <c r="W7" s="73">
        <f>'Debt (Tb15)'!J150</f>
        <v>11819.4</v>
      </c>
      <c r="X7" s="73">
        <f>'Debt (Tb15)'!K150</f>
        <v>13296.6</v>
      </c>
      <c r="Y7" s="73">
        <f>'Debt (Tb15)'!L6</f>
        <v>13789.2</v>
      </c>
      <c r="Z7" s="73">
        <f>'Debt (Tb15)'!M6</f>
        <v>14145.9</v>
      </c>
      <c r="AA7" s="73">
        <f>'Debt (Tb15)'!N6</f>
        <v>12762.9</v>
      </c>
      <c r="AB7" s="1263">
        <f>'Debt (Tb15)'!O6</f>
        <v>13943.5</v>
      </c>
      <c r="AC7" s="72">
        <f>'Debt (Tb15)'!P6</f>
        <v>11898</v>
      </c>
      <c r="AD7" s="72">
        <f>'Debt (Tb15)'!Q6</f>
        <v>12937.9</v>
      </c>
      <c r="AE7" s="72">
        <f>'Debt (Tb15)'!R6</f>
        <v>16075.4</v>
      </c>
      <c r="AF7" s="72">
        <f>'Debt (Tb15)'!S6</f>
        <v>14255.6</v>
      </c>
      <c r="AG7" s="72">
        <f>'Debt (Tb15)'!T6</f>
        <v>10891.2</v>
      </c>
    </row>
    <row r="8" spans="1:33">
      <c r="A8" s="140" t="s">
        <v>792</v>
      </c>
      <c r="B8" s="143">
        <v>1775.2</v>
      </c>
      <c r="C8" s="143">
        <v>1577.2</v>
      </c>
      <c r="D8" s="143">
        <v>1748.8</v>
      </c>
      <c r="E8" s="143">
        <v>2169.1</v>
      </c>
      <c r="F8" s="143">
        <v>2755.3</v>
      </c>
      <c r="G8" s="143">
        <v>2236.1999999999998</v>
      </c>
      <c r="H8" s="143">
        <v>1796.5</v>
      </c>
      <c r="I8" s="143">
        <v>1194</v>
      </c>
      <c r="J8" s="143">
        <v>980.2</v>
      </c>
      <c r="K8" s="143">
        <v>1742.8</v>
      </c>
      <c r="L8" s="143">
        <v>1801.3</v>
      </c>
      <c r="M8" s="143">
        <v>1625.3</v>
      </c>
      <c r="N8" s="143">
        <v>1373.1</v>
      </c>
      <c r="O8" s="143">
        <v>2751.6</v>
      </c>
      <c r="P8" s="143">
        <v>4200.7</v>
      </c>
      <c r="Q8" s="143">
        <v>5620.6</v>
      </c>
      <c r="R8" s="143">
        <v>6696.1</v>
      </c>
      <c r="S8" s="73"/>
      <c r="T8" s="73"/>
      <c r="U8" s="73"/>
      <c r="V8" s="73"/>
      <c r="W8" s="73"/>
      <c r="X8" s="73"/>
      <c r="Y8" s="73"/>
      <c r="Z8" s="73"/>
      <c r="AA8" s="73"/>
      <c r="AB8" s="1263"/>
      <c r="AC8" s="72"/>
      <c r="AD8" s="72"/>
      <c r="AE8" s="72"/>
      <c r="AF8" s="72"/>
      <c r="AG8" s="72"/>
    </row>
    <row r="9" spans="1:33">
      <c r="A9" s="159" t="s">
        <v>818</v>
      </c>
      <c r="B9" s="65"/>
      <c r="C9" s="65"/>
      <c r="D9" s="65"/>
      <c r="E9" s="65"/>
      <c r="F9" s="65"/>
      <c r="G9" s="65"/>
      <c r="H9" s="65"/>
      <c r="I9" s="65"/>
      <c r="J9" s="65"/>
      <c r="K9" s="65"/>
      <c r="L9" s="65"/>
      <c r="M9" s="65"/>
      <c r="N9" s="65"/>
      <c r="O9" s="73">
        <f>'Debt (Tb15)'!B151</f>
        <v>3366.6</v>
      </c>
      <c r="P9" s="73">
        <f>'Debt (Tb15)'!C151</f>
        <v>4644.5</v>
      </c>
      <c r="Q9" s="73">
        <f>'Debt (Tb15)'!D151</f>
        <v>6207.3</v>
      </c>
      <c r="R9" s="73">
        <f>'Debt (Tb15)'!E151</f>
        <v>7212.6</v>
      </c>
      <c r="S9" s="73">
        <f>'Debt (Tb15)'!F151</f>
        <v>7773.4</v>
      </c>
      <c r="T9" s="73">
        <f>'Debt (Tb15)'!G151</f>
        <v>7978.7</v>
      </c>
      <c r="U9" s="73">
        <f>'Debt (Tb15)'!H151</f>
        <v>8322.2999999999993</v>
      </c>
      <c r="V9" s="73">
        <f>'Debt (Tb15)'!I151</f>
        <v>7966.6</v>
      </c>
      <c r="W9" s="73">
        <f>'Debt (Tb15)'!J151</f>
        <v>9315.2000000000007</v>
      </c>
      <c r="X9" s="73">
        <f>'Debt (Tb15)'!K151</f>
        <v>10833.4</v>
      </c>
      <c r="Y9" s="73">
        <f>'Debt (Tb15)'!L7</f>
        <v>12583.4</v>
      </c>
      <c r="Z9" s="73">
        <f>'Debt (Tb15)'!M7</f>
        <v>14528.4</v>
      </c>
      <c r="AA9" s="73">
        <f>'Debt (Tb15)'!N7</f>
        <v>16308.8</v>
      </c>
      <c r="AB9" s="1263">
        <f>'Debt (Tb15)'!O7</f>
        <v>17305.8</v>
      </c>
      <c r="AC9" s="72">
        <f>'Debt (Tb15)'!P7</f>
        <v>17926.8</v>
      </c>
      <c r="AD9" s="72">
        <f>'Debt (Tb15)'!Q7</f>
        <v>17469</v>
      </c>
      <c r="AE9" s="72">
        <f>'Debt (Tb15)'!R7</f>
        <v>16540</v>
      </c>
      <c r="AF9" s="72">
        <f>'Debt (Tb15)'!S7</f>
        <v>15611</v>
      </c>
      <c r="AG9" s="72">
        <f>'Debt (Tb15)'!T7</f>
        <v>14136</v>
      </c>
    </row>
    <row r="10" spans="1:33">
      <c r="A10" s="140" t="s">
        <v>832</v>
      </c>
      <c r="B10" s="143">
        <v>246.1</v>
      </c>
      <c r="C10" s="143">
        <v>206.1</v>
      </c>
      <c r="D10" s="143">
        <v>306.10000000000002</v>
      </c>
      <c r="E10" s="143">
        <v>283.8</v>
      </c>
      <c r="F10" s="143">
        <v>174.7</v>
      </c>
      <c r="G10" s="143">
        <v>898</v>
      </c>
      <c r="H10" s="143">
        <v>1567.9</v>
      </c>
      <c r="I10" s="143">
        <v>1883</v>
      </c>
      <c r="J10" s="143">
        <v>2174.8000000000002</v>
      </c>
      <c r="K10" s="143">
        <v>2339.5</v>
      </c>
      <c r="L10" s="143">
        <v>2402.6</v>
      </c>
      <c r="M10" s="143">
        <v>2502.6</v>
      </c>
      <c r="N10" s="143">
        <v>2502.6</v>
      </c>
      <c r="O10" s="143">
        <v>3366.6</v>
      </c>
      <c r="P10" s="143">
        <v>4644.5</v>
      </c>
      <c r="Q10" s="143">
        <v>6207.3</v>
      </c>
      <c r="R10" s="143">
        <v>7212.6</v>
      </c>
      <c r="S10" s="73"/>
      <c r="T10" s="73"/>
      <c r="U10" s="73"/>
      <c r="V10" s="73"/>
      <c r="W10" s="73"/>
      <c r="X10" s="73"/>
      <c r="Y10" s="73"/>
      <c r="Z10" s="73"/>
      <c r="AA10" s="73"/>
      <c r="AB10" s="1263"/>
      <c r="AC10" s="72"/>
      <c r="AD10" s="72"/>
      <c r="AE10" s="72"/>
      <c r="AF10" s="72"/>
      <c r="AG10" s="72"/>
    </row>
    <row r="11" spans="1:33">
      <c r="A11" s="159" t="s">
        <v>747</v>
      </c>
      <c r="B11" s="65"/>
      <c r="C11" s="65"/>
      <c r="D11" s="65"/>
      <c r="E11" s="65"/>
      <c r="F11" s="65"/>
      <c r="G11" s="65"/>
      <c r="H11" s="65"/>
      <c r="I11" s="65"/>
      <c r="J11" s="65"/>
      <c r="K11" s="65"/>
      <c r="L11" s="65"/>
      <c r="M11" s="65"/>
      <c r="N11" s="65"/>
      <c r="O11" s="245" t="s">
        <v>302</v>
      </c>
      <c r="P11" s="246" t="s">
        <v>302</v>
      </c>
      <c r="Q11" s="246" t="s">
        <v>302</v>
      </c>
      <c r="R11" s="245" t="s">
        <v>302</v>
      </c>
      <c r="S11" s="75" t="s">
        <v>302</v>
      </c>
      <c r="T11" s="73" t="s">
        <v>302</v>
      </c>
      <c r="U11" s="73" t="s">
        <v>302</v>
      </c>
      <c r="V11" s="73" t="s">
        <v>302</v>
      </c>
      <c r="W11" s="73" t="s">
        <v>302</v>
      </c>
      <c r="X11" s="73" t="s">
        <v>302</v>
      </c>
      <c r="Y11" s="73" t="s">
        <v>302</v>
      </c>
      <c r="Z11" s="73" t="s">
        <v>302</v>
      </c>
      <c r="AA11" s="73" t="s">
        <v>302</v>
      </c>
      <c r="AB11" s="1263" t="s">
        <v>302</v>
      </c>
      <c r="AC11" s="72" t="s">
        <v>302</v>
      </c>
      <c r="AD11" s="72" t="s">
        <v>302</v>
      </c>
      <c r="AE11" s="72" t="s">
        <v>302</v>
      </c>
      <c r="AF11" s="72" t="s">
        <v>302</v>
      </c>
      <c r="AG11" s="72" t="s">
        <v>302</v>
      </c>
    </row>
    <row r="12" spans="1:33">
      <c r="A12" s="140" t="s">
        <v>833</v>
      </c>
      <c r="B12" s="143">
        <v>0</v>
      </c>
      <c r="C12" s="143">
        <v>0</v>
      </c>
      <c r="D12" s="143">
        <v>60.2</v>
      </c>
      <c r="E12" s="143">
        <v>135.4</v>
      </c>
      <c r="F12" s="143">
        <v>92.9</v>
      </c>
      <c r="G12" s="143">
        <v>47.2</v>
      </c>
      <c r="H12" s="143">
        <v>39.4</v>
      </c>
      <c r="I12" s="143">
        <v>24</v>
      </c>
      <c r="J12" s="143">
        <v>18.3</v>
      </c>
      <c r="K12" s="143">
        <v>13.7</v>
      </c>
      <c r="L12" s="143">
        <v>9.1</v>
      </c>
      <c r="M12" s="143" t="s">
        <v>302</v>
      </c>
      <c r="N12" s="143" t="s">
        <v>302</v>
      </c>
      <c r="O12" s="147" t="s">
        <v>302</v>
      </c>
      <c r="P12" s="147" t="s">
        <v>302</v>
      </c>
      <c r="Q12" s="247" t="s">
        <v>302</v>
      </c>
      <c r="R12" s="147" t="s">
        <v>302</v>
      </c>
      <c r="S12" s="73"/>
      <c r="T12" s="73"/>
      <c r="U12" s="73"/>
      <c r="V12" s="73"/>
      <c r="W12" s="73"/>
      <c r="X12" s="73"/>
      <c r="Y12" s="73"/>
      <c r="Z12" s="73"/>
      <c r="AA12" s="73"/>
      <c r="AB12" s="1263"/>
      <c r="AC12" s="72"/>
      <c r="AD12" s="72"/>
      <c r="AE12" s="72"/>
      <c r="AF12" s="72"/>
      <c r="AG12" s="72"/>
    </row>
    <row r="13" spans="1:33">
      <c r="A13" s="140" t="s">
        <v>834</v>
      </c>
      <c r="B13" s="248">
        <v>0.23</v>
      </c>
      <c r="C13" s="248">
        <v>0.187</v>
      </c>
      <c r="D13" s="248">
        <v>0.215</v>
      </c>
      <c r="E13" s="248">
        <v>0.22</v>
      </c>
      <c r="F13" s="248">
        <v>0.23300000000000001</v>
      </c>
      <c r="G13" s="248">
        <v>0.23200000000000001</v>
      </c>
      <c r="H13" s="248">
        <v>0.2</v>
      </c>
      <c r="I13" s="248">
        <v>0.184</v>
      </c>
      <c r="J13" s="248">
        <v>0.16900000000000001</v>
      </c>
      <c r="K13" s="248">
        <v>0.189</v>
      </c>
      <c r="L13" s="248">
        <v>0.193</v>
      </c>
      <c r="M13" s="248">
        <v>0.16600000000000001</v>
      </c>
      <c r="N13" s="248">
        <v>0.14499999999999999</v>
      </c>
      <c r="O13" s="249">
        <v>0.19</v>
      </c>
      <c r="P13" s="249">
        <v>0.25800000000000001</v>
      </c>
      <c r="Q13" s="249">
        <v>0.28999999999999998</v>
      </c>
      <c r="R13" s="249">
        <v>0.27300000000000002</v>
      </c>
      <c r="S13" s="541"/>
      <c r="T13" s="541"/>
      <c r="U13" s="541"/>
      <c r="V13" s="541"/>
      <c r="W13" s="541"/>
      <c r="X13" s="541"/>
      <c r="Y13" s="541"/>
      <c r="Z13" s="541"/>
      <c r="AA13" s="541"/>
      <c r="AB13" s="1267"/>
      <c r="AC13" s="619"/>
      <c r="AD13" s="619"/>
      <c r="AE13" s="619"/>
      <c r="AF13" s="619"/>
      <c r="AG13" s="619"/>
    </row>
    <row r="14" spans="1:33">
      <c r="A14" s="159"/>
      <c r="B14" s="65"/>
      <c r="C14" s="65"/>
      <c r="D14" s="65"/>
      <c r="E14" s="65"/>
      <c r="F14" s="65"/>
      <c r="G14" s="65"/>
      <c r="H14" s="65"/>
      <c r="I14" s="65"/>
      <c r="J14" s="65"/>
      <c r="K14" s="65"/>
      <c r="L14" s="65"/>
      <c r="M14" s="65"/>
      <c r="N14" s="65"/>
      <c r="O14" s="246"/>
      <c r="P14" s="246"/>
      <c r="Q14" s="246"/>
      <c r="R14" s="246"/>
      <c r="S14" s="73"/>
      <c r="T14" s="73"/>
      <c r="U14" s="73"/>
      <c r="V14" s="73"/>
      <c r="W14" s="73"/>
      <c r="X14" s="73"/>
      <c r="Y14" s="73"/>
      <c r="Z14" s="73"/>
      <c r="AA14" s="73"/>
      <c r="AB14" s="1263"/>
      <c r="AC14" s="72"/>
      <c r="AD14" s="72"/>
      <c r="AE14" s="72"/>
      <c r="AF14" s="72"/>
      <c r="AG14" s="72"/>
    </row>
    <row r="15" spans="1:33">
      <c r="A15" s="57" t="s">
        <v>696</v>
      </c>
      <c r="B15" s="244"/>
      <c r="C15" s="244"/>
      <c r="D15" s="244"/>
      <c r="E15" s="244"/>
      <c r="F15" s="244"/>
      <c r="G15" s="244"/>
      <c r="H15" s="244"/>
      <c r="I15" s="244"/>
      <c r="J15" s="244"/>
      <c r="K15" s="244"/>
      <c r="L15" s="244"/>
      <c r="M15" s="244"/>
      <c r="N15" s="244"/>
      <c r="O15" s="71">
        <f>'Debt (Tb15)'!B154</f>
        <v>2367.4</v>
      </c>
      <c r="P15" s="71">
        <f>'Debt (Tb15)'!C154</f>
        <v>3032.5</v>
      </c>
      <c r="Q15" s="71">
        <f>'Debt (Tb15)'!D154</f>
        <v>3537.2</v>
      </c>
      <c r="R15" s="71">
        <f>'Debt (Tb15)'!E154</f>
        <v>4058.1</v>
      </c>
      <c r="S15" s="71">
        <f>'Debt (Tb15)'!F154</f>
        <v>5507.1</v>
      </c>
      <c r="T15" s="71">
        <f>'Debt (Tb15)'!G154</f>
        <v>6385.1</v>
      </c>
      <c r="U15" s="71">
        <f>'Debt (Tb15)'!H154</f>
        <v>12019.2</v>
      </c>
      <c r="V15" s="71">
        <f>'Debt (Tb15)'!I154</f>
        <v>14333.4</v>
      </c>
      <c r="W15" s="71">
        <f>'Debt (Tb15)'!J154</f>
        <v>17952.8</v>
      </c>
      <c r="X15" s="71">
        <f>'Debt (Tb15)'!K154</f>
        <v>22915.5</v>
      </c>
      <c r="Y15" s="71">
        <f>'Debt (Tb15)'!L10</f>
        <v>26145.599999999999</v>
      </c>
      <c r="Z15" s="71">
        <f>'Debt (Tb15)'!M10</f>
        <v>28226.799999999999</v>
      </c>
      <c r="AA15" s="71">
        <f>'Debt (Tb15)'!N10</f>
        <v>29284.6</v>
      </c>
      <c r="AB15" s="1261">
        <f>'Debt (Tb15)'!O10</f>
        <v>36789.9</v>
      </c>
      <c r="AC15" s="70">
        <f>'Debt (Tb15)'!P10</f>
        <v>35338.6</v>
      </c>
      <c r="AD15" s="70">
        <f>'Debt (Tb15)'!Q10</f>
        <v>34309.5</v>
      </c>
      <c r="AE15" s="70">
        <f>'Debt (Tb15)'!R10</f>
        <v>30834.1</v>
      </c>
      <c r="AF15" s="70">
        <f>'Debt (Tb15)'!S10</f>
        <v>28993.4</v>
      </c>
      <c r="AG15" s="70">
        <f>'Debt (Tb15)'!T10</f>
        <v>27192.3</v>
      </c>
    </row>
    <row r="16" spans="1:33">
      <c r="A16" s="179" t="s">
        <v>696</v>
      </c>
      <c r="B16" s="152">
        <v>3812.9</v>
      </c>
      <c r="C16" s="152">
        <v>3838.3</v>
      </c>
      <c r="D16" s="152">
        <v>4982.2</v>
      </c>
      <c r="E16" s="152">
        <v>5594.6</v>
      </c>
      <c r="F16" s="152">
        <v>4709.1000000000004</v>
      </c>
      <c r="G16" s="152">
        <v>4409.5</v>
      </c>
      <c r="H16" s="152">
        <v>3856</v>
      </c>
      <c r="I16" s="152">
        <v>3631.1</v>
      </c>
      <c r="J16" s="152">
        <v>3145.7</v>
      </c>
      <c r="K16" s="152">
        <v>2854.8</v>
      </c>
      <c r="L16" s="152">
        <v>2936.6</v>
      </c>
      <c r="M16" s="152">
        <v>3021.7</v>
      </c>
      <c r="N16" s="152">
        <v>3328</v>
      </c>
      <c r="O16" s="152">
        <v>2367.4</v>
      </c>
      <c r="P16" s="152">
        <v>3032.5</v>
      </c>
      <c r="Q16" s="152">
        <v>3537.2</v>
      </c>
      <c r="R16" s="152">
        <v>4058.1</v>
      </c>
      <c r="S16" s="540"/>
      <c r="T16" s="540"/>
      <c r="U16" s="540"/>
      <c r="V16" s="540"/>
      <c r="W16" s="540"/>
      <c r="X16" s="540"/>
      <c r="Y16" s="540"/>
      <c r="Z16" s="540"/>
      <c r="AA16" s="540"/>
      <c r="AB16" s="1266"/>
      <c r="AC16" s="166"/>
      <c r="AD16" s="166"/>
      <c r="AE16" s="166"/>
      <c r="AF16" s="166"/>
      <c r="AG16" s="166"/>
    </row>
    <row r="17" spans="1:33">
      <c r="A17" s="159" t="s">
        <v>737</v>
      </c>
      <c r="B17" s="65"/>
      <c r="C17" s="65"/>
      <c r="D17" s="65"/>
      <c r="E17" s="65"/>
      <c r="F17" s="65"/>
      <c r="G17" s="65"/>
      <c r="H17" s="65"/>
      <c r="I17" s="65"/>
      <c r="J17" s="65"/>
      <c r="K17" s="65"/>
      <c r="L17" s="65"/>
      <c r="M17" s="65"/>
      <c r="N17" s="65"/>
      <c r="O17" s="246" t="s">
        <v>302</v>
      </c>
      <c r="P17" s="246" t="s">
        <v>302</v>
      </c>
      <c r="Q17" s="246" t="s">
        <v>302</v>
      </c>
      <c r="R17" s="245">
        <f>'Debt (Tb15)'!E156</f>
        <v>0</v>
      </c>
      <c r="S17" s="245">
        <f>'Debt (Tb15)'!F156</f>
        <v>0</v>
      </c>
      <c r="T17" s="75">
        <f>'Debt (Tb15)'!G156</f>
        <v>0</v>
      </c>
      <c r="U17" s="75">
        <f>'Debt (Tb15)'!H156</f>
        <v>1683.5</v>
      </c>
      <c r="V17" s="75">
        <f>'Debt (Tb15)'!I156</f>
        <v>1700.7</v>
      </c>
      <c r="W17" s="75">
        <f>'Debt (Tb15)'!J156</f>
        <v>1700.7</v>
      </c>
      <c r="X17" s="75">
        <f>'Debt (Tb15)'!K156</f>
        <v>1750</v>
      </c>
      <c r="Y17" s="75">
        <f>'Debt (Tb15)'!L12</f>
        <v>1760.6</v>
      </c>
      <c r="Z17" s="75">
        <f>'Debt (Tb15)'!M12</f>
        <v>1760.6</v>
      </c>
      <c r="AA17" s="75">
        <f>'Debt (Tb15)'!N12</f>
        <v>1760.6</v>
      </c>
      <c r="AB17" s="1268">
        <f>'Debt (Tb15)'!O12</f>
        <v>2127.6999999999998</v>
      </c>
      <c r="AC17" s="74">
        <f>'Debt (Tb15)'!P12</f>
        <v>1897</v>
      </c>
      <c r="AD17" s="74">
        <f>'Debt (Tb15)'!Q12</f>
        <v>1897</v>
      </c>
      <c r="AE17" s="74">
        <f>'Debt (Tb15)'!R12</f>
        <v>0</v>
      </c>
      <c r="AF17" s="74">
        <f>'Debt (Tb15)'!S12</f>
        <v>0</v>
      </c>
      <c r="AG17" s="74">
        <f>'Debt (Tb15)'!T12</f>
        <v>0</v>
      </c>
    </row>
    <row r="18" spans="1:33">
      <c r="A18" s="300" t="s">
        <v>821</v>
      </c>
      <c r="B18" s="65"/>
      <c r="C18" s="65"/>
      <c r="D18" s="65"/>
      <c r="E18" s="65"/>
      <c r="F18" s="65"/>
      <c r="G18" s="65"/>
      <c r="H18" s="65"/>
      <c r="I18" s="65"/>
      <c r="J18" s="65"/>
      <c r="K18" s="65"/>
      <c r="L18" s="65"/>
      <c r="M18" s="65"/>
      <c r="N18" s="65"/>
      <c r="O18" s="73" t="s">
        <v>302</v>
      </c>
      <c r="P18" s="73" t="s">
        <v>302</v>
      </c>
      <c r="Q18" s="73" t="s">
        <v>302</v>
      </c>
      <c r="R18" s="75">
        <f>'Debt (Tb15)'!E159</f>
        <v>0</v>
      </c>
      <c r="S18" s="75">
        <f>'Debt (Tb15)'!F159</f>
        <v>0</v>
      </c>
      <c r="T18" s="75">
        <f>'Debt (Tb15)'!G159</f>
        <v>0</v>
      </c>
      <c r="U18" s="75">
        <f>'Debt (Tb15)'!H159</f>
        <v>0</v>
      </c>
      <c r="V18" s="75">
        <f>'Debt (Tb15)'!I159</f>
        <v>0</v>
      </c>
      <c r="W18" s="75">
        <f>'Debt (Tb15)'!J159</f>
        <v>1700.7</v>
      </c>
      <c r="X18" s="75">
        <f>'Debt (Tb15)'!K159</f>
        <v>1750</v>
      </c>
      <c r="Y18" s="75">
        <f>'Debt (Tb15)'!L15</f>
        <v>1760.6</v>
      </c>
      <c r="Z18" s="75">
        <f>'Debt (Tb15)'!M15</f>
        <v>1760.6</v>
      </c>
      <c r="AA18" s="75">
        <f>'Debt (Tb15)'!N15</f>
        <v>1760.6</v>
      </c>
      <c r="AB18" s="1268">
        <f>'Debt (Tb15)'!O15</f>
        <v>2127.6999999999998</v>
      </c>
      <c r="AC18" s="74">
        <f>'Debt (Tb15)'!P15</f>
        <v>1897</v>
      </c>
      <c r="AD18" s="74">
        <f>'Debt (Tb15)'!Q15</f>
        <v>1897</v>
      </c>
      <c r="AE18" s="74">
        <f>'Debt (Tb15)'!R15</f>
        <v>0</v>
      </c>
      <c r="AF18" s="74">
        <f>'Debt (Tb15)'!S15</f>
        <v>0</v>
      </c>
      <c r="AG18" s="74">
        <f>'Debt (Tb15)'!T15</f>
        <v>0</v>
      </c>
    </row>
    <row r="19" spans="1:33">
      <c r="A19" s="159" t="s">
        <v>747</v>
      </c>
      <c r="B19" s="65"/>
      <c r="C19" s="65"/>
      <c r="D19" s="65"/>
      <c r="E19" s="65"/>
      <c r="F19" s="65"/>
      <c r="G19" s="65"/>
      <c r="H19" s="65"/>
      <c r="I19" s="65"/>
      <c r="J19" s="65"/>
      <c r="K19" s="65"/>
      <c r="L19" s="65"/>
      <c r="M19" s="65"/>
      <c r="N19" s="65"/>
      <c r="O19" s="73">
        <f>'Debt (Tb15)'!B160</f>
        <v>2367.4</v>
      </c>
      <c r="P19" s="73">
        <f>'Debt (Tb15)'!C160</f>
        <v>3032.5</v>
      </c>
      <c r="Q19" s="73">
        <f>'Debt (Tb15)'!D160</f>
        <v>3537.2</v>
      </c>
      <c r="R19" s="73">
        <f>'Debt (Tb15)'!E160</f>
        <v>4058.1</v>
      </c>
      <c r="S19" s="73">
        <f>'Debt (Tb15)'!F160</f>
        <v>5507.1</v>
      </c>
      <c r="T19" s="73">
        <f>'Debt (Tb15)'!G160</f>
        <v>6385.1</v>
      </c>
      <c r="U19" s="73">
        <f>'Debt (Tb15)'!H160</f>
        <v>10335.700000000001</v>
      </c>
      <c r="V19" s="73">
        <f>'Debt (Tb15)'!I160</f>
        <v>12632.7</v>
      </c>
      <c r="W19" s="73">
        <f>'Debt (Tb15)'!J160</f>
        <v>16252.1</v>
      </c>
      <c r="X19" s="73">
        <f>'Debt (Tb15)'!K160</f>
        <v>19921.400000000001</v>
      </c>
      <c r="Y19" s="75">
        <f>'Debt (Tb15)'!L16</f>
        <v>23141</v>
      </c>
      <c r="Z19" s="75">
        <f>'Debt (Tb15)'!M16</f>
        <v>25222.1</v>
      </c>
      <c r="AA19" s="75">
        <f>'Debt (Tb15)'!N16</f>
        <v>27524</v>
      </c>
      <c r="AB19" s="1268">
        <f>'Debt (Tb15)'!O16</f>
        <v>33418.1</v>
      </c>
      <c r="AC19" s="74">
        <f>'Debt (Tb15)'!P16</f>
        <v>32197.5</v>
      </c>
      <c r="AD19" s="74">
        <f>'Debt (Tb15)'!Q16</f>
        <v>31168.400000000001</v>
      </c>
      <c r="AE19" s="74">
        <f>'Debt (Tb15)'!R16</f>
        <v>29590</v>
      </c>
      <c r="AF19" s="74">
        <f>'Debt (Tb15)'!S16</f>
        <v>27749.200000000001</v>
      </c>
      <c r="AG19" s="74">
        <f>'Debt (Tb15)'!T16</f>
        <v>25948.2</v>
      </c>
    </row>
    <row r="20" spans="1:33">
      <c r="A20" s="300" t="s">
        <v>822</v>
      </c>
      <c r="B20" s="65"/>
      <c r="C20" s="65"/>
      <c r="D20" s="65"/>
      <c r="E20" s="65"/>
      <c r="F20" s="65"/>
      <c r="G20" s="65"/>
      <c r="H20" s="65"/>
      <c r="I20" s="65"/>
      <c r="J20" s="65"/>
      <c r="K20" s="65"/>
      <c r="L20" s="65"/>
      <c r="M20" s="65"/>
      <c r="N20" s="65"/>
      <c r="O20" s="73">
        <f>'Debt (Tb15)'!B161</f>
        <v>2337.5</v>
      </c>
      <c r="P20" s="73">
        <f>'Debt (Tb15)'!C161</f>
        <v>3018.4</v>
      </c>
      <c r="Q20" s="73">
        <f>'Debt (Tb15)'!D161</f>
        <v>3537.2</v>
      </c>
      <c r="R20" s="73">
        <f>'Debt (Tb15)'!E161</f>
        <v>4058.1</v>
      </c>
      <c r="S20" s="73">
        <f>'Debt (Tb15)'!F161</f>
        <v>4593</v>
      </c>
      <c r="T20" s="73">
        <f>'Debt (Tb15)'!G161</f>
        <v>5396.4</v>
      </c>
      <c r="U20" s="73">
        <f>'Debt (Tb15)'!H161</f>
        <v>7516.9</v>
      </c>
      <c r="V20" s="73">
        <f>'Debt (Tb15)'!I161</f>
        <v>8676.7000000000007</v>
      </c>
      <c r="W20" s="73">
        <f>'Debt (Tb15)'!J161</f>
        <v>9831.6</v>
      </c>
      <c r="X20" s="73">
        <f>'Debt (Tb15)'!K161</f>
        <v>10939.9</v>
      </c>
      <c r="Y20" s="73">
        <f>'Debt (Tb15)'!L17</f>
        <v>11774.4</v>
      </c>
      <c r="Z20" s="73">
        <f>'Debt (Tb15)'!M17</f>
        <v>11982.1</v>
      </c>
      <c r="AA20" s="73">
        <f>'Debt (Tb15)'!N17</f>
        <v>11885.4</v>
      </c>
      <c r="AB20" s="1263">
        <f>'Debt (Tb15)'!O17</f>
        <v>14240.1</v>
      </c>
      <c r="AC20" s="72">
        <f>'Debt (Tb15)'!P17</f>
        <v>12738.7</v>
      </c>
      <c r="AD20" s="72">
        <f>'Debt (Tb15)'!Q17</f>
        <v>12461.9</v>
      </c>
      <c r="AE20" s="72">
        <f>'Debt (Tb15)'!R17</f>
        <v>11867.9</v>
      </c>
      <c r="AF20" s="72">
        <f>'Debt (Tb15)'!S17</f>
        <v>11134.3</v>
      </c>
      <c r="AG20" s="72">
        <f>'Debt (Tb15)'!T17</f>
        <v>10440.299999999999</v>
      </c>
    </row>
    <row r="21" spans="1:33">
      <c r="A21" s="140" t="s">
        <v>835</v>
      </c>
      <c r="B21" s="143">
        <v>3650.4</v>
      </c>
      <c r="C21" s="143">
        <v>3683.5</v>
      </c>
      <c r="D21" s="143">
        <v>4822</v>
      </c>
      <c r="E21" s="143">
        <v>5464.1</v>
      </c>
      <c r="F21" s="143">
        <v>4547.8</v>
      </c>
      <c r="G21" s="143">
        <v>4239.5</v>
      </c>
      <c r="H21" s="143">
        <v>3723</v>
      </c>
      <c r="I21" s="143">
        <v>3507.2</v>
      </c>
      <c r="J21" s="143">
        <v>3038.1</v>
      </c>
      <c r="K21" s="143">
        <v>2746</v>
      </c>
      <c r="L21" s="143">
        <v>2842.2</v>
      </c>
      <c r="M21" s="143">
        <v>2945.1</v>
      </c>
      <c r="N21" s="143">
        <v>3269.2</v>
      </c>
      <c r="O21" s="143">
        <v>2337.5</v>
      </c>
      <c r="P21" s="143">
        <v>3018.4</v>
      </c>
      <c r="Q21" s="143">
        <v>3537.2</v>
      </c>
      <c r="R21" s="143">
        <v>4058.1</v>
      </c>
      <c r="S21" s="73"/>
      <c r="T21" s="73"/>
      <c r="U21" s="73"/>
      <c r="V21" s="73"/>
      <c r="W21" s="73"/>
      <c r="X21" s="73"/>
      <c r="Y21" s="73"/>
      <c r="Z21" s="73"/>
      <c r="AA21" s="73"/>
      <c r="AB21" s="1263"/>
      <c r="AC21" s="72"/>
      <c r="AD21" s="72"/>
      <c r="AE21" s="72"/>
      <c r="AF21" s="72"/>
      <c r="AG21" s="72"/>
    </row>
    <row r="22" spans="1:33">
      <c r="A22" s="300" t="s">
        <v>823</v>
      </c>
      <c r="B22" s="65"/>
      <c r="C22" s="65"/>
      <c r="D22" s="65"/>
      <c r="E22" s="65"/>
      <c r="F22" s="65"/>
      <c r="G22" s="65"/>
      <c r="H22" s="65"/>
      <c r="I22" s="65"/>
      <c r="J22" s="65"/>
      <c r="K22" s="65"/>
      <c r="L22" s="65"/>
      <c r="M22" s="65"/>
      <c r="N22" s="65"/>
      <c r="O22" s="75">
        <f>'Debt (Tb15)'!B162</f>
        <v>29.9</v>
      </c>
      <c r="P22" s="75">
        <f>'Debt (Tb15)'!C162</f>
        <v>14.1</v>
      </c>
      <c r="Q22" s="75">
        <f>'Debt (Tb15)'!D162</f>
        <v>0</v>
      </c>
      <c r="R22" s="75">
        <f>'Debt (Tb15)'!E162</f>
        <v>0</v>
      </c>
      <c r="S22" s="75">
        <f>'Debt (Tb15)'!F162</f>
        <v>686.8</v>
      </c>
      <c r="T22" s="75">
        <f>'Debt (Tb15)'!G162</f>
        <v>1033.7</v>
      </c>
      <c r="U22" s="75">
        <f>'Debt (Tb15)'!H162</f>
        <v>1934.7</v>
      </c>
      <c r="V22" s="75">
        <f>'Debt (Tb15)'!I162</f>
        <v>1970.4</v>
      </c>
      <c r="W22" s="75">
        <f>'Debt (Tb15)'!J162</f>
        <v>1094.0999999999999</v>
      </c>
      <c r="X22" s="75">
        <f>'Debt (Tb15)'!K162</f>
        <v>231.5</v>
      </c>
      <c r="Y22" s="75">
        <f>'Debt (Tb15)'!L18</f>
        <v>202.5</v>
      </c>
      <c r="Z22" s="75">
        <f>'Debt (Tb15)'!M18</f>
        <v>162.1</v>
      </c>
      <c r="AA22" s="75">
        <f>'Debt (Tb15)'!N18</f>
        <v>118.5</v>
      </c>
      <c r="AB22" s="1268">
        <f>'Debt (Tb15)'!O18</f>
        <v>222.4</v>
      </c>
      <c r="AC22" s="74">
        <f>'Debt (Tb15)'!P18</f>
        <v>122.6</v>
      </c>
      <c r="AD22" s="74">
        <f>'Debt (Tb15)'!Q18</f>
        <v>71.099999999999994</v>
      </c>
      <c r="AE22" s="74">
        <f>'Debt (Tb15)'!R18</f>
        <v>-78.2</v>
      </c>
      <c r="AF22" s="74">
        <f>'Debt (Tb15)'!S18</f>
        <v>-215.6</v>
      </c>
      <c r="AG22" s="74">
        <f>'Debt (Tb15)'!T18</f>
        <v>-353</v>
      </c>
    </row>
    <row r="23" spans="1:33">
      <c r="A23" s="140" t="s">
        <v>836</v>
      </c>
      <c r="B23" s="143">
        <v>144.6</v>
      </c>
      <c r="C23" s="143">
        <v>137.5</v>
      </c>
      <c r="D23" s="143">
        <v>140.30000000000001</v>
      </c>
      <c r="E23" s="143">
        <v>107.4</v>
      </c>
      <c r="F23" s="143">
        <v>135.9</v>
      </c>
      <c r="G23" s="143">
        <v>170</v>
      </c>
      <c r="H23" s="143">
        <v>133</v>
      </c>
      <c r="I23" s="143">
        <v>123.9</v>
      </c>
      <c r="J23" s="143">
        <v>107.6</v>
      </c>
      <c r="K23" s="143">
        <v>108.8</v>
      </c>
      <c r="L23" s="143">
        <v>94.5</v>
      </c>
      <c r="M23" s="143">
        <v>76.599999999999994</v>
      </c>
      <c r="N23" s="143">
        <v>58.8</v>
      </c>
      <c r="O23" s="143">
        <v>29.9</v>
      </c>
      <c r="P23" s="143">
        <v>14.1</v>
      </c>
      <c r="Q23" s="147" t="s">
        <v>302</v>
      </c>
      <c r="R23" s="247" t="s">
        <v>302</v>
      </c>
      <c r="S23" s="73"/>
      <c r="T23" s="73"/>
      <c r="U23" s="73"/>
      <c r="V23" s="73"/>
      <c r="W23" s="73"/>
      <c r="X23" s="73"/>
      <c r="Y23" s="73"/>
      <c r="Z23" s="73"/>
      <c r="AA23" s="73"/>
      <c r="AB23" s="1263"/>
      <c r="AC23" s="72"/>
      <c r="AD23" s="72"/>
      <c r="AE23" s="72"/>
      <c r="AF23" s="72"/>
      <c r="AG23" s="72"/>
    </row>
    <row r="24" spans="1:33">
      <c r="A24" s="159" t="s">
        <v>837</v>
      </c>
      <c r="B24" s="65"/>
      <c r="C24" s="65"/>
      <c r="D24" s="65"/>
      <c r="E24" s="65"/>
      <c r="F24" s="65"/>
      <c r="G24" s="65"/>
      <c r="H24" s="65"/>
      <c r="I24" s="65"/>
      <c r="J24" s="65"/>
      <c r="K24" s="65"/>
      <c r="L24" s="65"/>
      <c r="M24" s="65"/>
      <c r="N24" s="75"/>
      <c r="O24" s="75">
        <f>'Debt (Tb15)'!B163</f>
        <v>0</v>
      </c>
      <c r="P24" s="75">
        <f>'Debt (Tb15)'!C163</f>
        <v>0</v>
      </c>
      <c r="Q24" s="75">
        <f>'Debt (Tb15)'!D163</f>
        <v>0</v>
      </c>
      <c r="R24" s="75">
        <f>'Debt (Tb15)'!E163</f>
        <v>0</v>
      </c>
      <c r="S24" s="75">
        <f>'Debt (Tb15)'!F163</f>
        <v>227.3</v>
      </c>
      <c r="T24" s="75">
        <f>'Debt (Tb15)'!G163</f>
        <v>-45</v>
      </c>
      <c r="U24" s="75">
        <f>'Debt (Tb15)'!H163</f>
        <v>884.1</v>
      </c>
      <c r="V24" s="75">
        <f>'Debt (Tb15)'!I163</f>
        <v>1985.6</v>
      </c>
      <c r="W24" s="75">
        <f>'Debt (Tb15)'!J163</f>
        <v>5326.4</v>
      </c>
      <c r="X24" s="75">
        <f>'Debt (Tb15)'!K163</f>
        <v>8750.1</v>
      </c>
      <c r="Y24" s="75">
        <f>'Debt (Tb15)'!L19</f>
        <v>11164.1</v>
      </c>
      <c r="Z24" s="75">
        <f>'Debt (Tb15)'!M19</f>
        <v>13077.8</v>
      </c>
      <c r="AA24" s="75">
        <f>'Debt (Tb15)'!N19</f>
        <v>15520.1</v>
      </c>
      <c r="AB24" s="1268">
        <f>'Debt (Tb15)'!O19</f>
        <v>18955.599999999999</v>
      </c>
      <c r="AC24" s="74">
        <f>'Debt (Tb15)'!P19</f>
        <v>19336.2</v>
      </c>
      <c r="AD24" s="74">
        <f>'Debt (Tb15)'!Q19</f>
        <v>18635.400000000001</v>
      </c>
      <c r="AE24" s="74">
        <f>'Debt (Tb15)'!R19</f>
        <v>17800.2</v>
      </c>
      <c r="AF24" s="74">
        <f>'Debt (Tb15)'!S19</f>
        <v>16830.5</v>
      </c>
      <c r="AG24" s="74">
        <f>'Debt (Tb15)'!T19</f>
        <v>15860.9</v>
      </c>
    </row>
    <row r="25" spans="1:33">
      <c r="A25" s="140" t="s">
        <v>838</v>
      </c>
      <c r="B25" s="147">
        <v>17.899999999999999</v>
      </c>
      <c r="C25" s="147">
        <v>17.3</v>
      </c>
      <c r="D25" s="147">
        <v>19.899999999999999</v>
      </c>
      <c r="E25" s="147">
        <v>23.1</v>
      </c>
      <c r="F25" s="147">
        <v>25.4</v>
      </c>
      <c r="G25" s="147" t="s">
        <v>302</v>
      </c>
      <c r="H25" s="147" t="s">
        <v>302</v>
      </c>
      <c r="I25" s="147" t="s">
        <v>302</v>
      </c>
      <c r="J25" s="147" t="s">
        <v>302</v>
      </c>
      <c r="K25" s="147" t="s">
        <v>302</v>
      </c>
      <c r="L25" s="147" t="s">
        <v>302</v>
      </c>
      <c r="M25" s="147" t="s">
        <v>302</v>
      </c>
      <c r="N25" s="147" t="s">
        <v>302</v>
      </c>
      <c r="O25" s="147" t="s">
        <v>302</v>
      </c>
      <c r="P25" s="147" t="s">
        <v>302</v>
      </c>
      <c r="Q25" s="147" t="s">
        <v>302</v>
      </c>
      <c r="R25" s="247" t="s">
        <v>302</v>
      </c>
      <c r="S25" s="73"/>
      <c r="T25" s="73"/>
      <c r="U25" s="73"/>
      <c r="V25" s="73"/>
      <c r="W25" s="73"/>
      <c r="X25" s="73"/>
      <c r="Y25" s="73"/>
      <c r="Z25" s="73"/>
      <c r="AA25" s="73"/>
      <c r="AB25" s="1263"/>
      <c r="AC25" s="72"/>
      <c r="AD25" s="72"/>
      <c r="AE25" s="72"/>
      <c r="AF25" s="72"/>
      <c r="AG25" s="72"/>
    </row>
    <row r="26" spans="1:33">
      <c r="A26" s="140" t="s">
        <v>839</v>
      </c>
      <c r="B26" s="248">
        <v>0.434</v>
      </c>
      <c r="C26" s="248">
        <v>0.40300000000000002</v>
      </c>
      <c r="D26" s="248">
        <v>0.50700000000000001</v>
      </c>
      <c r="E26" s="248">
        <v>0.47499999999999998</v>
      </c>
      <c r="F26" s="248">
        <v>0.36399999999999999</v>
      </c>
      <c r="G26" s="248">
        <v>0.34899999999999998</v>
      </c>
      <c r="H26" s="248">
        <v>0.255</v>
      </c>
      <c r="I26" s="248">
        <v>0.215</v>
      </c>
      <c r="J26" s="248">
        <v>0.16700000000000001</v>
      </c>
      <c r="K26" s="248">
        <v>0.13200000000000001</v>
      </c>
      <c r="L26" s="248">
        <v>0.13500000000000001</v>
      </c>
      <c r="M26" s="248">
        <v>0.121</v>
      </c>
      <c r="N26" s="248">
        <v>0.125</v>
      </c>
      <c r="O26" s="249">
        <v>7.3999999999999996E-2</v>
      </c>
      <c r="P26" s="249">
        <v>8.7999999999999995E-2</v>
      </c>
      <c r="Q26" s="249">
        <v>8.6999999999999994E-2</v>
      </c>
      <c r="R26" s="249">
        <v>0.08</v>
      </c>
      <c r="S26" s="73"/>
      <c r="T26" s="73"/>
      <c r="U26" s="73"/>
      <c r="V26" s="73"/>
      <c r="W26" s="73"/>
      <c r="X26" s="73"/>
      <c r="Y26" s="73"/>
      <c r="Z26" s="73"/>
      <c r="AA26" s="73"/>
      <c r="AB26" s="1263"/>
      <c r="AC26" s="72"/>
      <c r="AD26" s="72"/>
      <c r="AE26" s="72"/>
      <c r="AF26" s="72"/>
      <c r="AG26" s="72"/>
    </row>
    <row r="27" spans="1:33">
      <c r="A27" s="159"/>
      <c r="B27" s="65"/>
      <c r="C27" s="65"/>
      <c r="D27" s="65"/>
      <c r="E27" s="65"/>
      <c r="F27" s="65"/>
      <c r="G27" s="65"/>
      <c r="H27" s="65"/>
      <c r="I27" s="65"/>
      <c r="J27" s="65"/>
      <c r="K27" s="65"/>
      <c r="L27" s="65"/>
      <c r="M27" s="65"/>
      <c r="N27" s="65"/>
      <c r="O27" s="246"/>
      <c r="P27" s="246"/>
      <c r="Q27" s="246"/>
      <c r="R27" s="246"/>
      <c r="S27" s="73"/>
      <c r="T27" s="73"/>
      <c r="U27" s="73"/>
      <c r="V27" s="73"/>
      <c r="W27" s="73"/>
      <c r="X27" s="73"/>
      <c r="Y27" s="73"/>
      <c r="Z27" s="73"/>
      <c r="AA27" s="73"/>
      <c r="AB27" s="1263"/>
      <c r="AC27" s="72"/>
      <c r="AD27" s="72"/>
      <c r="AE27" s="72"/>
      <c r="AF27" s="72"/>
      <c r="AG27" s="72"/>
    </row>
    <row r="28" spans="1:33">
      <c r="A28" s="57" t="s">
        <v>824</v>
      </c>
      <c r="B28" s="244"/>
      <c r="C28" s="244"/>
      <c r="D28" s="244"/>
      <c r="E28" s="244"/>
      <c r="F28" s="244"/>
      <c r="G28" s="244"/>
      <c r="H28" s="244"/>
      <c r="I28" s="244"/>
      <c r="J28" s="244"/>
      <c r="K28" s="244"/>
      <c r="L28" s="244"/>
      <c r="M28" s="244"/>
      <c r="N28" s="244"/>
      <c r="O28" s="71">
        <f>'Debt (Tb15)'!B165</f>
        <v>8485.6</v>
      </c>
      <c r="P28" s="71">
        <f>'Debt (Tb15)'!C165</f>
        <v>11877.65</v>
      </c>
      <c r="Q28" s="71">
        <f>'Debt (Tb15)'!D165</f>
        <v>15365.1</v>
      </c>
      <c r="R28" s="71">
        <f>'Debt (Tb15)'!E165</f>
        <v>18000.099999999999</v>
      </c>
      <c r="S28" s="71">
        <f>'Debt (Tb15)'!F165</f>
        <v>21944</v>
      </c>
      <c r="T28" s="71">
        <f>'Debt (Tb15)'!G165</f>
        <v>23558.199999999997</v>
      </c>
      <c r="U28" s="71">
        <f>'Debt (Tb15)'!H165</f>
        <v>30299.1</v>
      </c>
      <c r="V28" s="71">
        <f>'Debt (Tb15)'!I165</f>
        <v>33666.9</v>
      </c>
      <c r="W28" s="71">
        <f>'Debt (Tb15)'!J165</f>
        <v>40168.399999999994</v>
      </c>
      <c r="X28" s="71">
        <f>'Debt (Tb15)'!K166</f>
        <v>0.51600000000000001</v>
      </c>
      <c r="Y28" s="71">
        <f>'Debt (Tb15)'!L21</f>
        <v>53679.9</v>
      </c>
      <c r="Z28" s="71">
        <f>'Debt (Tb15)'!M21</f>
        <v>57943.7</v>
      </c>
      <c r="AA28" s="71">
        <f>'Debt (Tb15)'!N21</f>
        <v>60477.5</v>
      </c>
      <c r="AB28" s="1261">
        <f>'Debt (Tb15)'!O21</f>
        <v>68462.399999999994</v>
      </c>
      <c r="AC28" s="70">
        <f>'Debt (Tb15)'!P21</f>
        <v>66215.7</v>
      </c>
      <c r="AD28" s="70">
        <f>'Debt (Tb15)'!Q21</f>
        <v>66202.7</v>
      </c>
      <c r="AE28" s="70">
        <f>'Debt (Tb15)'!R21</f>
        <v>64823.7</v>
      </c>
      <c r="AF28" s="70">
        <f>'Debt (Tb15)'!S21</f>
        <v>60119.7</v>
      </c>
      <c r="AG28" s="70">
        <f>'Debt (Tb15)'!T21</f>
        <v>53364.7</v>
      </c>
    </row>
    <row r="29" spans="1:33">
      <c r="A29" s="179" t="s">
        <v>840</v>
      </c>
      <c r="B29" s="152">
        <f>B6+B16</f>
        <v>5834.2</v>
      </c>
      <c r="C29" s="152">
        <f>C6+C16</f>
        <v>5621.6</v>
      </c>
      <c r="D29" s="152">
        <f>D6+D16</f>
        <v>7097.2999999999993</v>
      </c>
      <c r="E29" s="152">
        <v>8182.9</v>
      </c>
      <c r="F29" s="152">
        <v>7732</v>
      </c>
      <c r="G29" s="152">
        <v>7590.7</v>
      </c>
      <c r="H29" s="152">
        <v>7259.8</v>
      </c>
      <c r="I29" s="152">
        <v>6732.1</v>
      </c>
      <c r="J29" s="152">
        <v>6319</v>
      </c>
      <c r="K29" s="152">
        <v>6950.8</v>
      </c>
      <c r="L29" s="152">
        <v>7149.6</v>
      </c>
      <c r="M29" s="152">
        <v>7149.6</v>
      </c>
      <c r="N29" s="152">
        <v>7203.7</v>
      </c>
      <c r="O29" s="152">
        <v>8485.6</v>
      </c>
      <c r="P29" s="152">
        <v>11877.7</v>
      </c>
      <c r="Q29" s="152">
        <v>15365.1</v>
      </c>
      <c r="R29" s="152">
        <v>17966.900000000001</v>
      </c>
      <c r="S29" s="540"/>
      <c r="T29" s="540"/>
      <c r="U29" s="540"/>
      <c r="V29" s="540"/>
      <c r="W29" s="540"/>
      <c r="X29" s="540"/>
      <c r="Y29" s="540"/>
      <c r="Z29" s="540"/>
      <c r="AA29" s="540"/>
      <c r="AB29" s="1266"/>
      <c r="AC29" s="166"/>
      <c r="AD29" s="166"/>
      <c r="AE29" s="166"/>
      <c r="AF29" s="166"/>
      <c r="AG29" s="166"/>
    </row>
    <row r="30" spans="1:33">
      <c r="A30" s="159" t="s">
        <v>825</v>
      </c>
      <c r="B30" s="250"/>
      <c r="C30" s="250"/>
      <c r="D30" s="250"/>
      <c r="E30" s="250"/>
      <c r="F30" s="250"/>
      <c r="G30" s="250"/>
      <c r="H30" s="250"/>
      <c r="I30" s="250"/>
      <c r="J30" s="250"/>
      <c r="K30" s="250"/>
      <c r="L30" s="250"/>
      <c r="M30" s="250"/>
      <c r="N30" s="250"/>
      <c r="O30" s="96">
        <f>'Debt (Tb15)'!B166</f>
        <v>0.26900000000000002</v>
      </c>
      <c r="P30" s="96">
        <f>'Debt (Tb15)'!C166</f>
        <v>0.34700000000000003</v>
      </c>
      <c r="Q30" s="96">
        <f>'Debt (Tb15)'!D166</f>
        <v>0.35499999999999998</v>
      </c>
      <c r="R30" s="96">
        <f>'Debt (Tb15)'!E166</f>
        <v>0.28958714755026721</v>
      </c>
      <c r="S30" s="96">
        <f>'Debt (Tb15)'!F166</f>
        <v>0.32383836416173029</v>
      </c>
      <c r="T30" s="96">
        <f>'Debt (Tb15)'!G166</f>
        <v>0.31895446428208774</v>
      </c>
      <c r="U30" s="96">
        <f>'Debt (Tb15)'!H166</f>
        <v>0.38</v>
      </c>
      <c r="V30" s="96">
        <f>'Debt (Tb15)'!I166</f>
        <v>0.39800000000000002</v>
      </c>
      <c r="W30" s="96">
        <f>'Debt (Tb15)'!J166</f>
        <v>0.49209697771570676</v>
      </c>
      <c r="X30" s="96">
        <f>'Debt (Tb15)'!K166</f>
        <v>0.51600000000000001</v>
      </c>
      <c r="Y30" s="649">
        <f>'Debt (Tb15)'!L22</f>
        <v>0.498</v>
      </c>
      <c r="Z30" s="96">
        <f>'Debt (Tb15)'!M22</f>
        <v>0.52</v>
      </c>
      <c r="AA30" s="96">
        <f>'Debt (Tb15)'!N22</f>
        <v>0.49399999999999999</v>
      </c>
      <c r="AB30" s="1269">
        <f>'Debt (Tb15)'!O22</f>
        <v>0.5</v>
      </c>
      <c r="AC30" s="98">
        <f>'Debt (Tb15)'!P22</f>
        <v>0.45500000000000002</v>
      </c>
      <c r="AD30" s="98">
        <f>'Debt (Tb15)'!Q22</f>
        <v>0.42</v>
      </c>
      <c r="AE30" s="98">
        <f>'Debt (Tb15)'!R22</f>
        <v>0.376</v>
      </c>
      <c r="AF30" s="98">
        <f>'Debt (Tb15)'!S22</f>
        <v>0.32200000000000001</v>
      </c>
      <c r="AG30" s="98">
        <f>'Debt (Tb15)'!T22</f>
        <v>0.26500000000000001</v>
      </c>
    </row>
    <row r="31" spans="1:33">
      <c r="A31" s="251" t="s">
        <v>825</v>
      </c>
      <c r="B31" s="252">
        <v>0.66085557778688109</v>
      </c>
      <c r="C31" s="252">
        <v>0.57740941804969492</v>
      </c>
      <c r="D31" s="252">
        <v>0.68267625059032455</v>
      </c>
      <c r="E31" s="252">
        <v>0.69499999999999995</v>
      </c>
      <c r="F31" s="252">
        <v>0.59699999999999998</v>
      </c>
      <c r="G31" s="252">
        <v>0.6</v>
      </c>
      <c r="H31" s="252">
        <v>0.48099999999999998</v>
      </c>
      <c r="I31" s="252">
        <v>0.39800000000000002</v>
      </c>
      <c r="J31" s="252">
        <v>0.33600000000000002</v>
      </c>
      <c r="K31" s="252">
        <v>0.32100000000000001</v>
      </c>
      <c r="L31" s="252">
        <v>0.32800000000000001</v>
      </c>
      <c r="M31" s="252">
        <v>0.28699999999999998</v>
      </c>
      <c r="N31" s="252">
        <v>0.27</v>
      </c>
      <c r="O31" s="252">
        <v>0.26400000000000001</v>
      </c>
      <c r="P31" s="252">
        <v>0.34599999999999997</v>
      </c>
      <c r="Q31" s="252">
        <v>0.377</v>
      </c>
      <c r="R31" s="252">
        <v>0.35199999999999998</v>
      </c>
      <c r="S31" s="96"/>
      <c r="T31" s="96"/>
      <c r="U31" s="96"/>
      <c r="V31" s="96"/>
      <c r="W31" s="96"/>
      <c r="X31" s="96"/>
      <c r="Y31" s="96"/>
      <c r="Z31" s="96"/>
      <c r="AA31" s="96"/>
      <c r="AB31" s="1269"/>
      <c r="AC31" s="98"/>
      <c r="AD31" s="98"/>
      <c r="AE31" s="98"/>
      <c r="AF31" s="98"/>
      <c r="AG31" s="98"/>
    </row>
    <row r="32" spans="1:33">
      <c r="A32" s="57" t="s">
        <v>826</v>
      </c>
      <c r="B32" s="244"/>
      <c r="C32" s="244"/>
      <c r="D32" s="244"/>
      <c r="E32" s="244"/>
      <c r="F32" s="244"/>
      <c r="G32" s="244"/>
      <c r="H32" s="244"/>
      <c r="I32" s="244"/>
      <c r="J32" s="244"/>
      <c r="K32" s="244"/>
      <c r="L32" s="244"/>
      <c r="M32" s="244"/>
      <c r="N32" s="244"/>
      <c r="O32" s="71">
        <f>'Debt (Tb15)'!B167</f>
        <v>31593.1</v>
      </c>
      <c r="P32" s="71">
        <f>'Debt (Tb15)'!C167</f>
        <v>34275.9</v>
      </c>
      <c r="Q32" s="71">
        <f>'Debt (Tb15)'!D167</f>
        <v>43279.199999999997</v>
      </c>
      <c r="R32" s="71">
        <f>'Debt (Tb15)'!E167</f>
        <v>62157.8</v>
      </c>
      <c r="S32" s="71">
        <f>'Debt (Tb15)'!F167</f>
        <v>67762.2</v>
      </c>
      <c r="T32" s="71">
        <f>'Debt (Tb15)'!G167</f>
        <v>73860.7</v>
      </c>
      <c r="U32" s="71">
        <f>'Debt (Tb15)'!H167</f>
        <v>79734.473684210519</v>
      </c>
      <c r="V32" s="71">
        <f>'Debt (Tb15)'!I167</f>
        <v>84590.201005025127</v>
      </c>
      <c r="W32" s="71">
        <f>'Debt (Tb15)'!J167</f>
        <v>81627</v>
      </c>
      <c r="X32" s="71">
        <f>'Debt (Tb15)'!K167</f>
        <v>93314.1</v>
      </c>
      <c r="Y32" s="71">
        <f>'Debt (Tb15)'!L23</f>
        <v>107807.3</v>
      </c>
      <c r="Z32" s="71">
        <f>'Debt (Tb15)'!M23</f>
        <v>111350.8</v>
      </c>
      <c r="AA32" s="71">
        <f>'Debt (Tb15)'!N23</f>
        <v>122519.1</v>
      </c>
      <c r="AB32" s="1261">
        <f>'Debt (Tb15)'!O23</f>
        <v>136976.9</v>
      </c>
      <c r="AC32" s="70">
        <f>'Debt (Tb15)'!P23</f>
        <v>145600.70000000001</v>
      </c>
      <c r="AD32" s="70">
        <f>'Debt (Tb15)'!Q23</f>
        <v>157771</v>
      </c>
      <c r="AE32" s="70">
        <f>'Debt (Tb15)'!R23</f>
        <v>172615</v>
      </c>
      <c r="AF32" s="70">
        <f>'Debt (Tb15)'!S23</f>
        <v>186694</v>
      </c>
      <c r="AG32" s="70">
        <f>'Debt (Tb15)'!T23</f>
        <v>201287</v>
      </c>
    </row>
    <row r="33" spans="1:33">
      <c r="A33" s="105" t="s">
        <v>826</v>
      </c>
      <c r="B33" s="192">
        <f t="shared" ref="B33:N33" si="0">B29/B31</f>
        <v>8828.2526411261788</v>
      </c>
      <c r="C33" s="192">
        <f t="shared" si="0"/>
        <v>9735.8993883195981</v>
      </c>
      <c r="D33" s="192">
        <f t="shared" si="0"/>
        <v>10396.289593878231</v>
      </c>
      <c r="E33" s="192">
        <f t="shared" si="0"/>
        <v>11773.956834532375</v>
      </c>
      <c r="F33" s="192">
        <f t="shared" si="0"/>
        <v>12951.423785594641</v>
      </c>
      <c r="G33" s="192">
        <f t="shared" si="0"/>
        <v>12651.166666666666</v>
      </c>
      <c r="H33" s="192">
        <f t="shared" si="0"/>
        <v>15093.139293139295</v>
      </c>
      <c r="I33" s="192">
        <f t="shared" si="0"/>
        <v>16914.824120603014</v>
      </c>
      <c r="J33" s="192">
        <f t="shared" si="0"/>
        <v>18806.547619047618</v>
      </c>
      <c r="K33" s="192">
        <f t="shared" si="0"/>
        <v>21653.582554517136</v>
      </c>
      <c r="L33" s="192">
        <f t="shared" si="0"/>
        <v>21797.560975609755</v>
      </c>
      <c r="M33" s="192">
        <f t="shared" si="0"/>
        <v>24911.498257839725</v>
      </c>
      <c r="N33" s="192">
        <f t="shared" si="0"/>
        <v>26680.370370370369</v>
      </c>
      <c r="O33" s="192">
        <f>O29/O31</f>
        <v>32142.424242424244</v>
      </c>
      <c r="P33" s="192">
        <f>P29/P31</f>
        <v>34328.612716763011</v>
      </c>
      <c r="Q33" s="192">
        <f>Q29/Q31</f>
        <v>40756.233421750665</v>
      </c>
      <c r="R33" s="192">
        <f>R29/R31</f>
        <v>51042.329545454551</v>
      </c>
      <c r="S33" s="542"/>
      <c r="T33" s="572"/>
      <c r="U33" s="572"/>
      <c r="V33" s="572"/>
      <c r="W33" s="572"/>
      <c r="X33" s="489"/>
      <c r="Y33" s="489"/>
      <c r="Z33" s="489"/>
      <c r="AA33" s="489"/>
      <c r="AB33" s="1270"/>
      <c r="AC33" s="253"/>
      <c r="AD33" s="253"/>
      <c r="AE33" s="253"/>
      <c r="AF33" s="253"/>
      <c r="AG33" s="253"/>
    </row>
    <row r="34" spans="1:33">
      <c r="R34" s="83"/>
      <c r="S34" s="83"/>
      <c r="T34" s="83"/>
      <c r="U34" s="83"/>
      <c r="V34" s="83"/>
      <c r="W34" s="83"/>
    </row>
    <row r="35" spans="1:33">
      <c r="A35" s="100"/>
    </row>
    <row r="36" spans="1:33">
      <c r="A36" s="100"/>
      <c r="O36" s="49"/>
      <c r="S36" s="49"/>
    </row>
    <row r="37" spans="1:33">
      <c r="A37" s="100"/>
      <c r="O37" s="49"/>
      <c r="S37" s="49"/>
    </row>
    <row r="38" spans="1:33">
      <c r="A38" s="100"/>
      <c r="B38" s="101"/>
      <c r="C38" s="101"/>
      <c r="D38" s="101"/>
      <c r="E38" s="101"/>
      <c r="F38" s="101"/>
      <c r="G38" s="101"/>
      <c r="H38" s="101"/>
      <c r="I38" s="101"/>
      <c r="J38" s="101"/>
      <c r="K38" s="101"/>
      <c r="L38" s="101"/>
      <c r="M38" s="101"/>
      <c r="N38" s="101"/>
      <c r="O38" s="49"/>
      <c r="S38" s="49"/>
    </row>
    <row r="39" spans="1:33">
      <c r="A39" s="100"/>
      <c r="B39" s="101"/>
      <c r="C39" s="101"/>
      <c r="D39" s="101"/>
      <c r="E39" s="101"/>
      <c r="F39" s="101"/>
      <c r="G39" s="101"/>
      <c r="H39" s="101"/>
      <c r="I39" s="101"/>
      <c r="J39" s="101"/>
      <c r="K39" s="101"/>
      <c r="L39" s="101"/>
      <c r="M39" s="101"/>
      <c r="N39" s="101"/>
      <c r="O39" s="49"/>
      <c r="S39" s="49"/>
    </row>
    <row r="40" spans="1:33">
      <c r="O40" s="49"/>
      <c r="S40" s="49"/>
    </row>
    <row r="41" spans="1:33">
      <c r="O41" s="49"/>
      <c r="S41" s="49"/>
    </row>
    <row r="42" spans="1:33">
      <c r="O42" s="49"/>
      <c r="S42" s="49"/>
    </row>
    <row r="43" spans="1:33">
      <c r="O43" s="49"/>
      <c r="S43" s="49"/>
    </row>
    <row r="44" spans="1:33">
      <c r="O44" s="49"/>
      <c r="S44" s="49"/>
    </row>
    <row r="45" spans="1:33">
      <c r="O45" s="49"/>
      <c r="S45" s="49"/>
    </row>
  </sheetData>
  <pageMargins left="0.75" right="0.75" top="1" bottom="1" header="0.5" footer="0.5"/>
  <pageSetup paperSize="9" orientation="portrait" horizontalDpi="4294967292" verticalDpi="4294967292"/>
  <legacy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7">
    <tabColor theme="6" tint="0.79998168889431442"/>
  </sheetPr>
  <dimension ref="A1:CG178"/>
  <sheetViews>
    <sheetView zoomScale="85" zoomScaleNormal="85" workbookViewId="0">
      <pane xSplit="1" ySplit="3" topLeftCell="R4" activePane="bottomRight" state="frozen"/>
      <selection pane="topRight" activeCell="AA10" sqref="AA10"/>
      <selection pane="bottomLeft" activeCell="AA10" sqref="AA10"/>
      <selection pane="bottomRight" activeCell="AH43" sqref="AH43"/>
    </sheetView>
  </sheetViews>
  <sheetFormatPr defaultColWidth="8.85546875" defaultRowHeight="12.75"/>
  <cols>
    <col min="1" max="1" width="39.42578125" style="14" customWidth="1"/>
    <col min="2" max="13" width="8.140625" style="26" bestFit="1" customWidth="1"/>
    <col min="14" max="17" width="11.42578125" style="26" bestFit="1" customWidth="1"/>
    <col min="18" max="18" width="11.42578125" style="60" bestFit="1" customWidth="1"/>
    <col min="19" max="27" width="12.5703125" style="60" bestFit="1" customWidth="1"/>
    <col min="28" max="30" width="12.5703125" style="3" bestFit="1" customWidth="1"/>
    <col min="31" max="16384" width="8.85546875" style="3"/>
  </cols>
  <sheetData>
    <row r="1" spans="1:30" ht="15.75">
      <c r="A1" s="254" t="s">
        <v>841</v>
      </c>
      <c r="B1" s="1108">
        <v>2002</v>
      </c>
      <c r="C1" s="1108">
        <v>2003</v>
      </c>
      <c r="D1" s="1108">
        <v>2004</v>
      </c>
      <c r="E1" s="1108">
        <v>2005</v>
      </c>
      <c r="F1" s="1108">
        <v>2006</v>
      </c>
      <c r="G1" s="1108">
        <v>2007</v>
      </c>
      <c r="H1" s="1108">
        <v>2008</v>
      </c>
      <c r="I1" s="1108">
        <v>2009</v>
      </c>
      <c r="J1" s="1108">
        <v>2010</v>
      </c>
      <c r="K1" s="1108">
        <v>2011</v>
      </c>
      <c r="L1" s="1108">
        <v>2012</v>
      </c>
      <c r="M1" s="1108">
        <v>2013</v>
      </c>
      <c r="N1" s="1108">
        <v>2014</v>
      </c>
      <c r="O1" s="1108">
        <v>2015</v>
      </c>
      <c r="P1" s="1108">
        <v>2016</v>
      </c>
      <c r="Q1" s="1108">
        <v>2017</v>
      </c>
      <c r="R1" s="1108">
        <v>2018</v>
      </c>
      <c r="S1" s="1108">
        <v>2019</v>
      </c>
      <c r="T1" s="1108">
        <v>2020</v>
      </c>
      <c r="U1" s="1108">
        <v>2021</v>
      </c>
      <c r="V1" s="1108">
        <v>2022</v>
      </c>
      <c r="W1" s="1108">
        <v>2023</v>
      </c>
      <c r="X1" s="1109">
        <v>2024</v>
      </c>
      <c r="Y1" s="1109">
        <v>2025</v>
      </c>
      <c r="Z1" s="1109">
        <v>2026</v>
      </c>
      <c r="AA1" s="1109">
        <v>2027</v>
      </c>
      <c r="AB1" s="1109">
        <v>2028</v>
      </c>
      <c r="AC1" s="1109">
        <v>2029</v>
      </c>
      <c r="AD1" s="1109">
        <v>2030</v>
      </c>
    </row>
    <row r="2" spans="1:30" ht="15.75">
      <c r="A2" s="120" t="s">
        <v>842</v>
      </c>
      <c r="B2" s="68" t="s">
        <v>231</v>
      </c>
      <c r="C2" s="68" t="s">
        <v>231</v>
      </c>
      <c r="D2" s="68" t="s">
        <v>231</v>
      </c>
      <c r="E2" s="68" t="s">
        <v>231</v>
      </c>
      <c r="F2" s="68" t="s">
        <v>231</v>
      </c>
      <c r="G2" s="68" t="s">
        <v>231</v>
      </c>
      <c r="H2" s="68" t="s">
        <v>231</v>
      </c>
      <c r="I2" s="68" t="s">
        <v>231</v>
      </c>
      <c r="J2" s="68" t="s">
        <v>231</v>
      </c>
      <c r="K2" s="68" t="s">
        <v>231</v>
      </c>
      <c r="L2" s="68" t="s">
        <v>231</v>
      </c>
      <c r="M2" s="68" t="s">
        <v>231</v>
      </c>
      <c r="N2" s="68" t="s">
        <v>231</v>
      </c>
      <c r="O2" s="68" t="s">
        <v>231</v>
      </c>
      <c r="P2" s="53" t="s">
        <v>231</v>
      </c>
      <c r="Q2" s="53" t="s">
        <v>231</v>
      </c>
      <c r="R2" s="53" t="s">
        <v>231</v>
      </c>
      <c r="S2" s="53" t="s">
        <v>231</v>
      </c>
      <c r="T2" s="53" t="s">
        <v>231</v>
      </c>
      <c r="U2" s="53" t="s">
        <v>231</v>
      </c>
      <c r="V2" s="53" t="s">
        <v>231</v>
      </c>
      <c r="W2" s="53" t="s">
        <v>231</v>
      </c>
      <c r="X2" s="1110" t="s">
        <v>232</v>
      </c>
      <c r="Y2" s="778" t="s">
        <v>233</v>
      </c>
      <c r="Z2" s="778" t="s">
        <v>233</v>
      </c>
      <c r="AA2" s="778" t="s">
        <v>233</v>
      </c>
      <c r="AB2" s="778" t="s">
        <v>233</v>
      </c>
      <c r="AC2" s="778" t="s">
        <v>233</v>
      </c>
      <c r="AD2" s="778" t="s">
        <v>233</v>
      </c>
    </row>
    <row r="3" spans="1:30">
      <c r="A3" s="139"/>
      <c r="B3" s="34"/>
      <c r="C3" s="34"/>
      <c r="D3" s="34"/>
      <c r="E3" s="34"/>
      <c r="F3" s="34"/>
      <c r="G3" s="34"/>
      <c r="H3" s="34"/>
      <c r="I3" s="34"/>
      <c r="J3" s="34"/>
      <c r="K3" s="34"/>
      <c r="L3" s="34"/>
      <c r="M3" s="34"/>
      <c r="N3" s="34" t="s">
        <v>170</v>
      </c>
      <c r="O3" s="34" t="s">
        <v>170</v>
      </c>
      <c r="P3" s="40" t="s">
        <v>170</v>
      </c>
      <c r="Q3" s="40" t="s">
        <v>878</v>
      </c>
      <c r="R3" s="40" t="s">
        <v>878</v>
      </c>
      <c r="S3" s="40" t="s">
        <v>878</v>
      </c>
      <c r="T3" s="40" t="s">
        <v>878</v>
      </c>
      <c r="U3" s="40" t="s">
        <v>878</v>
      </c>
      <c r="V3" s="40" t="s">
        <v>878</v>
      </c>
      <c r="W3" s="40" t="s">
        <v>902</v>
      </c>
      <c r="X3" s="37" t="s">
        <v>902</v>
      </c>
      <c r="Y3" s="37" t="s">
        <v>902</v>
      </c>
      <c r="Z3" s="37" t="s">
        <v>902</v>
      </c>
      <c r="AA3" s="37" t="s">
        <v>902</v>
      </c>
      <c r="AB3" s="37" t="s">
        <v>902</v>
      </c>
      <c r="AC3" s="37" t="s">
        <v>902</v>
      </c>
      <c r="AD3" s="37" t="s">
        <v>902</v>
      </c>
    </row>
    <row r="4" spans="1:30" ht="13.5" customHeight="1">
      <c r="A4" s="255"/>
      <c r="B4" s="40"/>
      <c r="C4" s="40"/>
      <c r="D4" s="40"/>
      <c r="E4" s="40"/>
      <c r="F4" s="40"/>
      <c r="G4" s="40"/>
      <c r="H4" s="40"/>
      <c r="I4" s="40"/>
      <c r="J4" s="40"/>
      <c r="K4" s="40"/>
      <c r="L4" s="40"/>
      <c r="M4" s="40"/>
      <c r="N4" s="40"/>
      <c r="O4" s="40"/>
      <c r="P4" s="40"/>
      <c r="Q4" s="40"/>
      <c r="R4" s="40"/>
      <c r="S4" s="40"/>
      <c r="T4" s="133"/>
      <c r="U4" s="133"/>
      <c r="V4" s="133"/>
      <c r="W4" s="133"/>
      <c r="X4" s="37"/>
      <c r="Y4" s="551"/>
      <c r="Z4" s="551"/>
      <c r="AA4" s="551"/>
      <c r="AB4" s="551"/>
      <c r="AC4" s="551"/>
      <c r="AD4" s="986"/>
    </row>
    <row r="5" spans="1:30" ht="13.5" customHeight="1">
      <c r="A5" s="255" t="s">
        <v>843</v>
      </c>
      <c r="B5" s="40"/>
      <c r="C5" s="40"/>
      <c r="D5" s="40"/>
      <c r="E5" s="40"/>
      <c r="F5" s="40"/>
      <c r="G5" s="40"/>
      <c r="H5" s="40"/>
      <c r="I5" s="40"/>
      <c r="J5" s="40"/>
      <c r="K5" s="40"/>
      <c r="L5" s="40"/>
      <c r="M5" s="40"/>
      <c r="N5" s="40"/>
      <c r="O5" s="40"/>
      <c r="P5" s="40"/>
      <c r="Q5" s="40"/>
      <c r="R5" s="40"/>
      <c r="S5" s="40"/>
      <c r="T5" s="133"/>
      <c r="U5" s="133"/>
      <c r="V5" s="133"/>
      <c r="W5" s="133"/>
      <c r="X5" s="37"/>
      <c r="Y5" s="551"/>
      <c r="Z5" s="551"/>
      <c r="AA5" s="551"/>
      <c r="AB5" s="551"/>
      <c r="AC5" s="551"/>
      <c r="AD5" s="986"/>
    </row>
    <row r="6" spans="1:30" ht="13.5" customHeight="1">
      <c r="A6" s="139" t="s">
        <v>844</v>
      </c>
      <c r="B6" s="73"/>
      <c r="C6" s="73"/>
      <c r="D6" s="73"/>
      <c r="E6" s="73"/>
      <c r="F6" s="73"/>
      <c r="G6" s="73"/>
      <c r="H6" s="73"/>
      <c r="I6" s="73"/>
      <c r="J6" s="73"/>
      <c r="K6" s="73"/>
      <c r="L6" s="73"/>
      <c r="M6" s="73"/>
      <c r="N6" s="73">
        <v>12.5</v>
      </c>
      <c r="O6" s="73">
        <v>10.5</v>
      </c>
      <c r="P6" s="73">
        <v>2</v>
      </c>
      <c r="Q6" s="73">
        <v>2.2000000000000002</v>
      </c>
      <c r="R6" s="73">
        <v>-0.3</v>
      </c>
      <c r="S6" s="73">
        <v>4.5</v>
      </c>
      <c r="T6" s="73">
        <v>-3.2</v>
      </c>
      <c r="U6" s="73">
        <v>-0.5</v>
      </c>
      <c r="V6" s="73">
        <v>5.7</v>
      </c>
      <c r="W6" s="977">
        <v>3.8</v>
      </c>
      <c r="X6" s="985">
        <v>3.8</v>
      </c>
      <c r="Y6" s="985">
        <v>4.5</v>
      </c>
      <c r="Z6" s="985">
        <v>4</v>
      </c>
      <c r="AA6" s="985">
        <v>3.9</v>
      </c>
      <c r="AB6" s="985">
        <v>4.0999999999999996</v>
      </c>
      <c r="AC6" s="985">
        <v>4</v>
      </c>
      <c r="AD6" s="985">
        <v>3.9</v>
      </c>
    </row>
    <row r="7" spans="1:30" ht="15">
      <c r="A7" s="139" t="s">
        <v>845</v>
      </c>
      <c r="B7" s="73"/>
      <c r="C7" s="73"/>
      <c r="D7" s="73"/>
      <c r="E7" s="73"/>
      <c r="F7" s="73"/>
      <c r="G7" s="73"/>
      <c r="H7" s="73"/>
      <c r="I7" s="73"/>
      <c r="J7" s="73"/>
      <c r="K7" s="73"/>
      <c r="L7" s="73"/>
      <c r="M7" s="73"/>
      <c r="N7" s="73">
        <v>3.3</v>
      </c>
      <c r="O7" s="73">
        <v>0.7</v>
      </c>
      <c r="P7" s="73">
        <v>0.7</v>
      </c>
      <c r="Q7" s="73">
        <v>1.5</v>
      </c>
      <c r="R7" s="73">
        <v>4</v>
      </c>
      <c r="S7" s="73">
        <v>1.6</v>
      </c>
      <c r="T7" s="73">
        <v>-0.4</v>
      </c>
      <c r="U7" s="73">
        <v>4.2</v>
      </c>
      <c r="V7" s="73">
        <v>5.9</v>
      </c>
      <c r="W7" s="977">
        <v>4.7</v>
      </c>
      <c r="X7" s="985">
        <v>4.5</v>
      </c>
      <c r="Y7" s="985">
        <v>4.5999999999999996</v>
      </c>
      <c r="Z7" s="985">
        <v>4.5</v>
      </c>
      <c r="AA7" s="985">
        <v>4.9000000000000004</v>
      </c>
      <c r="AB7" s="985">
        <v>5</v>
      </c>
      <c r="AC7" s="985">
        <v>5</v>
      </c>
      <c r="AD7" s="985">
        <v>5</v>
      </c>
    </row>
    <row r="8" spans="1:30">
      <c r="A8" s="139"/>
      <c r="B8" s="73"/>
      <c r="C8" s="73"/>
      <c r="D8" s="73"/>
      <c r="E8" s="73"/>
      <c r="F8" s="73"/>
      <c r="G8" s="73"/>
      <c r="H8" s="73"/>
      <c r="I8" s="73"/>
      <c r="J8" s="73"/>
      <c r="K8" s="73"/>
      <c r="L8" s="73"/>
      <c r="M8" s="73"/>
      <c r="N8" s="73"/>
      <c r="O8" s="73"/>
      <c r="P8" s="73"/>
      <c r="Q8" s="73"/>
      <c r="R8" s="73"/>
      <c r="S8" s="73"/>
      <c r="T8" s="73"/>
      <c r="U8" s="73"/>
      <c r="V8" s="73"/>
      <c r="W8" s="182"/>
      <c r="X8" s="72"/>
      <c r="Y8" s="830"/>
      <c r="Z8" s="830"/>
      <c r="AA8" s="830"/>
      <c r="AB8" s="830"/>
      <c r="AC8" s="830"/>
      <c r="AD8" s="986"/>
    </row>
    <row r="9" spans="1:30">
      <c r="A9" s="255" t="s">
        <v>846</v>
      </c>
      <c r="B9" s="73"/>
      <c r="C9" s="73"/>
      <c r="D9" s="73"/>
      <c r="E9" s="73"/>
      <c r="F9" s="73"/>
      <c r="G9" s="73"/>
      <c r="H9" s="73"/>
      <c r="I9" s="73"/>
      <c r="J9" s="73"/>
      <c r="K9" s="73"/>
      <c r="L9" s="73"/>
      <c r="M9" s="73"/>
      <c r="N9" s="73"/>
      <c r="O9" s="73"/>
      <c r="P9" s="73"/>
      <c r="Q9" s="73"/>
      <c r="R9" s="73"/>
      <c r="S9" s="73"/>
      <c r="T9" s="73"/>
      <c r="U9" s="73"/>
      <c r="V9" s="73"/>
      <c r="W9" s="182"/>
      <c r="X9" s="72"/>
      <c r="Y9" s="830"/>
      <c r="Z9" s="830"/>
      <c r="AA9" s="830"/>
      <c r="AB9" s="830"/>
      <c r="AC9" s="830"/>
      <c r="AD9" s="986"/>
    </row>
    <row r="10" spans="1:30" ht="15">
      <c r="A10" s="139" t="s">
        <v>847</v>
      </c>
      <c r="B10" s="73">
        <v>11.8</v>
      </c>
      <c r="C10" s="73">
        <v>14.7</v>
      </c>
      <c r="D10" s="73">
        <v>2.1</v>
      </c>
      <c r="E10" s="73">
        <v>1.7</v>
      </c>
      <c r="F10" s="73">
        <v>2.4</v>
      </c>
      <c r="G10" s="73">
        <v>0.9</v>
      </c>
      <c r="H10" s="73">
        <v>10.8</v>
      </c>
      <c r="I10" s="73">
        <v>7</v>
      </c>
      <c r="J10" s="73">
        <v>6</v>
      </c>
      <c r="K10" s="73">
        <v>8.5</v>
      </c>
      <c r="L10" s="73">
        <v>2.2000000000000002</v>
      </c>
      <c r="M10" s="73">
        <v>5</v>
      </c>
      <c r="N10" s="73">
        <v>5.2</v>
      </c>
      <c r="O10" s="73">
        <v>6</v>
      </c>
      <c r="P10" s="73">
        <v>6.7</v>
      </c>
      <c r="Q10" s="73">
        <v>5.4</v>
      </c>
      <c r="R10" s="73">
        <v>4.7</v>
      </c>
      <c r="S10" s="73">
        <v>3.6</v>
      </c>
      <c r="T10" s="73">
        <v>4.9000000000000004</v>
      </c>
      <c r="U10" s="73">
        <v>4.5</v>
      </c>
      <c r="V10" s="73">
        <v>5.3</v>
      </c>
      <c r="W10" s="977">
        <v>2.2999999999999998</v>
      </c>
      <c r="X10" s="985">
        <v>0.6</v>
      </c>
      <c r="Y10" s="985">
        <v>4</v>
      </c>
      <c r="Z10" s="985">
        <v>4.2</v>
      </c>
      <c r="AA10" s="985">
        <v>5</v>
      </c>
      <c r="AB10" s="985">
        <v>5</v>
      </c>
      <c r="AC10" s="985">
        <v>5</v>
      </c>
      <c r="AD10" s="985">
        <v>5</v>
      </c>
    </row>
    <row r="11" spans="1:30" ht="15">
      <c r="A11" s="139" t="s">
        <v>848</v>
      </c>
      <c r="B11" s="73">
        <v>14.8</v>
      </c>
      <c r="C11" s="73">
        <v>8.5</v>
      </c>
      <c r="D11" s="73">
        <v>2.4</v>
      </c>
      <c r="E11" s="73">
        <v>4.5</v>
      </c>
      <c r="F11" s="73">
        <v>-0.9</v>
      </c>
      <c r="G11" s="73">
        <v>3.2</v>
      </c>
      <c r="H11" s="73">
        <v>11.2</v>
      </c>
      <c r="I11" s="73">
        <v>5.7</v>
      </c>
      <c r="J11" s="73">
        <v>7.2</v>
      </c>
      <c r="K11" s="73">
        <v>6.9</v>
      </c>
      <c r="L11" s="73">
        <v>1.6</v>
      </c>
      <c r="M11" s="73">
        <v>2.9</v>
      </c>
      <c r="N11" s="73">
        <v>6.6</v>
      </c>
      <c r="O11" s="73">
        <v>6.4</v>
      </c>
      <c r="P11" s="73">
        <v>6.6</v>
      </c>
      <c r="Q11" s="73">
        <v>4.7</v>
      </c>
      <c r="R11" s="73">
        <v>4.9000000000000004</v>
      </c>
      <c r="S11" s="73">
        <v>2.7</v>
      </c>
      <c r="T11" s="73">
        <v>5.0999999999999996</v>
      </c>
      <c r="U11" s="73">
        <v>5.7</v>
      </c>
      <c r="V11" s="73">
        <v>3.4</v>
      </c>
      <c r="W11" s="977">
        <v>3.9</v>
      </c>
      <c r="X11" s="985">
        <v>0.7</v>
      </c>
      <c r="Y11" s="985">
        <v>3</v>
      </c>
      <c r="Z11" s="985">
        <v>4.7</v>
      </c>
      <c r="AA11" s="985">
        <v>5.5</v>
      </c>
      <c r="AB11" s="985">
        <v>4.9000000000000004</v>
      </c>
      <c r="AC11" s="985">
        <v>4.9000000000000004</v>
      </c>
      <c r="AD11" s="985">
        <v>4</v>
      </c>
    </row>
    <row r="12" spans="1:30">
      <c r="A12" s="139"/>
      <c r="B12" s="73"/>
      <c r="C12" s="73"/>
      <c r="D12" s="73"/>
      <c r="E12" s="73"/>
      <c r="F12" s="73"/>
      <c r="G12" s="73"/>
      <c r="H12" s="73"/>
      <c r="I12" s="73"/>
      <c r="J12" s="73"/>
      <c r="K12" s="73"/>
      <c r="L12" s="73"/>
      <c r="M12" s="73"/>
      <c r="N12" s="73"/>
      <c r="O12" s="73"/>
      <c r="P12" s="73"/>
      <c r="Q12" s="73"/>
      <c r="R12" s="73"/>
      <c r="S12" s="73"/>
      <c r="T12" s="73"/>
      <c r="U12" s="73"/>
      <c r="V12" s="73"/>
      <c r="W12" s="182"/>
      <c r="X12" s="72"/>
      <c r="Y12" s="830"/>
      <c r="Z12" s="830"/>
      <c r="AA12" s="830"/>
      <c r="AB12" s="830"/>
      <c r="AC12" s="830"/>
      <c r="AD12" s="986"/>
    </row>
    <row r="13" spans="1:30">
      <c r="A13" s="255" t="s">
        <v>849</v>
      </c>
      <c r="B13" s="73"/>
      <c r="C13" s="73"/>
      <c r="D13" s="73"/>
      <c r="E13" s="73"/>
      <c r="F13" s="73"/>
      <c r="G13" s="73"/>
      <c r="H13" s="73"/>
      <c r="I13" s="73"/>
      <c r="J13" s="73"/>
      <c r="K13" s="73"/>
      <c r="L13" s="73"/>
      <c r="M13" s="73"/>
      <c r="N13" s="73"/>
      <c r="O13" s="73"/>
      <c r="P13" s="73"/>
      <c r="Q13" s="73"/>
      <c r="R13" s="73"/>
      <c r="S13" s="73"/>
      <c r="T13" s="73"/>
      <c r="U13" s="73"/>
      <c r="V13" s="73"/>
      <c r="W13" s="182"/>
      <c r="X13" s="72"/>
      <c r="Y13" s="830"/>
      <c r="Z13" s="830"/>
      <c r="AA13" s="830"/>
      <c r="AB13" s="830"/>
      <c r="AC13" s="830"/>
      <c r="AD13" s="986"/>
    </row>
    <row r="14" spans="1:30" ht="15">
      <c r="A14" s="139" t="s">
        <v>850</v>
      </c>
      <c r="B14" s="73">
        <v>70.8</v>
      </c>
      <c r="C14" s="73">
        <v>86.7</v>
      </c>
      <c r="D14" s="73">
        <v>95.7</v>
      </c>
      <c r="E14" s="73">
        <v>97.6</v>
      </c>
      <c r="F14" s="73">
        <v>98</v>
      </c>
      <c r="G14" s="73">
        <v>100</v>
      </c>
      <c r="H14" s="73">
        <v>119</v>
      </c>
      <c r="I14" s="73">
        <v>122</v>
      </c>
      <c r="J14" s="73">
        <v>127</v>
      </c>
      <c r="K14" s="73">
        <v>155</v>
      </c>
      <c r="L14" s="73">
        <v>175.2</v>
      </c>
      <c r="M14" s="73">
        <v>164.1</v>
      </c>
      <c r="N14" s="73">
        <v>153.19999999999999</v>
      </c>
      <c r="O14" s="73">
        <v>141</v>
      </c>
      <c r="P14" s="73">
        <v>129.4</v>
      </c>
      <c r="Q14" s="73">
        <v>141.69999999999999</v>
      </c>
      <c r="R14" s="73">
        <v>140.19999999999999</v>
      </c>
      <c r="S14" s="73">
        <v>138.69999999999999</v>
      </c>
      <c r="T14" s="73">
        <v>140.6</v>
      </c>
      <c r="U14" s="73">
        <v>138.4</v>
      </c>
      <c r="V14" s="73">
        <v>134.5</v>
      </c>
      <c r="W14" s="977">
        <v>129.5</v>
      </c>
      <c r="X14" s="985">
        <v>118.1</v>
      </c>
      <c r="Y14" s="985">
        <v>111.8</v>
      </c>
      <c r="Z14" s="985">
        <v>109</v>
      </c>
      <c r="AA14" s="985">
        <v>109.5</v>
      </c>
      <c r="AB14" s="985">
        <v>109.9</v>
      </c>
      <c r="AC14" s="985">
        <v>110</v>
      </c>
      <c r="AD14" s="985">
        <v>110</v>
      </c>
    </row>
    <row r="15" spans="1:30">
      <c r="A15" s="139"/>
      <c r="B15" s="73"/>
      <c r="C15" s="73"/>
      <c r="D15" s="73"/>
      <c r="E15" s="73"/>
      <c r="F15" s="73"/>
      <c r="G15" s="73"/>
      <c r="H15" s="73"/>
      <c r="I15" s="73"/>
      <c r="J15" s="73"/>
      <c r="K15" s="73"/>
      <c r="L15" s="73"/>
      <c r="M15" s="73"/>
      <c r="N15" s="73"/>
      <c r="O15" s="73"/>
      <c r="P15" s="73"/>
      <c r="Q15" s="73"/>
      <c r="R15" s="73"/>
      <c r="S15" s="73"/>
      <c r="T15" s="73"/>
      <c r="U15" s="73"/>
      <c r="V15" s="73"/>
      <c r="W15" s="182"/>
      <c r="X15" s="72"/>
      <c r="Y15" s="830"/>
      <c r="Z15" s="830"/>
      <c r="AA15" s="830"/>
      <c r="AB15" s="830"/>
      <c r="AC15" s="830"/>
      <c r="AD15" s="986"/>
    </row>
    <row r="16" spans="1:30">
      <c r="A16" s="255" t="s">
        <v>851</v>
      </c>
      <c r="B16" s="73"/>
      <c r="C16" s="73"/>
      <c r="D16" s="73"/>
      <c r="E16" s="73"/>
      <c r="F16" s="73"/>
      <c r="G16" s="73"/>
      <c r="H16" s="73"/>
      <c r="I16" s="73"/>
      <c r="J16" s="73"/>
      <c r="K16" s="73"/>
      <c r="L16" s="73"/>
      <c r="M16" s="73"/>
      <c r="N16" s="73"/>
      <c r="O16" s="73"/>
      <c r="P16" s="73"/>
      <c r="Q16" s="73"/>
      <c r="R16" s="73"/>
      <c r="S16" s="73"/>
      <c r="T16" s="73"/>
      <c r="U16" s="73"/>
      <c r="V16" s="73"/>
      <c r="W16" s="182"/>
      <c r="X16" s="72"/>
      <c r="Y16" s="830"/>
      <c r="Z16" s="830"/>
      <c r="AA16" s="830"/>
      <c r="AB16" s="830"/>
      <c r="AC16" s="830"/>
      <c r="AD16" s="986"/>
    </row>
    <row r="17" spans="1:85" ht="15">
      <c r="A17" s="139" t="s">
        <v>852</v>
      </c>
      <c r="B17" s="73">
        <v>13.3</v>
      </c>
      <c r="C17" s="73">
        <v>18.3</v>
      </c>
      <c r="D17" s="73">
        <v>9</v>
      </c>
      <c r="E17" s="73">
        <v>4.5</v>
      </c>
      <c r="F17" s="73">
        <v>5</v>
      </c>
      <c r="G17" s="73">
        <v>5</v>
      </c>
      <c r="H17" s="73">
        <v>5.9</v>
      </c>
      <c r="I17" s="73">
        <v>7.3</v>
      </c>
      <c r="J17" s="73">
        <v>5.5</v>
      </c>
      <c r="K17" s="73">
        <v>7.75</v>
      </c>
      <c r="L17" s="73">
        <v>6.75</v>
      </c>
      <c r="M17" s="73">
        <v>6.25</v>
      </c>
      <c r="N17" s="73">
        <v>6.25</v>
      </c>
      <c r="O17" s="73">
        <v>6.25</v>
      </c>
      <c r="P17" s="73">
        <v>6.25</v>
      </c>
      <c r="Q17" s="73">
        <v>6.25</v>
      </c>
      <c r="R17" s="73">
        <v>6.25</v>
      </c>
      <c r="S17" s="73">
        <v>5.88</v>
      </c>
      <c r="T17" s="73">
        <v>3.5</v>
      </c>
      <c r="U17" s="73">
        <v>3</v>
      </c>
      <c r="V17" s="73">
        <v>3.13</v>
      </c>
      <c r="W17" s="977">
        <v>3.3</v>
      </c>
      <c r="X17" s="985">
        <v>2.9</v>
      </c>
      <c r="Y17" s="985">
        <v>4.3</v>
      </c>
      <c r="Z17" s="985">
        <v>5</v>
      </c>
      <c r="AA17" s="985">
        <v>5</v>
      </c>
      <c r="AB17" s="985">
        <v>5</v>
      </c>
      <c r="AC17" s="985">
        <v>5</v>
      </c>
      <c r="AD17" s="985">
        <v>5</v>
      </c>
    </row>
    <row r="18" spans="1:85" ht="15">
      <c r="A18" s="139" t="s">
        <v>853</v>
      </c>
      <c r="B18" s="73"/>
      <c r="C18" s="73"/>
      <c r="D18" s="73"/>
      <c r="E18" s="73"/>
      <c r="F18" s="73">
        <v>6</v>
      </c>
      <c r="G18" s="73">
        <v>5.7</v>
      </c>
      <c r="H18" s="73">
        <v>7.6</v>
      </c>
      <c r="I18" s="73">
        <v>9.1999999999999993</v>
      </c>
      <c r="J18" s="73">
        <v>8.1</v>
      </c>
      <c r="K18" s="73">
        <v>9</v>
      </c>
      <c r="L18" s="73">
        <v>5</v>
      </c>
      <c r="M18" s="73">
        <v>8</v>
      </c>
      <c r="N18" s="73">
        <v>8</v>
      </c>
      <c r="O18" s="73">
        <v>9.6999999999999993</v>
      </c>
      <c r="P18" s="73">
        <v>9.6999999999999993</v>
      </c>
      <c r="Q18" s="73">
        <v>9.6999999999999993</v>
      </c>
      <c r="R18" s="73">
        <v>9</v>
      </c>
      <c r="S18" s="73">
        <v>10.5</v>
      </c>
      <c r="T18" s="73">
        <v>9</v>
      </c>
      <c r="U18" s="73">
        <v>9</v>
      </c>
      <c r="V18" s="73">
        <v>0</v>
      </c>
      <c r="W18" s="977">
        <v>4.7</v>
      </c>
      <c r="X18" s="985">
        <v>5.6</v>
      </c>
      <c r="Y18" s="985">
        <v>0</v>
      </c>
      <c r="Z18" s="985">
        <v>7.2</v>
      </c>
      <c r="AA18" s="985">
        <v>7.2</v>
      </c>
      <c r="AB18" s="985">
        <v>7.2</v>
      </c>
      <c r="AC18" s="985">
        <v>7.2</v>
      </c>
      <c r="AD18" s="985">
        <v>7.2</v>
      </c>
    </row>
    <row r="19" spans="1:85">
      <c r="A19" s="139"/>
      <c r="B19" s="73"/>
      <c r="C19" s="73"/>
      <c r="D19" s="73"/>
      <c r="E19" s="73"/>
      <c r="F19" s="73"/>
      <c r="G19" s="73"/>
      <c r="H19" s="73"/>
      <c r="I19" s="73"/>
      <c r="J19" s="73"/>
      <c r="K19" s="73"/>
      <c r="L19" s="73"/>
      <c r="M19" s="73"/>
      <c r="N19" s="73"/>
      <c r="O19" s="73"/>
      <c r="P19" s="73"/>
      <c r="Q19" s="73"/>
      <c r="R19" s="73"/>
      <c r="S19" s="73"/>
      <c r="T19" s="73"/>
      <c r="U19" s="73"/>
      <c r="V19" s="73"/>
      <c r="W19" s="182"/>
      <c r="X19" s="72"/>
      <c r="Y19" s="830"/>
      <c r="Z19" s="830"/>
      <c r="AA19" s="830"/>
      <c r="AB19" s="830"/>
      <c r="AC19" s="830"/>
      <c r="AD19" s="986"/>
    </row>
    <row r="20" spans="1:85">
      <c r="A20" s="255" t="s">
        <v>854</v>
      </c>
      <c r="B20" s="73"/>
      <c r="C20" s="73"/>
      <c r="D20" s="73"/>
      <c r="E20" s="73"/>
      <c r="F20" s="73"/>
      <c r="G20" s="73"/>
      <c r="H20" s="73"/>
      <c r="I20" s="73"/>
      <c r="J20" s="73"/>
      <c r="K20" s="73"/>
      <c r="L20" s="73"/>
      <c r="M20" s="73"/>
      <c r="N20" s="73"/>
      <c r="O20" s="73"/>
      <c r="P20" s="73"/>
      <c r="Q20" s="73"/>
      <c r="R20" s="73"/>
      <c r="S20" s="73"/>
      <c r="T20" s="73"/>
      <c r="U20" s="73"/>
      <c r="V20" s="73"/>
      <c r="W20" s="182"/>
      <c r="X20" s="72"/>
      <c r="Y20" s="830"/>
      <c r="Z20" s="830"/>
      <c r="AA20" s="830"/>
      <c r="AB20" s="830"/>
      <c r="AC20" s="830"/>
      <c r="AD20" s="986"/>
    </row>
    <row r="21" spans="1:85" ht="15">
      <c r="A21" s="139" t="s">
        <v>855</v>
      </c>
      <c r="B21" s="73">
        <v>311</v>
      </c>
      <c r="C21" s="73">
        <v>363</v>
      </c>
      <c r="D21" s="73">
        <v>409</v>
      </c>
      <c r="E21" s="73">
        <v>445</v>
      </c>
      <c r="F21" s="73">
        <v>604</v>
      </c>
      <c r="G21" s="73">
        <v>697</v>
      </c>
      <c r="H21" s="73">
        <v>872</v>
      </c>
      <c r="I21" s="73">
        <v>973</v>
      </c>
      <c r="J21" s="73">
        <v>1225</v>
      </c>
      <c r="K21" s="73">
        <v>1569</v>
      </c>
      <c r="L21" s="73">
        <v>1668</v>
      </c>
      <c r="M21" s="73">
        <v>1411</v>
      </c>
      <c r="N21" s="73">
        <v>1266</v>
      </c>
      <c r="O21" s="73">
        <v>1160</v>
      </c>
      <c r="P21" s="73">
        <v>1248</v>
      </c>
      <c r="Q21" s="73">
        <v>1258</v>
      </c>
      <c r="R21" s="73">
        <v>1270</v>
      </c>
      <c r="S21" s="73">
        <v>1392</v>
      </c>
      <c r="T21" s="73">
        <v>1770</v>
      </c>
      <c r="U21" s="73">
        <v>1800</v>
      </c>
      <c r="V21" s="73">
        <v>1801</v>
      </c>
      <c r="W21" s="977">
        <v>1943</v>
      </c>
      <c r="X21" s="985">
        <v>2387</v>
      </c>
      <c r="Y21" s="985">
        <v>3657</v>
      </c>
      <c r="Z21" s="985">
        <v>3540</v>
      </c>
      <c r="AA21" s="985">
        <v>3657</v>
      </c>
      <c r="AB21" s="985">
        <v>3657</v>
      </c>
      <c r="AC21" s="985">
        <v>3657</v>
      </c>
      <c r="AD21" s="985">
        <v>3667</v>
      </c>
    </row>
    <row r="22" spans="1:85" ht="15">
      <c r="A22" s="139" t="s">
        <v>856</v>
      </c>
      <c r="B22" s="73">
        <v>15652.659999999998</v>
      </c>
      <c r="C22" s="73">
        <v>17857.259999999998</v>
      </c>
      <c r="D22" s="73">
        <v>2865.98</v>
      </c>
      <c r="E22" s="73">
        <v>3681.6819999999998</v>
      </c>
      <c r="F22" s="73">
        <v>6731</v>
      </c>
      <c r="G22" s="73">
        <v>7132</v>
      </c>
      <c r="H22" s="73">
        <v>6963</v>
      </c>
      <c r="I22" s="73">
        <v>5100</v>
      </c>
      <c r="J22" s="73">
        <v>7538</v>
      </c>
      <c r="K22" s="73">
        <v>8823</v>
      </c>
      <c r="L22" s="73">
        <v>7959</v>
      </c>
      <c r="M22" s="73">
        <v>7331</v>
      </c>
      <c r="N22" s="73">
        <v>6864</v>
      </c>
      <c r="O22" s="73">
        <v>5502</v>
      </c>
      <c r="P22" s="40">
        <v>4865</v>
      </c>
      <c r="Q22" s="40">
        <v>6166</v>
      </c>
      <c r="R22" s="40">
        <v>6517</v>
      </c>
      <c r="S22" s="40">
        <v>6006</v>
      </c>
      <c r="T22" s="40">
        <v>6170</v>
      </c>
      <c r="U22" s="40">
        <v>9308</v>
      </c>
      <c r="V22" s="40">
        <v>8819</v>
      </c>
      <c r="W22" s="977">
        <v>8486</v>
      </c>
      <c r="X22" s="985">
        <v>9142</v>
      </c>
      <c r="Y22" s="985">
        <v>9648</v>
      </c>
      <c r="Z22" s="985">
        <v>9940</v>
      </c>
      <c r="AA22" s="985">
        <v>10047</v>
      </c>
      <c r="AB22" s="985">
        <v>10128</v>
      </c>
      <c r="AC22" s="985">
        <v>10175</v>
      </c>
      <c r="AD22" s="985">
        <v>10289.210999999999</v>
      </c>
    </row>
    <row r="23" spans="1:85" ht="15">
      <c r="A23" s="139" t="s">
        <v>857</v>
      </c>
      <c r="B23" s="73"/>
      <c r="C23" s="73"/>
      <c r="D23" s="73"/>
      <c r="E23" s="73"/>
      <c r="F23" s="73">
        <v>64</v>
      </c>
      <c r="G23" s="73">
        <v>71</v>
      </c>
      <c r="H23" s="73">
        <v>97</v>
      </c>
      <c r="I23" s="73">
        <v>62</v>
      </c>
      <c r="J23" s="73">
        <v>79</v>
      </c>
      <c r="K23" s="73">
        <v>104</v>
      </c>
      <c r="L23" s="73">
        <v>105</v>
      </c>
      <c r="M23" s="73">
        <v>104</v>
      </c>
      <c r="N23" s="73">
        <v>93</v>
      </c>
      <c r="O23" s="73">
        <v>49</v>
      </c>
      <c r="P23" s="40">
        <v>44</v>
      </c>
      <c r="Q23" s="40">
        <v>51</v>
      </c>
      <c r="R23" s="40">
        <v>64.5</v>
      </c>
      <c r="S23" s="40">
        <v>57</v>
      </c>
      <c r="T23" s="40">
        <v>39.5</v>
      </c>
      <c r="U23" s="40">
        <v>67.900000000000006</v>
      </c>
      <c r="V23" s="40">
        <v>94.3</v>
      </c>
      <c r="W23" s="977">
        <v>77.599999999999994</v>
      </c>
      <c r="X23" s="985">
        <v>79.2</v>
      </c>
      <c r="Y23" s="985">
        <v>66.2</v>
      </c>
      <c r="Z23" s="985">
        <v>66</v>
      </c>
      <c r="AA23" s="985">
        <v>67</v>
      </c>
      <c r="AB23" s="985">
        <v>67</v>
      </c>
      <c r="AC23" s="985">
        <v>64</v>
      </c>
      <c r="AD23" s="985">
        <v>60</v>
      </c>
    </row>
    <row r="24" spans="1:85" ht="15">
      <c r="A24" s="139" t="s">
        <v>858</v>
      </c>
      <c r="B24" s="73"/>
      <c r="C24" s="73"/>
      <c r="D24" s="73"/>
      <c r="E24" s="73"/>
      <c r="F24" s="73"/>
      <c r="G24" s="73"/>
      <c r="H24" s="73"/>
      <c r="I24" s="73"/>
      <c r="J24" s="73"/>
      <c r="K24" s="73"/>
      <c r="L24" s="73">
        <v>12.2</v>
      </c>
      <c r="M24" s="73"/>
      <c r="N24" s="73">
        <v>12</v>
      </c>
      <c r="O24" s="73">
        <v>8</v>
      </c>
      <c r="P24" s="73">
        <v>8</v>
      </c>
      <c r="Q24" s="73">
        <v>8.1</v>
      </c>
      <c r="R24" s="73">
        <v>10.199999999999999</v>
      </c>
      <c r="S24" s="73">
        <v>10.6</v>
      </c>
      <c r="T24" s="73">
        <v>8.3000000000000007</v>
      </c>
      <c r="U24" s="73">
        <v>10.8</v>
      </c>
      <c r="V24" s="73">
        <v>18.3</v>
      </c>
      <c r="W24" s="977">
        <v>14.4</v>
      </c>
      <c r="X24" s="985">
        <v>12.8</v>
      </c>
      <c r="Y24" s="985">
        <v>12.3</v>
      </c>
      <c r="Z24" s="985">
        <v>11.7</v>
      </c>
      <c r="AA24" s="985">
        <v>11.7</v>
      </c>
      <c r="AB24" s="985">
        <v>12.8</v>
      </c>
      <c r="AC24" s="985">
        <v>12.8</v>
      </c>
      <c r="AD24" s="985">
        <v>12.6</v>
      </c>
    </row>
    <row r="25" spans="1:85" ht="15">
      <c r="A25" s="139" t="s">
        <v>859</v>
      </c>
      <c r="B25" s="73"/>
      <c r="C25" s="73"/>
      <c r="D25" s="73"/>
      <c r="E25" s="73"/>
      <c r="F25" s="73"/>
      <c r="G25" s="73"/>
      <c r="H25" s="73"/>
      <c r="I25" s="73"/>
      <c r="J25" s="73"/>
      <c r="K25" s="73"/>
      <c r="L25" s="73">
        <v>105</v>
      </c>
      <c r="M25" s="73"/>
      <c r="N25" s="73">
        <v>93</v>
      </c>
      <c r="O25" s="73">
        <v>49</v>
      </c>
      <c r="P25" s="73">
        <v>44</v>
      </c>
      <c r="Q25" s="73">
        <v>51</v>
      </c>
      <c r="R25" s="73">
        <v>64.5</v>
      </c>
      <c r="S25" s="73">
        <v>57</v>
      </c>
      <c r="T25" s="73">
        <v>39.5</v>
      </c>
      <c r="U25" s="73">
        <v>67.900000000000006</v>
      </c>
      <c r="V25" s="73">
        <v>94.3</v>
      </c>
      <c r="W25" s="977">
        <v>77.599999999999994</v>
      </c>
      <c r="X25" s="985">
        <v>79.2</v>
      </c>
      <c r="Y25" s="985">
        <v>66.2</v>
      </c>
      <c r="Z25" s="985">
        <v>66</v>
      </c>
      <c r="AA25" s="985">
        <v>67</v>
      </c>
      <c r="AB25" s="985">
        <v>67</v>
      </c>
      <c r="AC25" s="985">
        <v>64</v>
      </c>
      <c r="AD25" s="985">
        <v>60</v>
      </c>
    </row>
    <row r="26" spans="1:85" ht="15">
      <c r="A26" s="139" t="s">
        <v>860</v>
      </c>
      <c r="B26" s="73"/>
      <c r="C26" s="73"/>
      <c r="D26" s="73"/>
      <c r="E26" s="73"/>
      <c r="F26" s="73"/>
      <c r="G26" s="73"/>
      <c r="H26" s="73"/>
      <c r="I26" s="73"/>
      <c r="J26" s="73"/>
      <c r="K26" s="73"/>
      <c r="L26" s="73">
        <v>17542</v>
      </c>
      <c r="M26" s="73">
        <v>15030</v>
      </c>
      <c r="N26" s="73">
        <v>16847</v>
      </c>
      <c r="O26" s="73">
        <v>11831</v>
      </c>
      <c r="P26" s="73">
        <v>9595</v>
      </c>
      <c r="Q26" s="73">
        <v>10415</v>
      </c>
      <c r="R26" s="73">
        <v>13109</v>
      </c>
      <c r="S26" s="73">
        <v>10960</v>
      </c>
      <c r="T26" s="73">
        <v>10639</v>
      </c>
      <c r="U26" s="73">
        <v>17147</v>
      </c>
      <c r="V26" s="73">
        <v>20532</v>
      </c>
      <c r="W26" s="977">
        <v>21527</v>
      </c>
      <c r="X26" s="985">
        <v>16816</v>
      </c>
      <c r="Y26" s="985">
        <v>15231</v>
      </c>
      <c r="Z26" s="985">
        <v>15643</v>
      </c>
      <c r="AA26" s="985">
        <v>16281</v>
      </c>
      <c r="AB26" s="985">
        <v>16936</v>
      </c>
      <c r="AC26" s="985">
        <v>17641</v>
      </c>
      <c r="AD26" s="985">
        <v>18350</v>
      </c>
    </row>
    <row r="27" spans="1:85" s="15" customFormat="1" ht="15">
      <c r="A27" s="139" t="s">
        <v>861</v>
      </c>
      <c r="B27" s="73"/>
      <c r="C27" s="73"/>
      <c r="D27" s="73"/>
      <c r="E27" s="73"/>
      <c r="F27" s="73"/>
      <c r="G27" s="73"/>
      <c r="H27" s="73"/>
      <c r="I27" s="73"/>
      <c r="J27" s="73"/>
      <c r="K27" s="73"/>
      <c r="L27" s="73">
        <v>28761</v>
      </c>
      <c r="M27" s="73">
        <v>24600</v>
      </c>
      <c r="N27" s="73">
        <v>30724</v>
      </c>
      <c r="O27" s="73">
        <v>29255</v>
      </c>
      <c r="P27" s="73">
        <v>25639</v>
      </c>
      <c r="Q27" s="73">
        <v>55988</v>
      </c>
      <c r="R27" s="73">
        <v>72820</v>
      </c>
      <c r="S27" s="73">
        <v>22836</v>
      </c>
      <c r="T27" s="73">
        <v>21483</v>
      </c>
      <c r="U27" s="73">
        <v>44430</v>
      </c>
      <c r="V27" s="73">
        <v>51427</v>
      </c>
      <c r="W27" s="977">
        <v>33871</v>
      </c>
      <c r="X27" s="985">
        <v>26327</v>
      </c>
      <c r="Y27" s="985">
        <v>31022</v>
      </c>
      <c r="Z27" s="985">
        <v>34123</v>
      </c>
      <c r="AA27" s="985">
        <v>34323</v>
      </c>
      <c r="AB27" s="985">
        <v>34323</v>
      </c>
      <c r="AC27" s="985">
        <v>34323</v>
      </c>
      <c r="AD27" s="985">
        <v>34323</v>
      </c>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row>
    <row r="28" spans="1:85" ht="15">
      <c r="A28" s="56"/>
      <c r="B28" s="73"/>
      <c r="C28" s="73"/>
      <c r="D28" s="73"/>
      <c r="E28" s="73"/>
      <c r="F28" s="73"/>
      <c r="G28" s="73"/>
      <c r="H28" s="73"/>
      <c r="I28" s="73"/>
      <c r="J28" s="73"/>
      <c r="K28" s="73"/>
      <c r="L28" s="73"/>
      <c r="M28" s="73"/>
      <c r="N28" s="73"/>
      <c r="O28" s="73"/>
      <c r="P28" s="73"/>
      <c r="Q28" s="73"/>
      <c r="R28" s="73"/>
      <c r="S28" s="73"/>
      <c r="T28" s="73"/>
      <c r="U28" s="73"/>
      <c r="V28" s="73"/>
      <c r="W28" s="977"/>
      <c r="X28" s="985"/>
      <c r="Y28" s="985"/>
      <c r="Z28" s="985"/>
      <c r="AA28" s="985"/>
      <c r="AB28" s="985"/>
      <c r="AC28" s="985"/>
      <c r="AD28" s="985"/>
    </row>
    <row r="29" spans="1:85" ht="15">
      <c r="A29" s="56"/>
      <c r="B29" s="73"/>
      <c r="C29" s="73"/>
      <c r="D29" s="73"/>
      <c r="E29" s="73"/>
      <c r="F29" s="73"/>
      <c r="G29" s="73"/>
      <c r="H29" s="73"/>
      <c r="I29" s="73"/>
      <c r="J29" s="73"/>
      <c r="K29" s="73"/>
      <c r="L29" s="73"/>
      <c r="M29" s="73"/>
      <c r="N29" s="73"/>
      <c r="O29" s="73"/>
      <c r="P29" s="73"/>
      <c r="Q29" s="73"/>
      <c r="R29" s="73"/>
      <c r="S29" s="73"/>
      <c r="T29" s="73"/>
      <c r="U29" s="73"/>
      <c r="V29" s="73"/>
      <c r="W29" s="977"/>
      <c r="X29" s="977"/>
      <c r="Y29" s="977"/>
      <c r="Z29" s="977"/>
      <c r="AA29" s="977"/>
      <c r="AB29" s="977"/>
      <c r="AC29" s="977"/>
      <c r="AD29" s="977"/>
    </row>
    <row r="30" spans="1:85" ht="15.75">
      <c r="A30" s="1158" t="s">
        <v>959</v>
      </c>
      <c r="B30" s="1159">
        <v>2002</v>
      </c>
      <c r="C30" s="1159">
        <v>2003</v>
      </c>
      <c r="D30" s="1159">
        <v>2004</v>
      </c>
      <c r="E30" s="1159">
        <v>2005</v>
      </c>
      <c r="F30" s="1159">
        <v>2006</v>
      </c>
      <c r="G30" s="1159">
        <v>2007</v>
      </c>
      <c r="H30" s="1159">
        <v>2008</v>
      </c>
      <c r="I30" s="1159">
        <v>2009</v>
      </c>
      <c r="J30" s="1159">
        <v>2010</v>
      </c>
      <c r="K30" s="1159">
        <v>2011</v>
      </c>
      <c r="L30" s="1159">
        <v>2012</v>
      </c>
      <c r="M30" s="1159">
        <v>2013</v>
      </c>
      <c r="N30" s="1159">
        <v>2014</v>
      </c>
      <c r="O30" s="1159">
        <v>2015</v>
      </c>
      <c r="P30" s="1159">
        <v>2016</v>
      </c>
      <c r="Q30" s="1159">
        <v>2017</v>
      </c>
      <c r="R30" s="1159">
        <v>2018</v>
      </c>
      <c r="S30" s="1159">
        <v>2019</v>
      </c>
      <c r="T30" s="1159">
        <v>2020</v>
      </c>
      <c r="U30" s="1159">
        <v>2021</v>
      </c>
      <c r="V30" s="1159">
        <v>2022</v>
      </c>
      <c r="W30" s="1160">
        <v>2023</v>
      </c>
      <c r="X30" s="1160">
        <v>2024</v>
      </c>
      <c r="Y30" s="1160">
        <v>2025</v>
      </c>
      <c r="Z30" s="1160">
        <v>2026</v>
      </c>
      <c r="AA30" s="1160">
        <v>2027</v>
      </c>
      <c r="AB30" s="1160">
        <v>2028</v>
      </c>
      <c r="AC30" s="1160">
        <v>2029</v>
      </c>
    </row>
    <row r="31" spans="1:85" s="12" customFormat="1" ht="15.75">
      <c r="A31" s="895" t="s">
        <v>842</v>
      </c>
      <c r="B31" s="860" t="s">
        <v>231</v>
      </c>
      <c r="C31" s="860" t="s">
        <v>231</v>
      </c>
      <c r="D31" s="860" t="s">
        <v>231</v>
      </c>
      <c r="E31" s="860" t="s">
        <v>231</v>
      </c>
      <c r="F31" s="860" t="s">
        <v>231</v>
      </c>
      <c r="G31" s="860" t="s">
        <v>231</v>
      </c>
      <c r="H31" s="860" t="s">
        <v>231</v>
      </c>
      <c r="I31" s="860" t="s">
        <v>231</v>
      </c>
      <c r="J31" s="860" t="s">
        <v>231</v>
      </c>
      <c r="K31" s="860" t="s">
        <v>231</v>
      </c>
      <c r="L31" s="860" t="s">
        <v>231</v>
      </c>
      <c r="M31" s="860" t="s">
        <v>231</v>
      </c>
      <c r="N31" s="860" t="s">
        <v>231</v>
      </c>
      <c r="O31" s="860" t="s">
        <v>231</v>
      </c>
      <c r="P31" s="867" t="s">
        <v>231</v>
      </c>
      <c r="Q31" s="867" t="s">
        <v>231</v>
      </c>
      <c r="R31" s="867" t="s">
        <v>231</v>
      </c>
      <c r="S31" s="867" t="s">
        <v>231</v>
      </c>
      <c r="T31" s="867" t="s">
        <v>231</v>
      </c>
      <c r="U31" s="867" t="s">
        <v>231</v>
      </c>
      <c r="V31" s="867" t="s">
        <v>231</v>
      </c>
      <c r="W31" s="1161" t="s">
        <v>231</v>
      </c>
      <c r="X31" s="1161" t="s">
        <v>233</v>
      </c>
      <c r="Y31" s="1161" t="s">
        <v>233</v>
      </c>
      <c r="Z31" s="1161" t="s">
        <v>233</v>
      </c>
      <c r="AA31" s="1161" t="s">
        <v>233</v>
      </c>
      <c r="AB31" s="1161" t="s">
        <v>233</v>
      </c>
      <c r="AC31" s="1161" t="s">
        <v>233</v>
      </c>
    </row>
    <row r="32" spans="1:85" s="12" customFormat="1">
      <c r="A32" s="1162"/>
      <c r="B32" s="853"/>
      <c r="C32" s="853"/>
      <c r="D32" s="853"/>
      <c r="E32" s="853"/>
      <c r="F32" s="853"/>
      <c r="G32" s="853"/>
      <c r="H32" s="853"/>
      <c r="I32" s="853"/>
      <c r="J32" s="853"/>
      <c r="K32" s="853"/>
      <c r="L32" s="853"/>
      <c r="M32" s="853"/>
      <c r="N32" s="853" t="s">
        <v>170</v>
      </c>
      <c r="O32" s="853" t="s">
        <v>170</v>
      </c>
      <c r="P32" s="873" t="s">
        <v>170</v>
      </c>
      <c r="Q32" s="873" t="s">
        <v>878</v>
      </c>
      <c r="R32" s="873" t="s">
        <v>878</v>
      </c>
      <c r="S32" s="873" t="s">
        <v>878</v>
      </c>
      <c r="T32" s="873" t="s">
        <v>878</v>
      </c>
      <c r="U32" s="873" t="s">
        <v>878</v>
      </c>
      <c r="V32" s="873" t="s">
        <v>878</v>
      </c>
      <c r="W32" s="1163" t="s">
        <v>894</v>
      </c>
      <c r="X32" s="1163" t="s">
        <v>894</v>
      </c>
      <c r="Y32" s="1163" t="s">
        <v>894</v>
      </c>
      <c r="Z32" s="1163" t="s">
        <v>894</v>
      </c>
      <c r="AA32" s="1163" t="s">
        <v>894</v>
      </c>
      <c r="AB32" s="1163" t="s">
        <v>894</v>
      </c>
      <c r="AC32" s="1163" t="s">
        <v>894</v>
      </c>
    </row>
    <row r="33" spans="1:29" s="12" customFormat="1">
      <c r="A33" s="1164"/>
      <c r="B33" s="853"/>
      <c r="C33" s="853"/>
      <c r="D33" s="853"/>
      <c r="E33" s="853"/>
      <c r="F33" s="853"/>
      <c r="G33" s="853"/>
      <c r="H33" s="853"/>
      <c r="I33" s="853"/>
      <c r="J33" s="853"/>
      <c r="K33" s="853"/>
      <c r="L33" s="853"/>
      <c r="M33" s="853"/>
      <c r="N33" s="853"/>
      <c r="O33" s="853"/>
      <c r="P33" s="873"/>
      <c r="Q33" s="873"/>
      <c r="R33" s="873"/>
      <c r="S33" s="873"/>
      <c r="T33" s="873"/>
      <c r="U33" s="873"/>
      <c r="V33" s="873"/>
      <c r="W33" s="1163"/>
      <c r="X33" s="1163"/>
      <c r="Y33" s="1163"/>
      <c r="Z33" s="1163"/>
      <c r="AA33" s="1163"/>
      <c r="AB33" s="1163"/>
      <c r="AC33" s="1163"/>
    </row>
    <row r="34" spans="1:29" s="12" customFormat="1">
      <c r="A34" s="1164" t="s">
        <v>843</v>
      </c>
      <c r="B34" s="853"/>
      <c r="C34" s="853"/>
      <c r="D34" s="853"/>
      <c r="E34" s="853"/>
      <c r="F34" s="853"/>
      <c r="G34" s="853"/>
      <c r="H34" s="853"/>
      <c r="I34" s="853"/>
      <c r="J34" s="853"/>
      <c r="K34" s="853"/>
      <c r="L34" s="853"/>
      <c r="M34" s="853"/>
      <c r="N34" s="853"/>
      <c r="O34" s="853"/>
      <c r="P34" s="873"/>
      <c r="Q34" s="873"/>
      <c r="R34" s="873"/>
      <c r="S34" s="873"/>
      <c r="T34" s="873"/>
      <c r="U34" s="873"/>
      <c r="V34" s="873"/>
      <c r="W34" s="1163"/>
      <c r="X34" s="1163"/>
      <c r="Y34" s="1163"/>
      <c r="Z34" s="1163"/>
      <c r="AA34" s="1163"/>
      <c r="AB34" s="1163"/>
      <c r="AC34" s="1163"/>
    </row>
    <row r="35" spans="1:29" s="12" customFormat="1" ht="13.5" customHeight="1">
      <c r="A35" s="1162" t="s">
        <v>844</v>
      </c>
      <c r="B35" s="1165"/>
      <c r="C35" s="1165"/>
      <c r="D35" s="1165"/>
      <c r="E35" s="1165"/>
      <c r="F35" s="1165"/>
      <c r="G35" s="1165"/>
      <c r="H35" s="1165"/>
      <c r="I35" s="1165"/>
      <c r="J35" s="1165"/>
      <c r="K35" s="1165"/>
      <c r="L35" s="1165"/>
      <c r="M35" s="1165"/>
      <c r="N35" s="1165">
        <v>12.5</v>
      </c>
      <c r="O35" s="1165">
        <v>10.5</v>
      </c>
      <c r="P35" s="1165">
        <v>2</v>
      </c>
      <c r="Q35" s="1165">
        <v>2.2000000000000002</v>
      </c>
      <c r="R35" s="1165">
        <v>-0.3</v>
      </c>
      <c r="S35" s="1165">
        <v>4.5</v>
      </c>
      <c r="T35" s="1165">
        <v>-3.2</v>
      </c>
      <c r="U35" s="1165">
        <v>-0.5</v>
      </c>
      <c r="V35" s="1165">
        <v>5.7</v>
      </c>
      <c r="W35" s="1166">
        <v>3</v>
      </c>
      <c r="X35" s="1166">
        <v>4.9000000000000004</v>
      </c>
      <c r="Y35" s="1166">
        <v>4.7</v>
      </c>
      <c r="Z35" s="1166">
        <v>4.2</v>
      </c>
      <c r="AA35" s="1166">
        <v>3.8</v>
      </c>
      <c r="AB35" s="1166">
        <v>3.8</v>
      </c>
      <c r="AC35" s="1166">
        <v>3.9</v>
      </c>
    </row>
    <row r="36" spans="1:29" s="12" customFormat="1" ht="13.5" customHeight="1">
      <c r="A36" s="1162" t="s">
        <v>845</v>
      </c>
      <c r="B36" s="1165"/>
      <c r="C36" s="1165"/>
      <c r="D36" s="1165"/>
      <c r="E36" s="1165"/>
      <c r="F36" s="1165"/>
      <c r="G36" s="1165"/>
      <c r="H36" s="1165"/>
      <c r="I36" s="1165"/>
      <c r="J36" s="1165"/>
      <c r="K36" s="1165"/>
      <c r="L36" s="1165"/>
      <c r="M36" s="1165"/>
      <c r="N36" s="1165">
        <v>3.3</v>
      </c>
      <c r="O36" s="1165">
        <v>0.7</v>
      </c>
      <c r="P36" s="1165">
        <v>0.7</v>
      </c>
      <c r="Q36" s="1165">
        <v>1.5</v>
      </c>
      <c r="R36" s="1165">
        <v>4</v>
      </c>
      <c r="S36" s="1165">
        <v>1.6</v>
      </c>
      <c r="T36" s="1165">
        <v>-0.4</v>
      </c>
      <c r="U36" s="1165">
        <v>4.2</v>
      </c>
      <c r="V36" s="1165">
        <v>5.9</v>
      </c>
      <c r="W36" s="1166">
        <v>4.7</v>
      </c>
      <c r="X36" s="1166">
        <v>4.5</v>
      </c>
      <c r="Y36" s="1166">
        <v>5.2</v>
      </c>
      <c r="Z36" s="1166">
        <v>5</v>
      </c>
      <c r="AA36" s="1166">
        <v>5</v>
      </c>
      <c r="AB36" s="1166">
        <v>5</v>
      </c>
      <c r="AC36" s="1166">
        <v>5</v>
      </c>
    </row>
    <row r="37" spans="1:29" s="12" customFormat="1" ht="13.5" customHeight="1">
      <c r="A37" s="1162"/>
      <c r="B37" s="1165"/>
      <c r="C37" s="1165"/>
      <c r="D37" s="1165"/>
      <c r="E37" s="1165"/>
      <c r="F37" s="1165"/>
      <c r="G37" s="1165"/>
      <c r="H37" s="1165"/>
      <c r="I37" s="1165"/>
      <c r="J37" s="1165"/>
      <c r="K37" s="1165"/>
      <c r="L37" s="1165"/>
      <c r="M37" s="1165"/>
      <c r="N37" s="1165"/>
      <c r="O37" s="1165"/>
      <c r="P37" s="1165"/>
      <c r="Q37" s="1165"/>
      <c r="R37" s="1165"/>
      <c r="S37" s="1165"/>
      <c r="T37" s="1165"/>
      <c r="U37" s="1165"/>
      <c r="V37" s="1165"/>
      <c r="W37" s="1166"/>
      <c r="X37" s="1166"/>
      <c r="Y37" s="1166"/>
      <c r="Z37" s="1166"/>
      <c r="AA37" s="1166"/>
      <c r="AB37" s="1166"/>
      <c r="AC37" s="1166"/>
    </row>
    <row r="38" spans="1:29" s="12" customFormat="1">
      <c r="A38" s="1164" t="s">
        <v>846</v>
      </c>
      <c r="B38" s="1165"/>
      <c r="C38" s="1165"/>
      <c r="D38" s="1165"/>
      <c r="E38" s="1165"/>
      <c r="F38" s="1165"/>
      <c r="G38" s="1165"/>
      <c r="H38" s="1165"/>
      <c r="I38" s="1165"/>
      <c r="J38" s="1165"/>
      <c r="K38" s="1165"/>
      <c r="L38" s="1165"/>
      <c r="M38" s="1165"/>
      <c r="N38" s="1165"/>
      <c r="O38" s="1165"/>
      <c r="P38" s="1165"/>
      <c r="Q38" s="1165"/>
      <c r="R38" s="1165"/>
      <c r="S38" s="1165"/>
      <c r="T38" s="1165"/>
      <c r="U38" s="1165"/>
      <c r="V38" s="1165"/>
      <c r="W38" s="1166"/>
      <c r="X38" s="1166"/>
      <c r="Y38" s="1166"/>
      <c r="Z38" s="1166"/>
      <c r="AA38" s="1166"/>
      <c r="AB38" s="1166"/>
      <c r="AC38" s="1166"/>
    </row>
    <row r="39" spans="1:29" s="12" customFormat="1">
      <c r="A39" s="1162" t="s">
        <v>847</v>
      </c>
      <c r="B39" s="1165">
        <v>11.8</v>
      </c>
      <c r="C39" s="1165">
        <v>14.7</v>
      </c>
      <c r="D39" s="1165">
        <v>2.1</v>
      </c>
      <c r="E39" s="1165">
        <v>1.7</v>
      </c>
      <c r="F39" s="1165">
        <v>2.4</v>
      </c>
      <c r="G39" s="1165">
        <v>0.9</v>
      </c>
      <c r="H39" s="1165">
        <v>10.8</v>
      </c>
      <c r="I39" s="1165">
        <v>7</v>
      </c>
      <c r="J39" s="1165">
        <v>6</v>
      </c>
      <c r="K39" s="1165">
        <v>8.5</v>
      </c>
      <c r="L39" s="1165">
        <v>2.2000000000000002</v>
      </c>
      <c r="M39" s="1165">
        <v>5</v>
      </c>
      <c r="N39" s="1165">
        <v>5.2</v>
      </c>
      <c r="O39" s="1165">
        <v>6</v>
      </c>
      <c r="P39" s="1165">
        <v>6.7</v>
      </c>
      <c r="Q39" s="1165">
        <v>5.4</v>
      </c>
      <c r="R39" s="1165">
        <v>4.7</v>
      </c>
      <c r="S39" s="1165">
        <v>3.6</v>
      </c>
      <c r="T39" s="1165">
        <v>4.9000000000000004</v>
      </c>
      <c r="U39" s="1165">
        <v>4.5</v>
      </c>
      <c r="V39" s="1165">
        <v>5.3</v>
      </c>
      <c r="W39" s="1166">
        <v>2.2999999999999998</v>
      </c>
      <c r="X39" s="1166">
        <v>1.2</v>
      </c>
      <c r="Y39" s="1166">
        <v>4.5</v>
      </c>
      <c r="Z39" s="1166">
        <v>5</v>
      </c>
      <c r="AA39" s="1166">
        <v>5</v>
      </c>
      <c r="AB39" s="1166">
        <v>5</v>
      </c>
      <c r="AC39" s="1166">
        <v>5</v>
      </c>
    </row>
    <row r="40" spans="1:29" s="12" customFormat="1">
      <c r="A40" s="1162" t="s">
        <v>848</v>
      </c>
      <c r="B40" s="1165">
        <v>14.8</v>
      </c>
      <c r="C40" s="1165">
        <v>8.5</v>
      </c>
      <c r="D40" s="1165">
        <v>2.4</v>
      </c>
      <c r="E40" s="1165">
        <v>4.5</v>
      </c>
      <c r="F40" s="1165">
        <v>-0.9</v>
      </c>
      <c r="G40" s="1165">
        <v>3.2</v>
      </c>
      <c r="H40" s="1165">
        <v>11.2</v>
      </c>
      <c r="I40" s="1165">
        <v>5.7</v>
      </c>
      <c r="J40" s="1165">
        <v>7.2</v>
      </c>
      <c r="K40" s="1165">
        <v>6.9</v>
      </c>
      <c r="L40" s="1165">
        <v>1.6</v>
      </c>
      <c r="M40" s="1165">
        <v>2.9</v>
      </c>
      <c r="N40" s="1165">
        <v>6.6</v>
      </c>
      <c r="O40" s="1165">
        <v>6.4</v>
      </c>
      <c r="P40" s="1165">
        <v>6.6</v>
      </c>
      <c r="Q40" s="1165">
        <v>4.7</v>
      </c>
      <c r="R40" s="1165">
        <v>4.9000000000000004</v>
      </c>
      <c r="S40" s="1165">
        <v>2.7</v>
      </c>
      <c r="T40" s="1165">
        <v>5.0999999999999996</v>
      </c>
      <c r="U40" s="1165">
        <v>5.7</v>
      </c>
      <c r="V40" s="1165">
        <v>3.4</v>
      </c>
      <c r="W40" s="1166">
        <v>3.9</v>
      </c>
      <c r="X40" s="1166">
        <v>3</v>
      </c>
      <c r="Y40" s="1166">
        <v>3.1</v>
      </c>
      <c r="Z40" s="1166">
        <v>4.7</v>
      </c>
      <c r="AA40" s="1166">
        <v>5.0999999999999996</v>
      </c>
      <c r="AB40" s="1166">
        <v>4.8</v>
      </c>
      <c r="AC40" s="1166">
        <v>5.5</v>
      </c>
    </row>
    <row r="41" spans="1:29" s="12" customFormat="1">
      <c r="A41" s="1162"/>
      <c r="B41" s="1165"/>
      <c r="C41" s="1165"/>
      <c r="D41" s="1165"/>
      <c r="E41" s="1165"/>
      <c r="F41" s="1165"/>
      <c r="G41" s="1165"/>
      <c r="H41" s="1165"/>
      <c r="I41" s="1165"/>
      <c r="J41" s="1165"/>
      <c r="K41" s="1165"/>
      <c r="L41" s="1165"/>
      <c r="M41" s="1165"/>
      <c r="N41" s="1165"/>
      <c r="O41" s="1165"/>
      <c r="P41" s="1165"/>
      <c r="Q41" s="1165"/>
      <c r="R41" s="1165"/>
      <c r="S41" s="1165"/>
      <c r="T41" s="1165"/>
      <c r="U41" s="1165"/>
      <c r="V41" s="1165"/>
      <c r="W41" s="1166"/>
      <c r="X41" s="1166"/>
      <c r="Y41" s="1166"/>
      <c r="Z41" s="1166"/>
      <c r="AA41" s="1166"/>
      <c r="AB41" s="1166"/>
      <c r="AC41" s="1166"/>
    </row>
    <row r="42" spans="1:29" s="12" customFormat="1">
      <c r="A42" s="1164" t="s">
        <v>849</v>
      </c>
      <c r="B42" s="1165"/>
      <c r="C42" s="1165"/>
      <c r="D42" s="1165"/>
      <c r="E42" s="1165"/>
      <c r="F42" s="1165"/>
      <c r="G42" s="1165"/>
      <c r="H42" s="1165"/>
      <c r="I42" s="1165"/>
      <c r="J42" s="1165"/>
      <c r="K42" s="1165"/>
      <c r="L42" s="1165"/>
      <c r="M42" s="1165"/>
      <c r="N42" s="1165"/>
      <c r="O42" s="1165"/>
      <c r="P42" s="1165"/>
      <c r="Q42" s="1165"/>
      <c r="R42" s="1165"/>
      <c r="S42" s="1165"/>
      <c r="T42" s="1165"/>
      <c r="U42" s="1165"/>
      <c r="V42" s="1165"/>
      <c r="W42" s="1166"/>
      <c r="X42" s="1166"/>
      <c r="Y42" s="1166"/>
      <c r="Z42" s="1166"/>
      <c r="AA42" s="1166"/>
      <c r="AB42" s="1166"/>
      <c r="AC42" s="1166"/>
    </row>
    <row r="43" spans="1:29" s="12" customFormat="1">
      <c r="A43" s="1162" t="s">
        <v>850</v>
      </c>
      <c r="B43" s="1165">
        <v>70.8</v>
      </c>
      <c r="C43" s="1165">
        <v>86.7</v>
      </c>
      <c r="D43" s="1165">
        <v>95.7</v>
      </c>
      <c r="E43" s="1165">
        <v>97.6</v>
      </c>
      <c r="F43" s="1165">
        <v>98</v>
      </c>
      <c r="G43" s="1165">
        <v>100</v>
      </c>
      <c r="H43" s="1165">
        <v>119</v>
      </c>
      <c r="I43" s="1165">
        <v>122</v>
      </c>
      <c r="J43" s="1165">
        <v>127</v>
      </c>
      <c r="K43" s="1165">
        <v>155</v>
      </c>
      <c r="L43" s="1165">
        <v>175.2</v>
      </c>
      <c r="M43" s="1165">
        <v>164.1</v>
      </c>
      <c r="N43" s="1165">
        <v>153.19999999999999</v>
      </c>
      <c r="O43" s="1165">
        <v>141</v>
      </c>
      <c r="P43" s="1165">
        <v>129.4</v>
      </c>
      <c r="Q43" s="1165">
        <v>141.69999999999999</v>
      </c>
      <c r="R43" s="1165">
        <v>140.19999999999999</v>
      </c>
      <c r="S43" s="1165">
        <v>138.69999999999999</v>
      </c>
      <c r="T43" s="1165">
        <v>140.6</v>
      </c>
      <c r="U43" s="1165">
        <v>138.4</v>
      </c>
      <c r="V43" s="1165">
        <v>134.5</v>
      </c>
      <c r="W43" s="1166">
        <v>134.80000000000001</v>
      </c>
      <c r="X43" s="1166">
        <v>134.80000000000001</v>
      </c>
      <c r="Y43" s="1166">
        <v>134.80000000000001</v>
      </c>
      <c r="Z43" s="1166">
        <v>134.80000000000001</v>
      </c>
      <c r="AA43" s="1166">
        <v>134.80000000000001</v>
      </c>
      <c r="AB43" s="1166">
        <v>134.80000000000001</v>
      </c>
      <c r="AC43" s="1166"/>
    </row>
    <row r="44" spans="1:29" s="12" customFormat="1">
      <c r="A44" s="1162"/>
      <c r="B44" s="1165"/>
      <c r="C44" s="1165"/>
      <c r="D44" s="1165"/>
      <c r="E44" s="1165"/>
      <c r="F44" s="1165"/>
      <c r="G44" s="1165"/>
      <c r="H44" s="1165"/>
      <c r="I44" s="1165"/>
      <c r="J44" s="1165"/>
      <c r="K44" s="1165"/>
      <c r="L44" s="1165"/>
      <c r="M44" s="1165"/>
      <c r="N44" s="1165"/>
      <c r="O44" s="1165"/>
      <c r="P44" s="1165"/>
      <c r="Q44" s="1165"/>
      <c r="R44" s="1165"/>
      <c r="S44" s="1165"/>
      <c r="T44" s="1165"/>
      <c r="U44" s="1165"/>
      <c r="V44" s="1165"/>
      <c r="W44" s="1166"/>
      <c r="X44" s="1166"/>
      <c r="Y44" s="1166"/>
      <c r="Z44" s="1166"/>
      <c r="AA44" s="1166"/>
      <c r="AB44" s="1166"/>
      <c r="AC44" s="1166"/>
    </row>
    <row r="45" spans="1:29" s="12" customFormat="1">
      <c r="A45" s="1164" t="s">
        <v>851</v>
      </c>
      <c r="B45" s="1165"/>
      <c r="C45" s="1165"/>
      <c r="D45" s="1165"/>
      <c r="E45" s="1165"/>
      <c r="F45" s="1165"/>
      <c r="G45" s="1165"/>
      <c r="H45" s="1165"/>
      <c r="I45" s="1165"/>
      <c r="J45" s="1165"/>
      <c r="K45" s="1165"/>
      <c r="L45" s="1165"/>
      <c r="M45" s="1165"/>
      <c r="N45" s="1165"/>
      <c r="O45" s="1165"/>
      <c r="P45" s="1167"/>
      <c r="Q45" s="1167"/>
      <c r="R45" s="1167"/>
      <c r="S45" s="1167"/>
      <c r="T45" s="1167"/>
      <c r="U45" s="1167"/>
      <c r="V45" s="1167"/>
      <c r="W45" s="1168"/>
      <c r="X45" s="1168"/>
      <c r="Y45" s="1168"/>
      <c r="Z45" s="1168"/>
      <c r="AA45" s="1168"/>
      <c r="AB45" s="1168"/>
      <c r="AC45" s="1168"/>
    </row>
    <row r="46" spans="1:29" s="12" customFormat="1">
      <c r="A46" s="1162" t="s">
        <v>852</v>
      </c>
      <c r="B46" s="1167">
        <v>13.3</v>
      </c>
      <c r="C46" s="1167">
        <v>18.3</v>
      </c>
      <c r="D46" s="1167">
        <v>9</v>
      </c>
      <c r="E46" s="1167">
        <v>4.5</v>
      </c>
      <c r="F46" s="1167">
        <v>5</v>
      </c>
      <c r="G46" s="1167">
        <v>5</v>
      </c>
      <c r="H46" s="1167">
        <v>5.9</v>
      </c>
      <c r="I46" s="1167">
        <v>7.3</v>
      </c>
      <c r="J46" s="1167">
        <v>5.5</v>
      </c>
      <c r="K46" s="1167">
        <v>7.75</v>
      </c>
      <c r="L46" s="1167">
        <v>6.75</v>
      </c>
      <c r="M46" s="1167">
        <v>6.25</v>
      </c>
      <c r="N46" s="1167">
        <v>6.25</v>
      </c>
      <c r="O46" s="1167">
        <v>6.25</v>
      </c>
      <c r="P46" s="1167">
        <v>6.25</v>
      </c>
      <c r="Q46" s="1167">
        <v>6.25</v>
      </c>
      <c r="R46" s="1167">
        <v>6.25</v>
      </c>
      <c r="S46" s="1167">
        <v>5.88</v>
      </c>
      <c r="T46" s="1167">
        <v>3.5</v>
      </c>
      <c r="U46" s="1167">
        <v>3</v>
      </c>
      <c r="V46" s="1167">
        <v>3.13</v>
      </c>
      <c r="W46" s="1168">
        <v>3.3</v>
      </c>
      <c r="X46" s="1168">
        <v>2.9</v>
      </c>
      <c r="Y46" s="1168">
        <v>2.9</v>
      </c>
      <c r="Z46" s="1168">
        <v>2.9</v>
      </c>
      <c r="AA46" s="1168">
        <v>2.9</v>
      </c>
      <c r="AB46" s="1168">
        <v>2.9</v>
      </c>
      <c r="AC46" s="1168">
        <v>2.9</v>
      </c>
    </row>
    <row r="47" spans="1:29" s="12" customFormat="1">
      <c r="A47" s="1162" t="s">
        <v>853</v>
      </c>
      <c r="B47" s="1165"/>
      <c r="C47" s="1165"/>
      <c r="D47" s="1165"/>
      <c r="E47" s="1165"/>
      <c r="F47" s="1165">
        <v>6</v>
      </c>
      <c r="G47" s="1165">
        <v>5.7</v>
      </c>
      <c r="H47" s="1165">
        <v>7.6</v>
      </c>
      <c r="I47" s="1165">
        <v>9.1999999999999993</v>
      </c>
      <c r="J47" s="1165">
        <v>8.1</v>
      </c>
      <c r="K47" s="1165">
        <v>9</v>
      </c>
      <c r="L47" s="1165">
        <v>5</v>
      </c>
      <c r="M47" s="1165">
        <v>8</v>
      </c>
      <c r="N47" s="1165">
        <v>8</v>
      </c>
      <c r="O47" s="1165">
        <v>9.6999999999999993</v>
      </c>
      <c r="P47" s="1165">
        <v>9.6999999999999993</v>
      </c>
      <c r="Q47" s="1165">
        <v>9.6999999999999993</v>
      </c>
      <c r="R47" s="1165">
        <v>9</v>
      </c>
      <c r="S47" s="1165">
        <v>10.5</v>
      </c>
      <c r="T47" s="1165">
        <v>9</v>
      </c>
      <c r="U47" s="1165">
        <v>9</v>
      </c>
      <c r="V47" s="1165">
        <v>0</v>
      </c>
      <c r="W47" s="1166">
        <v>4.7</v>
      </c>
      <c r="X47" s="1166">
        <v>7</v>
      </c>
      <c r="Y47" s="1166">
        <v>7</v>
      </c>
      <c r="Z47" s="1166">
        <v>7</v>
      </c>
      <c r="AA47" s="1166">
        <v>7</v>
      </c>
      <c r="AB47" s="1166">
        <v>7</v>
      </c>
      <c r="AC47" s="1166">
        <v>7</v>
      </c>
    </row>
    <row r="48" spans="1:29" s="12" customFormat="1">
      <c r="A48" s="1162"/>
      <c r="B48" s="1165"/>
      <c r="C48" s="1165"/>
      <c r="D48" s="1165"/>
      <c r="E48" s="1165"/>
      <c r="F48" s="1165"/>
      <c r="G48" s="1165"/>
      <c r="H48" s="1165"/>
      <c r="I48" s="1165"/>
      <c r="J48" s="1165"/>
      <c r="K48" s="1165"/>
      <c r="L48" s="1165"/>
      <c r="M48" s="1165"/>
      <c r="N48" s="1165"/>
      <c r="O48" s="1165"/>
      <c r="P48" s="1165"/>
      <c r="Q48" s="1165"/>
      <c r="R48" s="1165"/>
      <c r="S48" s="1165"/>
      <c r="T48" s="1165"/>
      <c r="U48" s="1165"/>
      <c r="V48" s="1165"/>
      <c r="W48" s="1166"/>
      <c r="X48" s="1166"/>
      <c r="Y48" s="1166"/>
      <c r="Z48" s="1166"/>
      <c r="AA48" s="1166"/>
      <c r="AB48" s="1166"/>
      <c r="AC48" s="1166"/>
    </row>
    <row r="49" spans="1:85" s="12" customFormat="1">
      <c r="A49" s="1164" t="s">
        <v>854</v>
      </c>
      <c r="B49" s="1165"/>
      <c r="C49" s="1165"/>
      <c r="D49" s="1165"/>
      <c r="E49" s="1165"/>
      <c r="F49" s="1165"/>
      <c r="G49" s="1165"/>
      <c r="H49" s="1165"/>
      <c r="I49" s="1165"/>
      <c r="J49" s="1165"/>
      <c r="K49" s="1165"/>
      <c r="L49" s="1165"/>
      <c r="M49" s="1165"/>
      <c r="N49" s="1165"/>
      <c r="O49" s="1165"/>
      <c r="P49" s="1165"/>
      <c r="Q49" s="1165"/>
      <c r="R49" s="1165"/>
      <c r="S49" s="1165"/>
      <c r="T49" s="1165"/>
      <c r="U49" s="1165"/>
      <c r="V49" s="1165"/>
      <c r="W49" s="1166"/>
      <c r="X49" s="1166"/>
      <c r="Y49" s="1166"/>
      <c r="Z49" s="1166"/>
      <c r="AA49" s="1166"/>
      <c r="AB49" s="1166"/>
      <c r="AC49" s="1166"/>
    </row>
    <row r="50" spans="1:85" s="12" customFormat="1">
      <c r="A50" s="1162" t="s">
        <v>855</v>
      </c>
      <c r="B50" s="1165">
        <v>311</v>
      </c>
      <c r="C50" s="1165">
        <v>363</v>
      </c>
      <c r="D50" s="1165">
        <v>409</v>
      </c>
      <c r="E50" s="1165">
        <v>445</v>
      </c>
      <c r="F50" s="1165">
        <v>604</v>
      </c>
      <c r="G50" s="1165">
        <v>697</v>
      </c>
      <c r="H50" s="1165">
        <v>872</v>
      </c>
      <c r="I50" s="1165">
        <v>973</v>
      </c>
      <c r="J50" s="1165">
        <v>1225</v>
      </c>
      <c r="K50" s="1165">
        <v>1569</v>
      </c>
      <c r="L50" s="1165">
        <v>1668</v>
      </c>
      <c r="M50" s="1165">
        <v>1411</v>
      </c>
      <c r="N50" s="1165">
        <v>1266</v>
      </c>
      <c r="O50" s="1165">
        <v>1160</v>
      </c>
      <c r="P50" s="1165">
        <v>1248</v>
      </c>
      <c r="Q50" s="1165">
        <v>1258</v>
      </c>
      <c r="R50" s="1165">
        <v>1270</v>
      </c>
      <c r="S50" s="1165">
        <v>1392</v>
      </c>
      <c r="T50" s="1165">
        <v>1770</v>
      </c>
      <c r="U50" s="1165">
        <v>1800</v>
      </c>
      <c r="V50" s="1165">
        <v>1801</v>
      </c>
      <c r="W50" s="1166">
        <v>1943</v>
      </c>
      <c r="X50" s="1166">
        <v>2325</v>
      </c>
      <c r="Y50" s="1166">
        <v>2540</v>
      </c>
      <c r="Z50" s="1166">
        <v>2640</v>
      </c>
      <c r="AA50" s="1166">
        <v>2719</v>
      </c>
      <c r="AB50" s="1166">
        <v>2753</v>
      </c>
      <c r="AC50" s="1166">
        <v>2784</v>
      </c>
    </row>
    <row r="51" spans="1:85" s="12" customFormat="1">
      <c r="A51" s="1162" t="s">
        <v>856</v>
      </c>
      <c r="B51" s="1165">
        <v>15652.659999999998</v>
      </c>
      <c r="C51" s="1165">
        <v>17857.259999999998</v>
      </c>
      <c r="D51" s="1165">
        <v>2865.98</v>
      </c>
      <c r="E51" s="1165">
        <v>3681.6819999999998</v>
      </c>
      <c r="F51" s="1165">
        <v>6731</v>
      </c>
      <c r="G51" s="1165">
        <v>7132</v>
      </c>
      <c r="H51" s="1165">
        <v>6963</v>
      </c>
      <c r="I51" s="1165">
        <v>5100</v>
      </c>
      <c r="J51" s="1165">
        <v>7538</v>
      </c>
      <c r="K51" s="1165">
        <v>8823</v>
      </c>
      <c r="L51" s="1165">
        <v>7959</v>
      </c>
      <c r="M51" s="1165">
        <v>7331</v>
      </c>
      <c r="N51" s="1165">
        <v>6864</v>
      </c>
      <c r="O51" s="1165">
        <v>5502</v>
      </c>
      <c r="P51" s="873">
        <v>4865</v>
      </c>
      <c r="Q51" s="873">
        <v>6166</v>
      </c>
      <c r="R51" s="873">
        <v>6517</v>
      </c>
      <c r="S51" s="873">
        <v>6006</v>
      </c>
      <c r="T51" s="873">
        <v>6170</v>
      </c>
      <c r="U51" s="873">
        <v>9308</v>
      </c>
      <c r="V51" s="873">
        <v>8819</v>
      </c>
      <c r="W51" s="1163">
        <v>8486</v>
      </c>
      <c r="X51" s="1163">
        <v>9441</v>
      </c>
      <c r="Y51" s="1163">
        <v>10028</v>
      </c>
      <c r="Z51" s="1163">
        <v>10163</v>
      </c>
      <c r="AA51" s="1163">
        <v>10187</v>
      </c>
      <c r="AB51" s="1163">
        <v>10131</v>
      </c>
      <c r="AC51" s="1163">
        <v>10108</v>
      </c>
    </row>
    <row r="52" spans="1:85" s="12" customFormat="1">
      <c r="A52" s="1162" t="s">
        <v>857</v>
      </c>
      <c r="B52" s="1165"/>
      <c r="C52" s="1165"/>
      <c r="D52" s="1165"/>
      <c r="E52" s="1165"/>
      <c r="F52" s="1165">
        <v>64</v>
      </c>
      <c r="G52" s="1165">
        <v>71</v>
      </c>
      <c r="H52" s="1165">
        <v>97</v>
      </c>
      <c r="I52" s="1165">
        <v>62</v>
      </c>
      <c r="J52" s="1165">
        <v>79</v>
      </c>
      <c r="K52" s="1165">
        <v>104</v>
      </c>
      <c r="L52" s="1165">
        <v>105</v>
      </c>
      <c r="M52" s="1165">
        <v>104</v>
      </c>
      <c r="N52" s="1165">
        <v>93</v>
      </c>
      <c r="O52" s="1165">
        <v>49</v>
      </c>
      <c r="P52" s="873">
        <v>44</v>
      </c>
      <c r="Q52" s="873">
        <v>51</v>
      </c>
      <c r="R52" s="873">
        <v>64.5</v>
      </c>
      <c r="S52" s="873">
        <v>57</v>
      </c>
      <c r="T52" s="873">
        <v>39.5</v>
      </c>
      <c r="U52" s="873">
        <v>67.900000000000006</v>
      </c>
      <c r="V52" s="873">
        <v>94.3</v>
      </c>
      <c r="W52" s="1163">
        <v>77.599999999999994</v>
      </c>
      <c r="X52" s="1163">
        <v>80</v>
      </c>
      <c r="Y52" s="1163">
        <v>76.400000000000006</v>
      </c>
      <c r="Z52" s="1163">
        <v>73.5</v>
      </c>
      <c r="AA52" s="1163">
        <v>72</v>
      </c>
      <c r="AB52" s="1163">
        <v>70</v>
      </c>
      <c r="AC52" s="1163">
        <v>69</v>
      </c>
    </row>
    <row r="53" spans="1:85" s="12" customFormat="1">
      <c r="A53" s="1162" t="s">
        <v>858</v>
      </c>
      <c r="B53" s="1165"/>
      <c r="C53" s="1165"/>
      <c r="D53" s="1165"/>
      <c r="E53" s="1165"/>
      <c r="F53" s="1165"/>
      <c r="G53" s="1165"/>
      <c r="H53" s="1165"/>
      <c r="I53" s="1165"/>
      <c r="J53" s="1165"/>
      <c r="K53" s="1165"/>
      <c r="L53" s="1165">
        <v>12.2</v>
      </c>
      <c r="M53" s="1165"/>
      <c r="N53" s="1165">
        <v>12</v>
      </c>
      <c r="O53" s="1165">
        <v>8</v>
      </c>
      <c r="P53" s="1165">
        <v>8</v>
      </c>
      <c r="Q53" s="1165">
        <v>8.1</v>
      </c>
      <c r="R53" s="1165">
        <v>10.199999999999999</v>
      </c>
      <c r="S53" s="1165">
        <v>10.6</v>
      </c>
      <c r="T53" s="1165">
        <v>8.3000000000000007</v>
      </c>
      <c r="U53" s="1165">
        <v>10.8</v>
      </c>
      <c r="V53" s="1165">
        <v>18.3</v>
      </c>
      <c r="W53" s="1166">
        <v>14.4</v>
      </c>
      <c r="X53" s="1166">
        <v>14.8</v>
      </c>
      <c r="Y53" s="1166">
        <v>14.2</v>
      </c>
      <c r="Z53" s="1166">
        <v>13.6</v>
      </c>
      <c r="AA53" s="1166">
        <v>13.3</v>
      </c>
      <c r="AB53" s="1166">
        <v>13</v>
      </c>
      <c r="AC53" s="1166">
        <v>12.8</v>
      </c>
    </row>
    <row r="54" spans="1:85" s="12" customFormat="1">
      <c r="A54" s="1162" t="s">
        <v>859</v>
      </c>
      <c r="B54" s="1165"/>
      <c r="C54" s="1165"/>
      <c r="D54" s="1165"/>
      <c r="E54" s="1165"/>
      <c r="F54" s="1165"/>
      <c r="G54" s="1165"/>
      <c r="H54" s="1165"/>
      <c r="I54" s="1165"/>
      <c r="J54" s="1165"/>
      <c r="K54" s="1165"/>
      <c r="L54" s="1165">
        <v>105</v>
      </c>
      <c r="M54" s="1165"/>
      <c r="N54" s="1165">
        <v>93</v>
      </c>
      <c r="O54" s="1165">
        <v>49</v>
      </c>
      <c r="P54" s="1165">
        <v>44</v>
      </c>
      <c r="Q54" s="1165">
        <v>51</v>
      </c>
      <c r="R54" s="1165">
        <v>64.5</v>
      </c>
      <c r="S54" s="1165">
        <v>57</v>
      </c>
      <c r="T54" s="1165">
        <v>39.5</v>
      </c>
      <c r="U54" s="1165">
        <v>67.900000000000006</v>
      </c>
      <c r="V54" s="1165">
        <v>94.3</v>
      </c>
      <c r="W54" s="1166">
        <v>77.599999999999994</v>
      </c>
      <c r="X54" s="1166">
        <v>80</v>
      </c>
      <c r="Y54" s="1166">
        <v>76.400000000000006</v>
      </c>
      <c r="Z54" s="1166">
        <v>73.5</v>
      </c>
      <c r="AA54" s="1166">
        <v>72</v>
      </c>
      <c r="AB54" s="1166">
        <v>70</v>
      </c>
      <c r="AC54" s="1166">
        <v>69</v>
      </c>
    </row>
    <row r="55" spans="1:85" s="12" customFormat="1">
      <c r="A55" s="1162" t="s">
        <v>860</v>
      </c>
      <c r="B55" s="1165"/>
      <c r="C55" s="1165"/>
      <c r="D55" s="1165"/>
      <c r="E55" s="1165"/>
      <c r="F55" s="1165"/>
      <c r="G55" s="1165"/>
      <c r="H55" s="1165"/>
      <c r="I55" s="1165"/>
      <c r="J55" s="1165"/>
      <c r="K55" s="1165"/>
      <c r="L55" s="1165">
        <v>17542</v>
      </c>
      <c r="M55" s="1165">
        <v>15030</v>
      </c>
      <c r="N55" s="1165">
        <v>16847</v>
      </c>
      <c r="O55" s="1165">
        <v>11831</v>
      </c>
      <c r="P55" s="1165">
        <v>9595</v>
      </c>
      <c r="Q55" s="1165">
        <v>10415</v>
      </c>
      <c r="R55" s="1165">
        <v>13109</v>
      </c>
      <c r="S55" s="1165">
        <v>10960</v>
      </c>
      <c r="T55" s="1165">
        <v>10639</v>
      </c>
      <c r="U55" s="1165">
        <v>17147</v>
      </c>
      <c r="V55" s="1165">
        <v>20532</v>
      </c>
      <c r="W55" s="1166">
        <v>21527</v>
      </c>
      <c r="X55" s="1166">
        <v>15076</v>
      </c>
      <c r="Y55" s="1166">
        <v>15231</v>
      </c>
      <c r="Z55" s="1166">
        <v>15998</v>
      </c>
      <c r="AA55" s="1166">
        <v>16570</v>
      </c>
      <c r="AB55" s="1166">
        <v>16907</v>
      </c>
      <c r="AC55" s="1166">
        <v>17807</v>
      </c>
    </row>
    <row r="56" spans="1:85" s="12" customFormat="1">
      <c r="A56" s="1162" t="s">
        <v>861</v>
      </c>
      <c r="B56" s="1165"/>
      <c r="C56" s="1165"/>
      <c r="D56" s="1165"/>
      <c r="E56" s="1165"/>
      <c r="F56" s="1165"/>
      <c r="G56" s="1165"/>
      <c r="H56" s="1165"/>
      <c r="I56" s="1165"/>
      <c r="J56" s="1165"/>
      <c r="K56" s="1165"/>
      <c r="L56" s="1165">
        <v>28761</v>
      </c>
      <c r="M56" s="1165">
        <v>24600</v>
      </c>
      <c r="N56" s="1165">
        <v>30724</v>
      </c>
      <c r="O56" s="1165">
        <v>29255</v>
      </c>
      <c r="P56" s="1165">
        <v>25639</v>
      </c>
      <c r="Q56" s="1165">
        <v>55988</v>
      </c>
      <c r="R56" s="1165">
        <v>72820</v>
      </c>
      <c r="S56" s="1165">
        <v>22836</v>
      </c>
      <c r="T56" s="1165">
        <v>21483</v>
      </c>
      <c r="U56" s="1165">
        <v>44430</v>
      </c>
      <c r="V56" s="1165">
        <v>51427</v>
      </c>
      <c r="W56" s="1166">
        <v>33871</v>
      </c>
      <c r="X56" s="1166">
        <v>20268</v>
      </c>
      <c r="Y56" s="1166">
        <v>22448</v>
      </c>
      <c r="Z56" s="1166">
        <v>23419</v>
      </c>
      <c r="AA56" s="1166">
        <v>24197</v>
      </c>
      <c r="AB56" s="1166">
        <v>24436</v>
      </c>
      <c r="AC56" s="1166">
        <v>25398</v>
      </c>
    </row>
    <row r="57" spans="1:85" s="12" customFormat="1">
      <c r="A57" s="123"/>
      <c r="B57" s="73"/>
      <c r="C57" s="73"/>
      <c r="D57" s="73"/>
      <c r="E57" s="73"/>
      <c r="F57" s="73"/>
      <c r="G57" s="73"/>
      <c r="H57" s="73"/>
      <c r="I57" s="73"/>
      <c r="J57" s="73"/>
      <c r="K57" s="73"/>
      <c r="L57" s="73"/>
      <c r="M57" s="73"/>
      <c r="N57" s="73"/>
      <c r="O57" s="73"/>
      <c r="P57" s="73"/>
      <c r="Q57" s="73"/>
      <c r="R57" s="73"/>
      <c r="S57" s="73"/>
      <c r="T57" s="182"/>
      <c r="U57" s="182"/>
      <c r="V57" s="182"/>
      <c r="W57" s="182"/>
      <c r="X57" s="182"/>
      <c r="Y57" s="182"/>
      <c r="Z57" s="182"/>
      <c r="AA57" s="182"/>
      <c r="AB57" s="182"/>
      <c r="AC57" s="182"/>
    </row>
    <row r="58" spans="1:85" s="658" customFormat="1" ht="15.75">
      <c r="A58" s="653" t="s">
        <v>895</v>
      </c>
      <c r="B58" s="246"/>
      <c r="C58" s="246"/>
      <c r="D58" s="246"/>
      <c r="E58" s="246"/>
      <c r="F58" s="246"/>
      <c r="G58" s="246"/>
      <c r="H58" s="246"/>
      <c r="I58" s="246"/>
      <c r="J58" s="246"/>
      <c r="K58" s="246"/>
      <c r="L58" s="246"/>
      <c r="M58" s="246"/>
      <c r="N58" s="246"/>
      <c r="O58" s="246"/>
      <c r="P58" s="246"/>
      <c r="Q58" s="246"/>
      <c r="R58" s="246"/>
      <c r="S58" s="246"/>
      <c r="T58" s="246"/>
      <c r="U58" s="246"/>
      <c r="V58" s="246"/>
      <c r="W58" s="246"/>
      <c r="X58" s="246"/>
      <c r="Y58" s="246"/>
      <c r="Z58" s="246"/>
      <c r="AA58" s="246"/>
      <c r="AB58" s="246"/>
      <c r="AC58" s="246"/>
      <c r="AD58" s="12"/>
      <c r="AE58" s="12"/>
      <c r="AF58" s="12"/>
      <c r="AG58" s="12"/>
      <c r="AH58" s="12"/>
      <c r="AI58" s="12"/>
      <c r="AJ58" s="12"/>
      <c r="AK58" s="12"/>
      <c r="AL58" s="12"/>
      <c r="AM58" s="12"/>
      <c r="AN58" s="12"/>
      <c r="AO58" s="12"/>
      <c r="AP58" s="12"/>
      <c r="AQ58" s="12"/>
      <c r="AR58" s="12"/>
      <c r="AS58" s="12"/>
      <c r="AT58" s="12"/>
      <c r="AU58" s="12"/>
      <c r="AV58" s="12"/>
      <c r="AW58" s="12"/>
      <c r="AX58" s="12"/>
      <c r="AY58" s="12"/>
      <c r="AZ58" s="12"/>
      <c r="BA58" s="12"/>
      <c r="BB58" s="12"/>
      <c r="BC58" s="12"/>
      <c r="BD58" s="12"/>
      <c r="BE58" s="12"/>
      <c r="BF58" s="12"/>
      <c r="BG58" s="12"/>
      <c r="BH58" s="12"/>
      <c r="BI58" s="12"/>
      <c r="BJ58" s="12"/>
      <c r="BK58" s="12"/>
      <c r="BL58" s="12"/>
      <c r="BM58" s="12"/>
      <c r="BN58" s="12"/>
      <c r="BO58" s="12"/>
      <c r="BP58" s="12"/>
      <c r="BQ58" s="12"/>
      <c r="BR58" s="12"/>
      <c r="BS58" s="12"/>
      <c r="BT58" s="12"/>
      <c r="BU58" s="12"/>
      <c r="BV58" s="12"/>
      <c r="BW58" s="12"/>
      <c r="BX58" s="12"/>
      <c r="BY58" s="12"/>
      <c r="BZ58" s="12"/>
      <c r="CA58" s="12"/>
      <c r="CB58" s="12"/>
      <c r="CC58" s="12"/>
      <c r="CD58" s="12"/>
      <c r="CE58" s="12"/>
      <c r="CF58" s="12"/>
      <c r="CG58" s="12"/>
    </row>
    <row r="59" spans="1:85" s="12" customFormat="1" ht="15.75">
      <c r="A59" s="653" t="s">
        <v>841</v>
      </c>
      <c r="B59" s="654">
        <v>2002</v>
      </c>
      <c r="C59" s="654">
        <v>2003</v>
      </c>
      <c r="D59" s="654">
        <v>2004</v>
      </c>
      <c r="E59" s="654">
        <v>2005</v>
      </c>
      <c r="F59" s="654">
        <v>2006</v>
      </c>
      <c r="G59" s="654">
        <v>2007</v>
      </c>
      <c r="H59" s="654">
        <v>2008</v>
      </c>
      <c r="I59" s="654">
        <v>2009</v>
      </c>
      <c r="J59" s="654">
        <v>2010</v>
      </c>
      <c r="K59" s="654">
        <v>2011</v>
      </c>
      <c r="L59" s="654">
        <v>2012</v>
      </c>
      <c r="M59" s="654">
        <v>2013</v>
      </c>
      <c r="N59" s="654">
        <v>2014</v>
      </c>
      <c r="O59" s="654">
        <v>2015</v>
      </c>
      <c r="P59" s="654">
        <v>2016</v>
      </c>
      <c r="Q59" s="654">
        <v>2017</v>
      </c>
      <c r="R59" s="654">
        <v>2018</v>
      </c>
      <c r="S59" s="654">
        <v>2019</v>
      </c>
      <c r="T59" s="654">
        <v>2020</v>
      </c>
      <c r="U59" s="654">
        <v>2021</v>
      </c>
      <c r="V59" s="654">
        <v>2022</v>
      </c>
      <c r="W59" s="772">
        <v>2023</v>
      </c>
      <c r="X59" s="772">
        <v>2024</v>
      </c>
      <c r="Y59" s="772">
        <v>2025</v>
      </c>
      <c r="Z59" s="772">
        <v>2026</v>
      </c>
      <c r="AA59" s="772">
        <v>2027</v>
      </c>
      <c r="AB59" s="772">
        <v>2028</v>
      </c>
    </row>
    <row r="60" spans="1:85" ht="15.75">
      <c r="A60" s="575" t="s">
        <v>842</v>
      </c>
      <c r="B60" s="356" t="s">
        <v>231</v>
      </c>
      <c r="C60" s="356" t="s">
        <v>231</v>
      </c>
      <c r="D60" s="356" t="s">
        <v>231</v>
      </c>
      <c r="E60" s="356" t="s">
        <v>231</v>
      </c>
      <c r="F60" s="356" t="s">
        <v>231</v>
      </c>
      <c r="G60" s="356" t="s">
        <v>231</v>
      </c>
      <c r="H60" s="356" t="s">
        <v>231</v>
      </c>
      <c r="I60" s="356" t="s">
        <v>231</v>
      </c>
      <c r="J60" s="356" t="s">
        <v>231</v>
      </c>
      <c r="K60" s="356" t="s">
        <v>231</v>
      </c>
      <c r="L60" s="356" t="s">
        <v>231</v>
      </c>
      <c r="M60" s="356" t="s">
        <v>231</v>
      </c>
      <c r="N60" s="356" t="s">
        <v>231</v>
      </c>
      <c r="O60" s="356" t="s">
        <v>231</v>
      </c>
      <c r="P60" s="362" t="s">
        <v>231</v>
      </c>
      <c r="Q60" s="362" t="s">
        <v>231</v>
      </c>
      <c r="R60" s="362" t="s">
        <v>231</v>
      </c>
      <c r="S60" s="362" t="s">
        <v>231</v>
      </c>
      <c r="T60" s="362" t="s">
        <v>231</v>
      </c>
      <c r="U60" s="362" t="s">
        <v>231</v>
      </c>
      <c r="V60" s="362" t="s">
        <v>231</v>
      </c>
      <c r="W60" s="363" t="s">
        <v>232</v>
      </c>
      <c r="X60" s="363" t="s">
        <v>233</v>
      </c>
      <c r="Y60" s="363" t="s">
        <v>233</v>
      </c>
      <c r="Z60" s="363" t="s">
        <v>233</v>
      </c>
      <c r="AA60" s="363" t="s">
        <v>233</v>
      </c>
      <c r="AB60" s="363" t="s">
        <v>233</v>
      </c>
      <c r="AC60" s="12"/>
    </row>
    <row r="61" spans="1:85" s="12" customFormat="1">
      <c r="A61" s="655"/>
      <c r="B61" s="127"/>
      <c r="C61" s="127"/>
      <c r="D61" s="127"/>
      <c r="E61" s="127"/>
      <c r="F61" s="127"/>
      <c r="G61" s="127"/>
      <c r="H61" s="127"/>
      <c r="I61" s="127"/>
      <c r="J61" s="127"/>
      <c r="K61" s="127"/>
      <c r="L61" s="127"/>
      <c r="M61" s="127"/>
      <c r="N61" s="127" t="s">
        <v>170</v>
      </c>
      <c r="O61" s="127" t="s">
        <v>170</v>
      </c>
      <c r="P61" s="132" t="s">
        <v>170</v>
      </c>
      <c r="Q61" s="132" t="s">
        <v>878</v>
      </c>
      <c r="R61" s="132" t="s">
        <v>878</v>
      </c>
      <c r="S61" s="132" t="s">
        <v>878</v>
      </c>
      <c r="T61" s="132" t="s">
        <v>878</v>
      </c>
      <c r="U61" s="132" t="s">
        <v>878</v>
      </c>
      <c r="V61" s="132" t="s">
        <v>878</v>
      </c>
      <c r="W61" s="361" t="s">
        <v>878</v>
      </c>
      <c r="X61" s="361" t="s">
        <v>878</v>
      </c>
      <c r="Y61" s="361" t="s">
        <v>878</v>
      </c>
      <c r="Z61" s="361" t="s">
        <v>878</v>
      </c>
      <c r="AA61" s="361" t="s">
        <v>878</v>
      </c>
      <c r="AB61" s="361" t="s">
        <v>878</v>
      </c>
    </row>
    <row r="62" spans="1:85" s="12" customFormat="1">
      <c r="A62" s="656"/>
      <c r="B62" s="127"/>
      <c r="C62" s="127"/>
      <c r="D62" s="127"/>
      <c r="E62" s="127"/>
      <c r="F62" s="127"/>
      <c r="G62" s="127"/>
      <c r="H62" s="127"/>
      <c r="I62" s="127"/>
      <c r="J62" s="127"/>
      <c r="K62" s="127"/>
      <c r="L62" s="127"/>
      <c r="M62" s="127"/>
      <c r="N62" s="127"/>
      <c r="O62" s="127"/>
      <c r="P62" s="132"/>
      <c r="Q62" s="132"/>
      <c r="R62" s="132"/>
      <c r="S62" s="132"/>
      <c r="T62" s="132"/>
      <c r="U62" s="132"/>
      <c r="V62" s="132"/>
      <c r="W62" s="361"/>
      <c r="X62" s="361"/>
      <c r="Y62" s="361"/>
      <c r="Z62" s="361"/>
      <c r="AA62" s="361"/>
      <c r="AB62" s="361"/>
    </row>
    <row r="63" spans="1:85" s="12" customFormat="1">
      <c r="A63" s="656" t="s">
        <v>843</v>
      </c>
      <c r="B63" s="127"/>
      <c r="C63" s="127"/>
      <c r="D63" s="127"/>
      <c r="E63" s="127"/>
      <c r="F63" s="127"/>
      <c r="G63" s="127"/>
      <c r="H63" s="127"/>
      <c r="I63" s="127"/>
      <c r="J63" s="127"/>
      <c r="K63" s="127"/>
      <c r="L63" s="127"/>
      <c r="M63" s="127"/>
      <c r="N63" s="127"/>
      <c r="O63" s="127"/>
      <c r="P63" s="132"/>
      <c r="Q63" s="132"/>
      <c r="R63" s="132"/>
      <c r="S63" s="132"/>
      <c r="T63" s="132"/>
      <c r="U63" s="132"/>
      <c r="V63" s="132"/>
      <c r="W63" s="361"/>
      <c r="X63" s="361"/>
      <c r="Y63" s="361"/>
      <c r="Z63" s="361"/>
      <c r="AA63" s="361"/>
      <c r="AB63" s="361"/>
    </row>
    <row r="64" spans="1:85" s="12" customFormat="1" ht="13.5" customHeight="1">
      <c r="A64" s="655" t="s">
        <v>844</v>
      </c>
      <c r="B64" s="246"/>
      <c r="C64" s="246"/>
      <c r="D64" s="246"/>
      <c r="E64" s="246"/>
      <c r="F64" s="246"/>
      <c r="G64" s="246"/>
      <c r="H64" s="246"/>
      <c r="I64" s="246"/>
      <c r="J64" s="246"/>
      <c r="K64" s="246"/>
      <c r="L64" s="246"/>
      <c r="M64" s="246"/>
      <c r="N64" s="246">
        <v>12.5</v>
      </c>
      <c r="O64" s="246">
        <v>10.5</v>
      </c>
      <c r="P64" s="246">
        <v>2</v>
      </c>
      <c r="Q64" s="246">
        <v>2.2000000000000002</v>
      </c>
      <c r="R64" s="246">
        <v>-0.3</v>
      </c>
      <c r="S64" s="246">
        <v>4.5</v>
      </c>
      <c r="T64" s="246">
        <v>-3.2</v>
      </c>
      <c r="U64" s="246">
        <v>-0.8</v>
      </c>
      <c r="V64" s="246">
        <v>5.2</v>
      </c>
      <c r="W64" s="403">
        <v>2.7</v>
      </c>
      <c r="X64" s="403">
        <v>5.3</v>
      </c>
      <c r="Y64" s="403">
        <v>4.7</v>
      </c>
      <c r="Z64" s="403">
        <v>3.7</v>
      </c>
      <c r="AA64" s="403">
        <v>3.7</v>
      </c>
      <c r="AB64" s="403">
        <v>3.7</v>
      </c>
    </row>
    <row r="65" spans="1:28" s="12" customFormat="1" ht="13.5" customHeight="1">
      <c r="A65" s="655" t="s">
        <v>845</v>
      </c>
      <c r="B65" s="246"/>
      <c r="C65" s="246"/>
      <c r="D65" s="246"/>
      <c r="E65" s="246"/>
      <c r="F65" s="246"/>
      <c r="G65" s="246"/>
      <c r="H65" s="246"/>
      <c r="I65" s="246"/>
      <c r="J65" s="246"/>
      <c r="K65" s="246"/>
      <c r="L65" s="246"/>
      <c r="M65" s="246"/>
      <c r="N65" s="246">
        <v>3.3</v>
      </c>
      <c r="O65" s="246">
        <v>0.7</v>
      </c>
      <c r="P65" s="246">
        <v>0.7</v>
      </c>
      <c r="Q65" s="246">
        <v>1.5</v>
      </c>
      <c r="R65" s="246">
        <v>4</v>
      </c>
      <c r="S65" s="246">
        <v>1.6</v>
      </c>
      <c r="T65" s="246">
        <v>-0.4</v>
      </c>
      <c r="U65" s="246">
        <v>3.8</v>
      </c>
      <c r="V65" s="246">
        <v>5.2</v>
      </c>
      <c r="W65" s="403">
        <v>4.5</v>
      </c>
      <c r="X65" s="403">
        <v>4.7</v>
      </c>
      <c r="Y65" s="403">
        <v>5</v>
      </c>
      <c r="Z65" s="403">
        <v>5</v>
      </c>
      <c r="AA65" s="403">
        <v>5</v>
      </c>
      <c r="AB65" s="403">
        <v>5</v>
      </c>
    </row>
    <row r="66" spans="1:28" s="12" customFormat="1" ht="13.5" customHeight="1">
      <c r="A66" s="655"/>
      <c r="B66" s="246"/>
      <c r="C66" s="246"/>
      <c r="D66" s="246"/>
      <c r="E66" s="246"/>
      <c r="F66" s="246"/>
      <c r="G66" s="246"/>
      <c r="H66" s="246"/>
      <c r="I66" s="246"/>
      <c r="J66" s="246"/>
      <c r="K66" s="246"/>
      <c r="L66" s="246"/>
      <c r="M66" s="246"/>
      <c r="N66" s="246"/>
      <c r="O66" s="246"/>
      <c r="P66" s="246"/>
      <c r="Q66" s="246"/>
      <c r="R66" s="246"/>
      <c r="S66" s="246"/>
      <c r="T66" s="246"/>
      <c r="U66" s="246"/>
      <c r="V66" s="246"/>
      <c r="W66" s="403"/>
      <c r="X66" s="403"/>
      <c r="Y66" s="403"/>
      <c r="Z66" s="403"/>
      <c r="AA66" s="403"/>
      <c r="AB66" s="403"/>
    </row>
    <row r="67" spans="1:28" s="12" customFormat="1">
      <c r="A67" s="656" t="s">
        <v>846</v>
      </c>
      <c r="B67" s="246"/>
      <c r="C67" s="246"/>
      <c r="D67" s="246"/>
      <c r="E67" s="246"/>
      <c r="F67" s="246"/>
      <c r="G67" s="246"/>
      <c r="H67" s="246"/>
      <c r="I67" s="246"/>
      <c r="J67" s="246"/>
      <c r="K67" s="246"/>
      <c r="L67" s="246"/>
      <c r="M67" s="246"/>
      <c r="N67" s="246"/>
      <c r="O67" s="246"/>
      <c r="P67" s="246"/>
      <c r="Q67" s="246"/>
      <c r="R67" s="246"/>
      <c r="S67" s="246"/>
      <c r="T67" s="246"/>
      <c r="U67" s="246"/>
      <c r="V67" s="246"/>
      <c r="W67" s="403"/>
      <c r="X67" s="403"/>
      <c r="Y67" s="403"/>
      <c r="Z67" s="403"/>
      <c r="AA67" s="403"/>
      <c r="AB67" s="403"/>
    </row>
    <row r="68" spans="1:28" s="12" customFormat="1">
      <c r="A68" s="655" t="s">
        <v>847</v>
      </c>
      <c r="B68" s="246">
        <v>11.8</v>
      </c>
      <c r="C68" s="246">
        <v>14.7</v>
      </c>
      <c r="D68" s="246">
        <v>2.1</v>
      </c>
      <c r="E68" s="246">
        <v>1.7</v>
      </c>
      <c r="F68" s="246">
        <v>2.4</v>
      </c>
      <c r="G68" s="246">
        <v>0.9</v>
      </c>
      <c r="H68" s="246">
        <v>10.8</v>
      </c>
      <c r="I68" s="246">
        <v>7</v>
      </c>
      <c r="J68" s="246">
        <v>6</v>
      </c>
      <c r="K68" s="246">
        <v>8.5</v>
      </c>
      <c r="L68" s="246">
        <v>2.2000000000000002</v>
      </c>
      <c r="M68" s="246">
        <v>5</v>
      </c>
      <c r="N68" s="246">
        <v>5.2</v>
      </c>
      <c r="O68" s="246">
        <v>6</v>
      </c>
      <c r="P68" s="246">
        <v>6.7</v>
      </c>
      <c r="Q68" s="246">
        <v>5.4</v>
      </c>
      <c r="R68" s="246">
        <v>4.7</v>
      </c>
      <c r="S68" s="246">
        <v>3.6</v>
      </c>
      <c r="T68" s="246">
        <v>4.9000000000000004</v>
      </c>
      <c r="U68" s="246">
        <v>4.5</v>
      </c>
      <c r="V68" s="246">
        <v>5.3</v>
      </c>
      <c r="W68" s="403">
        <v>3.5</v>
      </c>
      <c r="X68" s="403">
        <v>5</v>
      </c>
      <c r="Y68" s="403">
        <v>5.0999999999999996</v>
      </c>
      <c r="Z68" s="403">
        <v>5.0999999999999996</v>
      </c>
      <c r="AA68" s="403">
        <v>5.0999999999999996</v>
      </c>
      <c r="AB68" s="403">
        <v>5.0999999999999996</v>
      </c>
    </row>
    <row r="69" spans="1:28" s="12" customFormat="1">
      <c r="A69" s="655" t="s">
        <v>848</v>
      </c>
      <c r="B69" s="246">
        <v>14.8</v>
      </c>
      <c r="C69" s="246">
        <v>8.5</v>
      </c>
      <c r="D69" s="246">
        <v>2.4</v>
      </c>
      <c r="E69" s="246">
        <v>4.5</v>
      </c>
      <c r="F69" s="246">
        <v>-0.9</v>
      </c>
      <c r="G69" s="246">
        <v>3.2</v>
      </c>
      <c r="H69" s="246">
        <v>11.2</v>
      </c>
      <c r="I69" s="246">
        <v>5.7</v>
      </c>
      <c r="J69" s="246">
        <v>7.2</v>
      </c>
      <c r="K69" s="246">
        <v>6.9</v>
      </c>
      <c r="L69" s="246">
        <v>1.6</v>
      </c>
      <c r="M69" s="246">
        <v>2.9</v>
      </c>
      <c r="N69" s="246">
        <v>6.6</v>
      </c>
      <c r="O69" s="246">
        <v>6.4</v>
      </c>
      <c r="P69" s="246">
        <v>6.6</v>
      </c>
      <c r="Q69" s="246">
        <v>4.7</v>
      </c>
      <c r="R69" s="246">
        <v>4.9000000000000004</v>
      </c>
      <c r="S69" s="246">
        <v>2.7</v>
      </c>
      <c r="T69" s="246">
        <v>5.0999999999999996</v>
      </c>
      <c r="U69" s="246">
        <v>5.7</v>
      </c>
      <c r="V69" s="246">
        <v>3.4</v>
      </c>
      <c r="W69" s="403">
        <v>7.2</v>
      </c>
      <c r="X69" s="403">
        <v>3.2</v>
      </c>
      <c r="Y69" s="403">
        <v>4</v>
      </c>
      <c r="Z69" s="403">
        <v>5.3</v>
      </c>
      <c r="AA69" s="403">
        <v>5.3</v>
      </c>
      <c r="AB69" s="403">
        <v>5.3</v>
      </c>
    </row>
    <row r="70" spans="1:28" s="12" customFormat="1">
      <c r="A70" s="655"/>
      <c r="B70" s="246"/>
      <c r="C70" s="246"/>
      <c r="D70" s="246"/>
      <c r="E70" s="246"/>
      <c r="F70" s="246"/>
      <c r="G70" s="246"/>
      <c r="H70" s="246"/>
      <c r="I70" s="246"/>
      <c r="J70" s="246"/>
      <c r="K70" s="246"/>
      <c r="L70" s="246"/>
      <c r="M70" s="246"/>
      <c r="N70" s="246"/>
      <c r="O70" s="246"/>
      <c r="P70" s="246"/>
      <c r="Q70" s="246"/>
      <c r="R70" s="246"/>
      <c r="S70" s="246"/>
      <c r="T70" s="246"/>
      <c r="U70" s="246"/>
      <c r="V70" s="246"/>
      <c r="W70" s="403"/>
      <c r="X70" s="403"/>
      <c r="Y70" s="403"/>
      <c r="Z70" s="403"/>
      <c r="AA70" s="403"/>
      <c r="AB70" s="403"/>
    </row>
    <row r="71" spans="1:28" s="12" customFormat="1">
      <c r="A71" s="656" t="s">
        <v>849</v>
      </c>
      <c r="B71" s="246"/>
      <c r="C71" s="246"/>
      <c r="D71" s="246"/>
      <c r="E71" s="246"/>
      <c r="F71" s="246"/>
      <c r="G71" s="246"/>
      <c r="H71" s="246"/>
      <c r="I71" s="246"/>
      <c r="J71" s="246"/>
      <c r="K71" s="246"/>
      <c r="L71" s="246"/>
      <c r="M71" s="246"/>
      <c r="N71" s="246"/>
      <c r="O71" s="246"/>
      <c r="P71" s="246"/>
      <c r="Q71" s="246"/>
      <c r="R71" s="246"/>
      <c r="S71" s="246"/>
      <c r="T71" s="246"/>
      <c r="U71" s="246"/>
      <c r="V71" s="246"/>
      <c r="W71" s="403"/>
      <c r="X71" s="403"/>
      <c r="Y71" s="403"/>
      <c r="Z71" s="403"/>
      <c r="AA71" s="403"/>
      <c r="AB71" s="403"/>
    </row>
    <row r="72" spans="1:28" s="12" customFormat="1">
      <c r="A72" s="655" t="s">
        <v>850</v>
      </c>
      <c r="B72" s="246">
        <v>70.8</v>
      </c>
      <c r="C72" s="246">
        <v>86.7</v>
      </c>
      <c r="D72" s="246">
        <v>95.7</v>
      </c>
      <c r="E72" s="246">
        <v>97.6</v>
      </c>
      <c r="F72" s="246">
        <v>98</v>
      </c>
      <c r="G72" s="246">
        <v>100</v>
      </c>
      <c r="H72" s="246">
        <v>119</v>
      </c>
      <c r="I72" s="246">
        <v>122</v>
      </c>
      <c r="J72" s="246">
        <v>127</v>
      </c>
      <c r="K72" s="246">
        <v>155</v>
      </c>
      <c r="L72" s="246">
        <v>175.2</v>
      </c>
      <c r="M72" s="246">
        <v>164.1</v>
      </c>
      <c r="N72" s="246">
        <v>153.19999999999999</v>
      </c>
      <c r="O72" s="246">
        <v>141</v>
      </c>
      <c r="P72" s="246">
        <v>129.4</v>
      </c>
      <c r="Q72" s="246">
        <v>141.69999999999999</v>
      </c>
      <c r="R72" s="246">
        <v>140.19999999999999</v>
      </c>
      <c r="S72" s="246">
        <v>138.69999999999999</v>
      </c>
      <c r="T72" s="246">
        <v>140.6</v>
      </c>
      <c r="U72" s="246">
        <v>138.4</v>
      </c>
      <c r="V72" s="246">
        <v>134.5</v>
      </c>
      <c r="W72" s="403">
        <v>134.80000000000001</v>
      </c>
      <c r="X72" s="403">
        <v>134.80000000000001</v>
      </c>
      <c r="Y72" s="403">
        <v>134.80000000000001</v>
      </c>
      <c r="Z72" s="403">
        <v>134.80000000000001</v>
      </c>
      <c r="AA72" s="403">
        <v>134.80000000000001</v>
      </c>
      <c r="AB72" s="403">
        <v>134.80000000000001</v>
      </c>
    </row>
    <row r="73" spans="1:28" s="12" customFormat="1">
      <c r="A73" s="655"/>
      <c r="B73" s="246"/>
      <c r="C73" s="246"/>
      <c r="D73" s="246"/>
      <c r="E73" s="246"/>
      <c r="F73" s="246"/>
      <c r="G73" s="246"/>
      <c r="H73" s="246"/>
      <c r="I73" s="246"/>
      <c r="J73" s="246"/>
      <c r="K73" s="246"/>
      <c r="L73" s="246"/>
      <c r="M73" s="246"/>
      <c r="N73" s="246"/>
      <c r="O73" s="246"/>
      <c r="P73" s="246"/>
      <c r="Q73" s="246"/>
      <c r="R73" s="246"/>
      <c r="S73" s="246"/>
      <c r="T73" s="246"/>
      <c r="U73" s="246"/>
      <c r="V73" s="246"/>
      <c r="W73" s="403"/>
      <c r="X73" s="403"/>
      <c r="Y73" s="403"/>
      <c r="Z73" s="403"/>
      <c r="AA73" s="403"/>
      <c r="AB73" s="403"/>
    </row>
    <row r="74" spans="1:28" s="12" customFormat="1">
      <c r="A74" s="656" t="s">
        <v>851</v>
      </c>
      <c r="B74" s="246"/>
      <c r="C74" s="246"/>
      <c r="D74" s="246"/>
      <c r="E74" s="246"/>
      <c r="F74" s="246"/>
      <c r="G74" s="246"/>
      <c r="H74" s="246"/>
      <c r="I74" s="246"/>
      <c r="J74" s="246"/>
      <c r="K74" s="246"/>
      <c r="L74" s="246"/>
      <c r="M74" s="246"/>
      <c r="N74" s="246"/>
      <c r="O74" s="246"/>
      <c r="P74" s="657"/>
      <c r="Q74" s="657"/>
      <c r="R74" s="657"/>
      <c r="S74" s="657"/>
      <c r="T74" s="657"/>
      <c r="U74" s="657"/>
      <c r="V74" s="657"/>
      <c r="W74" s="773"/>
      <c r="X74" s="773"/>
      <c r="Y74" s="773"/>
      <c r="Z74" s="773"/>
      <c r="AA74" s="773"/>
      <c r="AB74" s="773"/>
    </row>
    <row r="75" spans="1:28" s="12" customFormat="1">
      <c r="A75" s="655" t="s">
        <v>852</v>
      </c>
      <c r="B75" s="657">
        <v>13.3</v>
      </c>
      <c r="C75" s="657">
        <v>18.3</v>
      </c>
      <c r="D75" s="657">
        <v>9</v>
      </c>
      <c r="E75" s="657">
        <v>4.5</v>
      </c>
      <c r="F75" s="657">
        <v>5</v>
      </c>
      <c r="G75" s="657">
        <v>5</v>
      </c>
      <c r="H75" s="657">
        <v>5.9</v>
      </c>
      <c r="I75" s="657">
        <v>7.3</v>
      </c>
      <c r="J75" s="657">
        <v>5.5</v>
      </c>
      <c r="K75" s="657">
        <v>7.75</v>
      </c>
      <c r="L75" s="657">
        <v>6.75</v>
      </c>
      <c r="M75" s="657">
        <v>6.25</v>
      </c>
      <c r="N75" s="657">
        <v>6.25</v>
      </c>
      <c r="O75" s="657">
        <v>6.25</v>
      </c>
      <c r="P75" s="657">
        <v>6.25</v>
      </c>
      <c r="Q75" s="657">
        <v>6.25</v>
      </c>
      <c r="R75" s="657">
        <v>6.25</v>
      </c>
      <c r="S75" s="657">
        <v>5.88</v>
      </c>
      <c r="T75" s="657">
        <v>3.5</v>
      </c>
      <c r="U75" s="657">
        <v>3</v>
      </c>
      <c r="V75" s="657">
        <v>3.13</v>
      </c>
      <c r="W75" s="773">
        <v>3.33</v>
      </c>
      <c r="X75" s="773">
        <v>3.33</v>
      </c>
      <c r="Y75" s="773">
        <v>3.33</v>
      </c>
      <c r="Z75" s="773">
        <v>3.33</v>
      </c>
      <c r="AA75" s="773">
        <v>3.33</v>
      </c>
      <c r="AB75" s="773">
        <v>3.33</v>
      </c>
    </row>
    <row r="76" spans="1:28" s="12" customFormat="1">
      <c r="A76" s="655" t="s">
        <v>853</v>
      </c>
      <c r="B76" s="246"/>
      <c r="C76" s="246"/>
      <c r="D76" s="246"/>
      <c r="E76" s="246"/>
      <c r="F76" s="246">
        <v>6</v>
      </c>
      <c r="G76" s="246">
        <v>5.7</v>
      </c>
      <c r="H76" s="246">
        <v>7.6</v>
      </c>
      <c r="I76" s="246">
        <v>9.1999999999999993</v>
      </c>
      <c r="J76" s="246">
        <v>8.1</v>
      </c>
      <c r="K76" s="246">
        <v>9</v>
      </c>
      <c r="L76" s="246">
        <v>5</v>
      </c>
      <c r="M76" s="246">
        <v>8</v>
      </c>
      <c r="N76" s="246">
        <v>8</v>
      </c>
      <c r="O76" s="246">
        <v>9.6999999999999993</v>
      </c>
      <c r="P76" s="246">
        <v>9.6999999999999993</v>
      </c>
      <c r="Q76" s="246">
        <v>9.6999999999999993</v>
      </c>
      <c r="R76" s="246">
        <v>9</v>
      </c>
      <c r="S76" s="246">
        <v>10.5</v>
      </c>
      <c r="T76" s="246">
        <v>9</v>
      </c>
      <c r="U76" s="246">
        <v>9</v>
      </c>
      <c r="V76" s="246">
        <v>0</v>
      </c>
      <c r="W76" s="403">
        <v>4.7</v>
      </c>
      <c r="X76" s="403">
        <v>4.7</v>
      </c>
      <c r="Y76" s="403">
        <v>4.7</v>
      </c>
      <c r="Z76" s="403">
        <v>4.7</v>
      </c>
      <c r="AA76" s="403">
        <v>4.7</v>
      </c>
      <c r="AB76" s="403">
        <v>4.7</v>
      </c>
    </row>
    <row r="77" spans="1:28" s="12" customFormat="1">
      <c r="A77" s="655"/>
      <c r="B77" s="246"/>
      <c r="C77" s="246"/>
      <c r="D77" s="246"/>
      <c r="E77" s="246"/>
      <c r="F77" s="246"/>
      <c r="G77" s="246"/>
      <c r="H77" s="246"/>
      <c r="I77" s="246"/>
      <c r="J77" s="246"/>
      <c r="K77" s="246"/>
      <c r="L77" s="246"/>
      <c r="M77" s="246"/>
      <c r="N77" s="246"/>
      <c r="O77" s="246"/>
      <c r="P77" s="246"/>
      <c r="Q77" s="246"/>
      <c r="R77" s="246"/>
      <c r="S77" s="246"/>
      <c r="T77" s="246"/>
      <c r="U77" s="246"/>
      <c r="V77" s="246"/>
      <c r="W77" s="403"/>
      <c r="X77" s="403"/>
      <c r="Y77" s="403"/>
      <c r="Z77" s="403"/>
      <c r="AA77" s="403"/>
      <c r="AB77" s="403"/>
    </row>
    <row r="78" spans="1:28" s="12" customFormat="1">
      <c r="A78" s="656" t="s">
        <v>854</v>
      </c>
      <c r="B78" s="246"/>
      <c r="C78" s="246"/>
      <c r="D78" s="246"/>
      <c r="E78" s="246"/>
      <c r="F78" s="246"/>
      <c r="G78" s="246"/>
      <c r="H78" s="246"/>
      <c r="I78" s="246"/>
      <c r="J78" s="246"/>
      <c r="K78" s="246"/>
      <c r="L78" s="246"/>
      <c r="M78" s="246"/>
      <c r="N78" s="246"/>
      <c r="O78" s="246"/>
      <c r="P78" s="246"/>
      <c r="Q78" s="246"/>
      <c r="R78" s="246"/>
      <c r="S78" s="246"/>
      <c r="T78" s="246"/>
      <c r="U78" s="246"/>
      <c r="V78" s="246"/>
      <c r="W78" s="403"/>
      <c r="X78" s="403"/>
      <c r="Y78" s="403"/>
      <c r="Z78" s="403"/>
      <c r="AA78" s="403"/>
      <c r="AB78" s="403"/>
    </row>
    <row r="79" spans="1:28" s="12" customFormat="1">
      <c r="A79" s="655" t="s">
        <v>855</v>
      </c>
      <c r="B79" s="246">
        <v>311</v>
      </c>
      <c r="C79" s="246">
        <v>363</v>
      </c>
      <c r="D79" s="246">
        <v>409</v>
      </c>
      <c r="E79" s="246">
        <v>445</v>
      </c>
      <c r="F79" s="246">
        <v>604</v>
      </c>
      <c r="G79" s="246">
        <v>697</v>
      </c>
      <c r="H79" s="246">
        <v>872</v>
      </c>
      <c r="I79" s="246">
        <v>973</v>
      </c>
      <c r="J79" s="246">
        <v>1225</v>
      </c>
      <c r="K79" s="246">
        <v>1569</v>
      </c>
      <c r="L79" s="246">
        <v>1668</v>
      </c>
      <c r="M79" s="246">
        <v>1411</v>
      </c>
      <c r="N79" s="246">
        <v>1266</v>
      </c>
      <c r="O79" s="246">
        <v>1160</v>
      </c>
      <c r="P79" s="246">
        <v>1248</v>
      </c>
      <c r="Q79" s="246">
        <v>1258</v>
      </c>
      <c r="R79" s="246">
        <v>1270</v>
      </c>
      <c r="S79" s="246">
        <v>1392</v>
      </c>
      <c r="T79" s="246">
        <v>1770</v>
      </c>
      <c r="U79" s="246">
        <v>1800</v>
      </c>
      <c r="V79" s="246">
        <v>1801</v>
      </c>
      <c r="W79" s="403">
        <v>1918</v>
      </c>
      <c r="X79" s="403">
        <v>1973</v>
      </c>
      <c r="Y79" s="403">
        <v>2067</v>
      </c>
      <c r="Z79" s="403">
        <v>2131</v>
      </c>
      <c r="AA79" s="403">
        <v>2170</v>
      </c>
      <c r="AB79" s="403">
        <v>2202</v>
      </c>
    </row>
    <row r="80" spans="1:28" s="12" customFormat="1">
      <c r="A80" s="655" t="s">
        <v>856</v>
      </c>
      <c r="B80" s="246">
        <v>15652.659999999998</v>
      </c>
      <c r="C80" s="246">
        <v>17857.259999999998</v>
      </c>
      <c r="D80" s="246">
        <v>2865.98</v>
      </c>
      <c r="E80" s="246">
        <v>3681.6819999999998</v>
      </c>
      <c r="F80" s="246">
        <v>6731</v>
      </c>
      <c r="G80" s="246">
        <v>7132</v>
      </c>
      <c r="H80" s="246">
        <v>6963</v>
      </c>
      <c r="I80" s="246">
        <v>5100</v>
      </c>
      <c r="J80" s="246">
        <v>7538</v>
      </c>
      <c r="K80" s="246">
        <v>8823</v>
      </c>
      <c r="L80" s="246">
        <v>7959</v>
      </c>
      <c r="M80" s="246">
        <v>7331</v>
      </c>
      <c r="N80" s="246">
        <v>6864</v>
      </c>
      <c r="O80" s="246">
        <v>5502</v>
      </c>
      <c r="P80" s="132">
        <v>4865</v>
      </c>
      <c r="Q80" s="132">
        <v>6166</v>
      </c>
      <c r="R80" s="132">
        <v>6517</v>
      </c>
      <c r="S80" s="132">
        <v>6006</v>
      </c>
      <c r="T80" s="132">
        <v>6170</v>
      </c>
      <c r="U80" s="132">
        <v>9308</v>
      </c>
      <c r="V80" s="132">
        <v>8819</v>
      </c>
      <c r="W80" s="361">
        <v>8501</v>
      </c>
      <c r="X80" s="361">
        <v>8285</v>
      </c>
      <c r="Y80" s="361">
        <v>8353</v>
      </c>
      <c r="Z80" s="361">
        <v>8416</v>
      </c>
      <c r="AA80" s="361">
        <v>8452</v>
      </c>
      <c r="AB80" s="361">
        <v>8467</v>
      </c>
    </row>
    <row r="81" spans="1:85" s="12" customFormat="1">
      <c r="A81" s="655" t="s">
        <v>857</v>
      </c>
      <c r="B81" s="246"/>
      <c r="C81" s="246"/>
      <c r="D81" s="246"/>
      <c r="E81" s="246"/>
      <c r="F81" s="246">
        <v>64</v>
      </c>
      <c r="G81" s="246">
        <v>71</v>
      </c>
      <c r="H81" s="246">
        <v>97</v>
      </c>
      <c r="I81" s="246">
        <v>62</v>
      </c>
      <c r="J81" s="246">
        <v>79</v>
      </c>
      <c r="K81" s="246">
        <v>104</v>
      </c>
      <c r="L81" s="246">
        <v>105</v>
      </c>
      <c r="M81" s="246">
        <v>104</v>
      </c>
      <c r="N81" s="246">
        <v>93</v>
      </c>
      <c r="O81" s="246">
        <v>49</v>
      </c>
      <c r="P81" s="132">
        <v>44</v>
      </c>
      <c r="Q81" s="132">
        <v>51</v>
      </c>
      <c r="R81" s="132">
        <v>64.5</v>
      </c>
      <c r="S81" s="132">
        <v>57</v>
      </c>
      <c r="T81" s="132">
        <v>39.5</v>
      </c>
      <c r="U81" s="132">
        <v>67.900000000000006</v>
      </c>
      <c r="V81" s="132">
        <v>94.3</v>
      </c>
      <c r="W81" s="361">
        <v>79.099999999999994</v>
      </c>
      <c r="X81" s="361">
        <v>80</v>
      </c>
      <c r="Y81" s="361">
        <v>76.099999999999994</v>
      </c>
      <c r="Z81" s="361">
        <v>72.400000000000006</v>
      </c>
      <c r="AA81" s="361">
        <v>70.400000000000006</v>
      </c>
      <c r="AB81" s="361">
        <v>67.900000000000006</v>
      </c>
    </row>
    <row r="82" spans="1:85" s="12" customFormat="1">
      <c r="A82" s="655" t="s">
        <v>858</v>
      </c>
      <c r="B82" s="246"/>
      <c r="C82" s="246"/>
      <c r="D82" s="246"/>
      <c r="E82" s="246"/>
      <c r="F82" s="246"/>
      <c r="G82" s="246"/>
      <c r="H82" s="246"/>
      <c r="I82" s="246"/>
      <c r="J82" s="246"/>
      <c r="K82" s="246"/>
      <c r="L82" s="246">
        <v>12.2</v>
      </c>
      <c r="M82" s="246"/>
      <c r="N82" s="246">
        <v>12</v>
      </c>
      <c r="O82" s="246">
        <v>8</v>
      </c>
      <c r="P82" s="246">
        <v>8</v>
      </c>
      <c r="Q82" s="246">
        <v>8.1</v>
      </c>
      <c r="R82" s="246">
        <v>10.199999999999999</v>
      </c>
      <c r="S82" s="246">
        <v>10.6</v>
      </c>
      <c r="T82" s="246">
        <v>8.3000000000000007</v>
      </c>
      <c r="U82" s="246">
        <v>10.8</v>
      </c>
      <c r="V82" s="246">
        <v>18.3</v>
      </c>
      <c r="W82" s="403">
        <v>14.9</v>
      </c>
      <c r="X82" s="403">
        <v>14.6</v>
      </c>
      <c r="Y82" s="403">
        <v>14.1</v>
      </c>
      <c r="Z82" s="403">
        <v>13.5</v>
      </c>
      <c r="AA82" s="403">
        <v>13.1</v>
      </c>
      <c r="AB82" s="403">
        <v>12.5</v>
      </c>
    </row>
    <row r="83" spans="1:85" s="12" customFormat="1">
      <c r="A83" s="655" t="s">
        <v>859</v>
      </c>
      <c r="B83" s="246"/>
      <c r="C83" s="246"/>
      <c r="D83" s="246"/>
      <c r="E83" s="246"/>
      <c r="F83" s="246"/>
      <c r="G83" s="246"/>
      <c r="H83" s="246"/>
      <c r="I83" s="246"/>
      <c r="J83" s="246"/>
      <c r="K83" s="246"/>
      <c r="L83" s="246">
        <v>105</v>
      </c>
      <c r="M83" s="246"/>
      <c r="N83" s="246">
        <v>93</v>
      </c>
      <c r="O83" s="246">
        <v>49</v>
      </c>
      <c r="P83" s="246">
        <v>44</v>
      </c>
      <c r="Q83" s="246">
        <v>51</v>
      </c>
      <c r="R83" s="246">
        <v>64.5</v>
      </c>
      <c r="S83" s="246">
        <v>57</v>
      </c>
      <c r="T83" s="246">
        <v>39.5</v>
      </c>
      <c r="U83" s="246">
        <v>67.900000000000006</v>
      </c>
      <c r="V83" s="246">
        <v>94.3</v>
      </c>
      <c r="W83" s="403">
        <v>79.099999999999994</v>
      </c>
      <c r="X83" s="403">
        <v>80</v>
      </c>
      <c r="Y83" s="403">
        <v>76.099999999999994</v>
      </c>
      <c r="Z83" s="403">
        <v>72.400000000000006</v>
      </c>
      <c r="AA83" s="403">
        <v>70.400000000000006</v>
      </c>
      <c r="AB83" s="403">
        <v>67.900000000000006</v>
      </c>
    </row>
    <row r="84" spans="1:85" s="12" customFormat="1">
      <c r="A84" s="655" t="s">
        <v>860</v>
      </c>
      <c r="B84" s="246"/>
      <c r="C84" s="246"/>
      <c r="D84" s="246"/>
      <c r="E84" s="246"/>
      <c r="F84" s="246"/>
      <c r="G84" s="246"/>
      <c r="H84" s="246"/>
      <c r="I84" s="246"/>
      <c r="J84" s="246"/>
      <c r="K84" s="246"/>
      <c r="L84" s="246">
        <v>17542</v>
      </c>
      <c r="M84" s="246">
        <v>15030</v>
      </c>
      <c r="N84" s="246">
        <v>16847</v>
      </c>
      <c r="O84" s="246">
        <v>11831</v>
      </c>
      <c r="P84" s="246">
        <v>9595</v>
      </c>
      <c r="Q84" s="246">
        <v>10415</v>
      </c>
      <c r="R84" s="246">
        <v>13109</v>
      </c>
      <c r="S84" s="246">
        <v>10960</v>
      </c>
      <c r="T84" s="246">
        <v>10639</v>
      </c>
      <c r="U84" s="246">
        <v>17147</v>
      </c>
      <c r="V84" s="246">
        <v>20532</v>
      </c>
      <c r="W84" s="403">
        <v>19028</v>
      </c>
      <c r="X84" s="403">
        <v>17745</v>
      </c>
      <c r="Y84" s="403">
        <v>18201</v>
      </c>
      <c r="Z84" s="403">
        <v>18607</v>
      </c>
      <c r="AA84" s="403">
        <v>18884</v>
      </c>
      <c r="AB84" s="403">
        <v>19021</v>
      </c>
    </row>
    <row r="85" spans="1:85" s="12" customFormat="1">
      <c r="A85" s="655" t="s">
        <v>861</v>
      </c>
      <c r="B85" s="246"/>
      <c r="C85" s="246"/>
      <c r="D85" s="246"/>
      <c r="E85" s="246"/>
      <c r="F85" s="246"/>
      <c r="G85" s="246"/>
      <c r="H85" s="246"/>
      <c r="I85" s="246"/>
      <c r="J85" s="246"/>
      <c r="K85" s="246"/>
      <c r="L85" s="246">
        <v>28761</v>
      </c>
      <c r="M85" s="246">
        <v>24600</v>
      </c>
      <c r="N85" s="246">
        <v>30724</v>
      </c>
      <c r="O85" s="246">
        <v>29255</v>
      </c>
      <c r="P85" s="246">
        <v>25639</v>
      </c>
      <c r="Q85" s="246">
        <v>55988</v>
      </c>
      <c r="R85" s="246">
        <v>72820</v>
      </c>
      <c r="S85" s="246">
        <v>22836</v>
      </c>
      <c r="T85" s="246">
        <v>21483</v>
      </c>
      <c r="U85" s="246">
        <v>44430</v>
      </c>
      <c r="V85" s="246">
        <v>51427</v>
      </c>
      <c r="W85" s="403">
        <v>25953</v>
      </c>
      <c r="X85" s="403">
        <v>24632</v>
      </c>
      <c r="Y85" s="403">
        <v>24293</v>
      </c>
      <c r="Z85" s="403">
        <v>24501</v>
      </c>
      <c r="AA85" s="403">
        <v>24019</v>
      </c>
      <c r="AB85" s="403">
        <v>23797</v>
      </c>
    </row>
    <row r="86" spans="1:85" s="12" customFormat="1">
      <c r="A86" s="384"/>
      <c r="B86" s="246"/>
      <c r="C86" s="246"/>
      <c r="D86" s="246"/>
      <c r="E86" s="246"/>
      <c r="F86" s="246"/>
      <c r="G86" s="246"/>
      <c r="H86" s="246"/>
      <c r="I86" s="246"/>
      <c r="J86" s="246"/>
      <c r="K86" s="246"/>
      <c r="L86" s="246"/>
      <c r="M86" s="246"/>
      <c r="N86" s="246"/>
      <c r="O86" s="246"/>
      <c r="P86" s="246"/>
      <c r="Q86" s="246"/>
      <c r="R86" s="246"/>
      <c r="S86" s="246"/>
      <c r="T86" s="246"/>
      <c r="U86" s="246"/>
      <c r="V86" s="246"/>
      <c r="W86" s="403"/>
      <c r="X86" s="403"/>
      <c r="Y86" s="403"/>
      <c r="Z86" s="403"/>
      <c r="AA86" s="403"/>
      <c r="AB86" s="403"/>
    </row>
    <row r="87" spans="1:85" s="658" customFormat="1" ht="20.25">
      <c r="A87" s="771" t="s">
        <v>883</v>
      </c>
      <c r="B87" s="73"/>
      <c r="C87" s="73"/>
      <c r="D87" s="73"/>
      <c r="E87" s="73"/>
      <c r="F87" s="73"/>
      <c r="G87" s="73"/>
      <c r="H87" s="73"/>
      <c r="I87" s="73"/>
      <c r="J87" s="73"/>
      <c r="K87" s="73"/>
      <c r="L87" s="73"/>
      <c r="M87" s="73"/>
      <c r="N87" s="73"/>
      <c r="O87" s="73"/>
      <c r="P87" s="73"/>
      <c r="Q87" s="73"/>
      <c r="R87" s="73"/>
      <c r="S87" s="73"/>
      <c r="T87" s="73"/>
      <c r="U87" s="246"/>
      <c r="V87" s="246"/>
      <c r="W87" s="246"/>
      <c r="X87" s="246"/>
      <c r="Y87" s="246"/>
      <c r="Z87" s="246"/>
      <c r="AA87" s="246"/>
      <c r="AB87" s="3"/>
      <c r="AC87" s="3"/>
      <c r="AD87" s="12"/>
      <c r="AE87" s="12"/>
      <c r="AF87" s="12"/>
      <c r="AG87" s="12"/>
      <c r="AH87" s="12"/>
      <c r="AI87" s="12"/>
      <c r="AJ87" s="12"/>
      <c r="AK87" s="12"/>
      <c r="AL87" s="12"/>
      <c r="AM87" s="12"/>
      <c r="AN87" s="12"/>
      <c r="AO87" s="12"/>
      <c r="AP87" s="12"/>
      <c r="AQ87" s="12"/>
      <c r="AR87" s="12"/>
      <c r="AS87" s="12"/>
      <c r="AT87" s="12"/>
      <c r="AU87" s="12"/>
      <c r="AV87" s="12"/>
      <c r="AW87" s="12"/>
      <c r="AX87" s="12"/>
      <c r="AY87" s="12"/>
      <c r="AZ87" s="12"/>
      <c r="BA87" s="12"/>
      <c r="BB87" s="12"/>
      <c r="BC87" s="12"/>
      <c r="BD87" s="12"/>
      <c r="BE87" s="12"/>
      <c r="BF87" s="12"/>
      <c r="BG87" s="12"/>
      <c r="BH87" s="12"/>
      <c r="BI87" s="12"/>
      <c r="BJ87" s="12"/>
      <c r="BK87" s="12"/>
      <c r="BL87" s="12"/>
      <c r="BM87" s="12"/>
      <c r="BN87" s="12"/>
      <c r="BO87" s="12"/>
      <c r="BP87" s="12"/>
      <c r="BQ87" s="12"/>
      <c r="BR87" s="12"/>
      <c r="BS87" s="12"/>
      <c r="BT87" s="12"/>
      <c r="BU87" s="12"/>
      <c r="BV87" s="12"/>
      <c r="BW87" s="12"/>
      <c r="BX87" s="12"/>
      <c r="BY87" s="12"/>
      <c r="BZ87" s="12"/>
      <c r="CA87" s="12"/>
      <c r="CB87" s="12"/>
      <c r="CC87" s="12"/>
      <c r="CD87" s="12"/>
      <c r="CE87" s="12"/>
      <c r="CF87" s="12"/>
      <c r="CG87" s="12"/>
    </row>
    <row r="88" spans="1:85" s="658" customFormat="1" ht="15.75">
      <c r="A88" s="653" t="s">
        <v>841</v>
      </c>
      <c r="B88" s="654">
        <v>2002</v>
      </c>
      <c r="C88" s="654">
        <v>2003</v>
      </c>
      <c r="D88" s="654">
        <v>2004</v>
      </c>
      <c r="E88" s="654">
        <v>2005</v>
      </c>
      <c r="F88" s="654">
        <v>2006</v>
      </c>
      <c r="G88" s="654">
        <v>2007</v>
      </c>
      <c r="H88" s="654">
        <v>2008</v>
      </c>
      <c r="I88" s="654">
        <v>2009</v>
      </c>
      <c r="J88" s="654">
        <v>2010</v>
      </c>
      <c r="K88" s="654">
        <v>2011</v>
      </c>
      <c r="L88" s="654">
        <v>2012</v>
      </c>
      <c r="M88" s="654">
        <v>2013</v>
      </c>
      <c r="N88" s="654">
        <v>2014</v>
      </c>
      <c r="O88" s="654">
        <v>2015</v>
      </c>
      <c r="P88" s="654">
        <v>2016</v>
      </c>
      <c r="Q88" s="654">
        <v>2017</v>
      </c>
      <c r="R88" s="654">
        <v>2018</v>
      </c>
      <c r="S88" s="654">
        <v>2019</v>
      </c>
      <c r="T88" s="654">
        <v>2020</v>
      </c>
      <c r="U88" s="772">
        <v>2021</v>
      </c>
      <c r="V88" s="772">
        <v>2022</v>
      </c>
      <c r="W88" s="772">
        <v>2023</v>
      </c>
      <c r="X88" s="772">
        <v>2024</v>
      </c>
      <c r="Y88" s="772">
        <v>2025</v>
      </c>
      <c r="Z88" s="772">
        <v>2026</v>
      </c>
      <c r="AA88" s="772">
        <v>2027</v>
      </c>
      <c r="AB88" s="12"/>
      <c r="AC88" s="12"/>
      <c r="AD88" s="12"/>
      <c r="AE88" s="12"/>
      <c r="AF88" s="12"/>
      <c r="AG88" s="12"/>
      <c r="AH88" s="12"/>
      <c r="AI88" s="12"/>
      <c r="AJ88" s="12"/>
      <c r="AK88" s="12"/>
      <c r="AL88" s="12"/>
      <c r="AM88" s="12"/>
      <c r="AN88" s="12"/>
      <c r="AO88" s="12"/>
      <c r="AP88" s="12"/>
      <c r="AQ88" s="12"/>
      <c r="AR88" s="12"/>
      <c r="AS88" s="12"/>
      <c r="AT88" s="12"/>
      <c r="AU88" s="12"/>
      <c r="AV88" s="12"/>
      <c r="AW88" s="12"/>
      <c r="AX88" s="12"/>
      <c r="AY88" s="12"/>
      <c r="AZ88" s="12"/>
      <c r="BA88" s="12"/>
      <c r="BB88" s="12"/>
      <c r="BC88" s="12"/>
      <c r="BD88" s="12"/>
      <c r="BE88" s="12"/>
      <c r="BF88" s="12"/>
      <c r="BG88" s="12"/>
      <c r="BH88" s="12"/>
      <c r="BI88" s="12"/>
      <c r="BJ88" s="12"/>
      <c r="BK88" s="12"/>
      <c r="BL88" s="12"/>
      <c r="BM88" s="12"/>
      <c r="BN88" s="12"/>
      <c r="BO88" s="12"/>
      <c r="BP88" s="12"/>
      <c r="BQ88" s="12"/>
      <c r="BR88" s="12"/>
      <c r="BS88" s="12"/>
      <c r="BT88" s="12"/>
      <c r="BU88" s="12"/>
      <c r="BV88" s="12"/>
      <c r="BW88" s="12"/>
      <c r="BX88" s="12"/>
      <c r="BY88" s="12"/>
      <c r="BZ88" s="12"/>
      <c r="CA88" s="12"/>
      <c r="CB88" s="12"/>
      <c r="CC88" s="12"/>
      <c r="CD88" s="12"/>
      <c r="CE88" s="12"/>
      <c r="CF88" s="12"/>
      <c r="CG88" s="12"/>
    </row>
    <row r="89" spans="1:85" ht="15.75">
      <c r="A89" s="575" t="s">
        <v>842</v>
      </c>
      <c r="B89" s="356" t="s">
        <v>231</v>
      </c>
      <c r="C89" s="356" t="s">
        <v>231</v>
      </c>
      <c r="D89" s="356" t="s">
        <v>231</v>
      </c>
      <c r="E89" s="356" t="s">
        <v>231</v>
      </c>
      <c r="F89" s="356" t="s">
        <v>231</v>
      </c>
      <c r="G89" s="356" t="s">
        <v>231</v>
      </c>
      <c r="H89" s="356" t="s">
        <v>231</v>
      </c>
      <c r="I89" s="356" t="s">
        <v>231</v>
      </c>
      <c r="J89" s="356" t="s">
        <v>231</v>
      </c>
      <c r="K89" s="356" t="s">
        <v>231</v>
      </c>
      <c r="L89" s="356" t="s">
        <v>231</v>
      </c>
      <c r="M89" s="356" t="s">
        <v>231</v>
      </c>
      <c r="N89" s="356" t="s">
        <v>231</v>
      </c>
      <c r="O89" s="356" t="s">
        <v>231</v>
      </c>
      <c r="P89" s="362" t="s">
        <v>231</v>
      </c>
      <c r="Q89" s="362" t="s">
        <v>231</v>
      </c>
      <c r="R89" s="362" t="s">
        <v>231</v>
      </c>
      <c r="S89" s="362" t="s">
        <v>231</v>
      </c>
      <c r="T89" s="362" t="s">
        <v>231</v>
      </c>
      <c r="U89" s="363" t="s">
        <v>232</v>
      </c>
      <c r="V89" s="363" t="s">
        <v>232</v>
      </c>
      <c r="W89" s="363" t="s">
        <v>233</v>
      </c>
      <c r="X89" s="363" t="s">
        <v>233</v>
      </c>
      <c r="Y89" s="363" t="s">
        <v>233</v>
      </c>
      <c r="Z89" s="363" t="s">
        <v>233</v>
      </c>
      <c r="AA89" s="363" t="s">
        <v>233</v>
      </c>
      <c r="AB89" s="12"/>
      <c r="AC89" s="12"/>
    </row>
    <row r="90" spans="1:85">
      <c r="A90" s="655"/>
      <c r="B90" s="127"/>
      <c r="C90" s="127"/>
      <c r="D90" s="127"/>
      <c r="E90" s="127"/>
      <c r="F90" s="127"/>
      <c r="G90" s="127"/>
      <c r="H90" s="127"/>
      <c r="I90" s="127"/>
      <c r="J90" s="127"/>
      <c r="K90" s="127"/>
      <c r="L90" s="127"/>
      <c r="M90" s="127"/>
      <c r="N90" s="127" t="s">
        <v>170</v>
      </c>
      <c r="O90" s="127" t="s">
        <v>170</v>
      </c>
      <c r="P90" s="132" t="s">
        <v>170</v>
      </c>
      <c r="Q90" s="132" t="s">
        <v>152</v>
      </c>
      <c r="R90" s="132" t="s">
        <v>145</v>
      </c>
      <c r="S90" s="132" t="s">
        <v>139</v>
      </c>
      <c r="T90" s="132" t="s">
        <v>139</v>
      </c>
      <c r="U90" s="361" t="s">
        <v>235</v>
      </c>
      <c r="V90" s="361" t="s">
        <v>235</v>
      </c>
      <c r="W90" s="361" t="s">
        <v>235</v>
      </c>
      <c r="X90" s="361" t="s">
        <v>235</v>
      </c>
      <c r="Y90" s="361" t="s">
        <v>235</v>
      </c>
      <c r="Z90" s="361" t="s">
        <v>235</v>
      </c>
      <c r="AA90" s="361" t="s">
        <v>235</v>
      </c>
      <c r="AB90" s="12"/>
      <c r="AC90" s="12"/>
    </row>
    <row r="91" spans="1:85">
      <c r="A91" s="656"/>
      <c r="B91" s="127"/>
      <c r="C91" s="127"/>
      <c r="D91" s="127"/>
      <c r="E91" s="127"/>
      <c r="F91" s="127"/>
      <c r="G91" s="127"/>
      <c r="H91" s="127"/>
      <c r="I91" s="127"/>
      <c r="J91" s="127"/>
      <c r="K91" s="127"/>
      <c r="L91" s="127"/>
      <c r="M91" s="127"/>
      <c r="N91" s="127"/>
      <c r="O91" s="127"/>
      <c r="P91" s="132"/>
      <c r="Q91" s="132"/>
      <c r="R91" s="132"/>
      <c r="S91" s="132"/>
      <c r="T91" s="132"/>
      <c r="U91" s="361"/>
      <c r="V91" s="361"/>
      <c r="W91" s="361"/>
      <c r="X91" s="361"/>
      <c r="Y91" s="361"/>
      <c r="Z91" s="361"/>
      <c r="AA91" s="361"/>
      <c r="AB91" s="12"/>
      <c r="AC91" s="12"/>
    </row>
    <row r="92" spans="1:85">
      <c r="A92" s="656" t="s">
        <v>843</v>
      </c>
      <c r="B92" s="127"/>
      <c r="C92" s="127"/>
      <c r="D92" s="127"/>
      <c r="E92" s="127"/>
      <c r="F92" s="127"/>
      <c r="G92" s="127"/>
      <c r="H92" s="127"/>
      <c r="I92" s="127"/>
      <c r="J92" s="127"/>
      <c r="K92" s="127"/>
      <c r="L92" s="127"/>
      <c r="M92" s="127"/>
      <c r="N92" s="127"/>
      <c r="O92" s="127"/>
      <c r="P92" s="132"/>
      <c r="Q92" s="132"/>
      <c r="R92" s="132"/>
      <c r="S92" s="132"/>
      <c r="T92" s="132"/>
      <c r="U92" s="361"/>
      <c r="V92" s="361"/>
      <c r="W92" s="361"/>
      <c r="X92" s="361"/>
      <c r="Y92" s="361"/>
      <c r="Z92" s="361"/>
      <c r="AA92" s="361"/>
      <c r="AB92" s="12"/>
      <c r="AC92" s="12"/>
    </row>
    <row r="93" spans="1:85">
      <c r="A93" s="655" t="s">
        <v>844</v>
      </c>
      <c r="B93" s="246"/>
      <c r="C93" s="246"/>
      <c r="D93" s="246"/>
      <c r="E93" s="246"/>
      <c r="F93" s="246"/>
      <c r="G93" s="246"/>
      <c r="H93" s="246"/>
      <c r="I93" s="246"/>
      <c r="J93" s="246"/>
      <c r="K93" s="246"/>
      <c r="L93" s="246"/>
      <c r="M93" s="246"/>
      <c r="N93" s="246">
        <v>12.5</v>
      </c>
      <c r="O93" s="246">
        <v>10.5</v>
      </c>
      <c r="P93" s="246">
        <v>2</v>
      </c>
      <c r="Q93" s="246">
        <v>3.5</v>
      </c>
      <c r="R93" s="246">
        <v>-0.3</v>
      </c>
      <c r="S93" s="246">
        <v>4.5</v>
      </c>
      <c r="T93" s="246">
        <v>-3.5</v>
      </c>
      <c r="U93" s="403">
        <v>0.1</v>
      </c>
      <c r="V93" s="403">
        <v>4.5999999999999996</v>
      </c>
      <c r="W93" s="403">
        <v>4</v>
      </c>
      <c r="X93" s="403">
        <v>3.6</v>
      </c>
      <c r="Y93" s="403">
        <v>3.7</v>
      </c>
      <c r="Z93" s="403">
        <v>3.7</v>
      </c>
      <c r="AA93" s="403">
        <v>3.8</v>
      </c>
      <c r="AB93" s="12"/>
      <c r="AC93" s="12"/>
    </row>
    <row r="94" spans="1:85" ht="13.5" customHeight="1">
      <c r="A94" s="655" t="s">
        <v>845</v>
      </c>
      <c r="B94" s="246"/>
      <c r="C94" s="246"/>
      <c r="D94" s="246"/>
      <c r="E94" s="246"/>
      <c r="F94" s="246"/>
      <c r="G94" s="246"/>
      <c r="H94" s="246"/>
      <c r="I94" s="246"/>
      <c r="J94" s="246"/>
      <c r="K94" s="246"/>
      <c r="L94" s="246"/>
      <c r="M94" s="246"/>
      <c r="N94" s="246">
        <v>3.3</v>
      </c>
      <c r="O94" s="246">
        <v>0.7</v>
      </c>
      <c r="P94" s="246">
        <v>0.7</v>
      </c>
      <c r="Q94" s="246">
        <v>1.5</v>
      </c>
      <c r="R94" s="246">
        <v>4</v>
      </c>
      <c r="S94" s="246">
        <v>1.6</v>
      </c>
      <c r="T94" s="246">
        <v>-1.2</v>
      </c>
      <c r="U94" s="403">
        <v>4.8</v>
      </c>
      <c r="V94" s="403">
        <v>4.5</v>
      </c>
      <c r="W94" s="403">
        <v>4.5999999999999996</v>
      </c>
      <c r="X94" s="403">
        <v>4.5</v>
      </c>
      <c r="Y94" s="403">
        <v>4.9000000000000004</v>
      </c>
      <c r="Z94" s="403">
        <v>4.9000000000000004</v>
      </c>
      <c r="AA94" s="403">
        <v>5</v>
      </c>
      <c r="AB94" s="12"/>
      <c r="AC94" s="12"/>
    </row>
    <row r="95" spans="1:85" ht="13.5" customHeight="1">
      <c r="A95" s="655"/>
      <c r="B95" s="246"/>
      <c r="C95" s="246"/>
      <c r="D95" s="246"/>
      <c r="E95" s="246"/>
      <c r="F95" s="246"/>
      <c r="G95" s="246"/>
      <c r="H95" s="246"/>
      <c r="I95" s="246"/>
      <c r="J95" s="246"/>
      <c r="K95" s="246"/>
      <c r="L95" s="246"/>
      <c r="M95" s="246"/>
      <c r="N95" s="246"/>
      <c r="O95" s="246"/>
      <c r="P95" s="246"/>
      <c r="Q95" s="246"/>
      <c r="R95" s="246"/>
      <c r="S95" s="246"/>
      <c r="T95" s="246"/>
      <c r="U95" s="403"/>
      <c r="V95" s="403"/>
      <c r="W95" s="403"/>
      <c r="X95" s="403"/>
      <c r="Y95" s="403"/>
      <c r="Z95" s="403"/>
      <c r="AA95" s="403"/>
      <c r="AB95" s="12"/>
      <c r="AC95" s="12"/>
    </row>
    <row r="96" spans="1:85" ht="13.5" customHeight="1">
      <c r="A96" s="656" t="s">
        <v>846</v>
      </c>
      <c r="B96" s="246"/>
      <c r="C96" s="246"/>
      <c r="D96" s="246"/>
      <c r="E96" s="246"/>
      <c r="F96" s="246"/>
      <c r="G96" s="246"/>
      <c r="H96" s="246"/>
      <c r="I96" s="246"/>
      <c r="J96" s="246"/>
      <c r="K96" s="246"/>
      <c r="L96" s="246"/>
      <c r="M96" s="246"/>
      <c r="N96" s="246"/>
      <c r="O96" s="246"/>
      <c r="P96" s="246"/>
      <c r="Q96" s="246"/>
      <c r="R96" s="246"/>
      <c r="S96" s="246"/>
      <c r="T96" s="246"/>
      <c r="U96" s="403"/>
      <c r="V96" s="403"/>
      <c r="W96" s="403"/>
      <c r="X96" s="403"/>
      <c r="Y96" s="403"/>
      <c r="Z96" s="403"/>
      <c r="AA96" s="403"/>
      <c r="AB96" s="12"/>
      <c r="AC96" s="12"/>
    </row>
    <row r="97" spans="1:29">
      <c r="A97" s="655" t="s">
        <v>847</v>
      </c>
      <c r="B97" s="246">
        <v>11.8</v>
      </c>
      <c r="C97" s="246">
        <v>14.7</v>
      </c>
      <c r="D97" s="246">
        <v>2.1</v>
      </c>
      <c r="E97" s="246">
        <v>1.7</v>
      </c>
      <c r="F97" s="246">
        <v>2.4</v>
      </c>
      <c r="G97" s="246">
        <v>0.9</v>
      </c>
      <c r="H97" s="246">
        <v>10.8</v>
      </c>
      <c r="I97" s="246">
        <v>7</v>
      </c>
      <c r="J97" s="246">
        <v>6</v>
      </c>
      <c r="K97" s="246">
        <v>8.5</v>
      </c>
      <c r="L97" s="246">
        <v>2.2000000000000002</v>
      </c>
      <c r="M97" s="246">
        <v>5</v>
      </c>
      <c r="N97" s="246">
        <v>5.2</v>
      </c>
      <c r="O97" s="246">
        <v>6</v>
      </c>
      <c r="P97" s="246">
        <v>6.7</v>
      </c>
      <c r="Q97" s="246">
        <v>5.4</v>
      </c>
      <c r="R97" s="246">
        <v>4.7</v>
      </c>
      <c r="S97" s="246">
        <v>3.6</v>
      </c>
      <c r="T97" s="246">
        <v>4.9000000000000004</v>
      </c>
      <c r="U97" s="403">
        <v>4.5</v>
      </c>
      <c r="V97" s="403">
        <v>6.6</v>
      </c>
      <c r="W97" s="403">
        <v>5.7</v>
      </c>
      <c r="X97" s="403">
        <v>5.5</v>
      </c>
      <c r="Y97" s="403">
        <v>5.2</v>
      </c>
      <c r="Z97" s="403">
        <v>5</v>
      </c>
      <c r="AA97" s="403">
        <v>5</v>
      </c>
      <c r="AB97" s="12"/>
      <c r="AC97" s="12"/>
    </row>
    <row r="98" spans="1:29">
      <c r="A98" s="655" t="s">
        <v>848</v>
      </c>
      <c r="B98" s="246">
        <v>14.8</v>
      </c>
      <c r="C98" s="246">
        <v>8.5</v>
      </c>
      <c r="D98" s="246">
        <v>2.4</v>
      </c>
      <c r="E98" s="246">
        <v>4.5</v>
      </c>
      <c r="F98" s="246">
        <v>-0.9</v>
      </c>
      <c r="G98" s="246">
        <v>3.2</v>
      </c>
      <c r="H98" s="246">
        <v>11.2</v>
      </c>
      <c r="I98" s="246">
        <v>5.7</v>
      </c>
      <c r="J98" s="246">
        <v>7.2</v>
      </c>
      <c r="K98" s="246">
        <v>6.9</v>
      </c>
      <c r="L98" s="246">
        <v>1.6</v>
      </c>
      <c r="M98" s="246">
        <v>2.9</v>
      </c>
      <c r="N98" s="246">
        <v>6.6</v>
      </c>
      <c r="O98" s="246">
        <v>6.4</v>
      </c>
      <c r="P98" s="246">
        <v>6.6</v>
      </c>
      <c r="Q98" s="246">
        <v>4.7</v>
      </c>
      <c r="R98" s="246">
        <v>4.9000000000000004</v>
      </c>
      <c r="S98" s="246">
        <v>2.7</v>
      </c>
      <c r="T98" s="246">
        <v>5.0999999999999996</v>
      </c>
      <c r="U98" s="403">
        <v>5.7</v>
      </c>
      <c r="V98" s="403">
        <v>6.7</v>
      </c>
      <c r="W98" s="403">
        <v>5.2</v>
      </c>
      <c r="X98" s="403">
        <v>5.0999999999999996</v>
      </c>
      <c r="Y98" s="403">
        <v>5.3</v>
      </c>
      <c r="Z98" s="403">
        <v>5.8</v>
      </c>
      <c r="AA98" s="403">
        <v>4.8</v>
      </c>
      <c r="AB98" s="12"/>
      <c r="AC98" s="12"/>
    </row>
    <row r="99" spans="1:29">
      <c r="A99" s="655"/>
      <c r="B99" s="246"/>
      <c r="C99" s="246"/>
      <c r="D99" s="246"/>
      <c r="E99" s="246"/>
      <c r="F99" s="246"/>
      <c r="G99" s="246"/>
      <c r="H99" s="246"/>
      <c r="I99" s="246"/>
      <c r="J99" s="246"/>
      <c r="K99" s="246"/>
      <c r="L99" s="246"/>
      <c r="M99" s="246"/>
      <c r="N99" s="246"/>
      <c r="O99" s="246"/>
      <c r="P99" s="246"/>
      <c r="Q99" s="246"/>
      <c r="R99" s="246"/>
      <c r="S99" s="246"/>
      <c r="T99" s="246"/>
      <c r="U99" s="403"/>
      <c r="V99" s="403"/>
      <c r="W99" s="403"/>
      <c r="X99" s="403"/>
      <c r="Y99" s="403"/>
      <c r="Z99" s="403"/>
      <c r="AA99" s="403"/>
      <c r="AB99" s="12"/>
      <c r="AC99" s="12"/>
    </row>
    <row r="100" spans="1:29">
      <c r="A100" s="656" t="s">
        <v>849</v>
      </c>
      <c r="B100" s="246"/>
      <c r="C100" s="246"/>
      <c r="D100" s="246"/>
      <c r="E100" s="246"/>
      <c r="F100" s="246"/>
      <c r="G100" s="246"/>
      <c r="H100" s="246"/>
      <c r="I100" s="246"/>
      <c r="J100" s="246"/>
      <c r="K100" s="246"/>
      <c r="L100" s="246"/>
      <c r="M100" s="246"/>
      <c r="N100" s="246"/>
      <c r="O100" s="246"/>
      <c r="P100" s="246"/>
      <c r="Q100" s="246"/>
      <c r="R100" s="246"/>
      <c r="S100" s="246"/>
      <c r="T100" s="246"/>
      <c r="U100" s="403"/>
      <c r="V100" s="403"/>
      <c r="W100" s="403"/>
      <c r="X100" s="403"/>
      <c r="Y100" s="403"/>
      <c r="Z100" s="403"/>
      <c r="AA100" s="403"/>
      <c r="AB100" s="12"/>
      <c r="AC100" s="12"/>
    </row>
    <row r="101" spans="1:29">
      <c r="A101" s="655" t="s">
        <v>850</v>
      </c>
      <c r="B101" s="246">
        <v>70.8</v>
      </c>
      <c r="C101" s="246">
        <v>86.7</v>
      </c>
      <c r="D101" s="246">
        <v>95.7</v>
      </c>
      <c r="E101" s="246">
        <v>97.6</v>
      </c>
      <c r="F101" s="246">
        <v>98</v>
      </c>
      <c r="G101" s="246">
        <v>100</v>
      </c>
      <c r="H101" s="246">
        <v>119</v>
      </c>
      <c r="I101" s="246">
        <v>122</v>
      </c>
      <c r="J101" s="246">
        <v>127</v>
      </c>
      <c r="K101" s="246">
        <v>155</v>
      </c>
      <c r="L101" s="246">
        <v>175.2</v>
      </c>
      <c r="M101" s="246">
        <v>164.1</v>
      </c>
      <c r="N101" s="246">
        <v>153.19999999999999</v>
      </c>
      <c r="O101" s="246">
        <v>141</v>
      </c>
      <c r="P101" s="246">
        <v>129.4</v>
      </c>
      <c r="Q101" s="246">
        <v>132.9</v>
      </c>
      <c r="R101" s="246">
        <v>131.6</v>
      </c>
      <c r="S101" s="246">
        <v>138.69999999999999</v>
      </c>
      <c r="T101" s="246">
        <v>140.6</v>
      </c>
      <c r="U101" s="403">
        <v>123.3</v>
      </c>
      <c r="V101" s="403">
        <v>128.80000000000001</v>
      </c>
      <c r="W101" s="403">
        <v>133.80000000000001</v>
      </c>
      <c r="X101" s="403">
        <v>133.80000000000001</v>
      </c>
      <c r="Y101" s="403">
        <v>133.80000000000001</v>
      </c>
      <c r="Z101" s="403">
        <v>133.80000000000001</v>
      </c>
      <c r="AA101" s="403">
        <v>133.80000000000001</v>
      </c>
      <c r="AB101" s="12"/>
      <c r="AC101" s="12"/>
    </row>
    <row r="102" spans="1:29">
      <c r="A102" s="655"/>
      <c r="B102" s="246"/>
      <c r="C102" s="246"/>
      <c r="D102" s="246"/>
      <c r="E102" s="246"/>
      <c r="F102" s="246"/>
      <c r="G102" s="246"/>
      <c r="H102" s="246"/>
      <c r="I102" s="246"/>
      <c r="J102" s="246"/>
      <c r="K102" s="246"/>
      <c r="L102" s="246"/>
      <c r="M102" s="246"/>
      <c r="N102" s="246"/>
      <c r="O102" s="246"/>
      <c r="P102" s="246"/>
      <c r="Q102" s="246"/>
      <c r="R102" s="246"/>
      <c r="S102" s="246"/>
      <c r="T102" s="246"/>
      <c r="U102" s="403"/>
      <c r="V102" s="403"/>
      <c r="W102" s="403"/>
      <c r="X102" s="403"/>
      <c r="Y102" s="403"/>
      <c r="Z102" s="403"/>
      <c r="AA102" s="403"/>
      <c r="AB102" s="12"/>
      <c r="AC102" s="12"/>
    </row>
    <row r="103" spans="1:29">
      <c r="A103" s="656" t="s">
        <v>851</v>
      </c>
      <c r="B103" s="246"/>
      <c r="C103" s="246"/>
      <c r="D103" s="246"/>
      <c r="E103" s="246"/>
      <c r="F103" s="246"/>
      <c r="G103" s="246"/>
      <c r="H103" s="246"/>
      <c r="I103" s="246"/>
      <c r="J103" s="246"/>
      <c r="K103" s="246"/>
      <c r="L103" s="246"/>
      <c r="M103" s="246"/>
      <c r="N103" s="246"/>
      <c r="O103" s="246"/>
      <c r="P103" s="657"/>
      <c r="Q103" s="657"/>
      <c r="R103" s="657"/>
      <c r="S103" s="657"/>
      <c r="T103" s="657"/>
      <c r="U103" s="773"/>
      <c r="V103" s="773"/>
      <c r="W103" s="773"/>
      <c r="X103" s="773"/>
      <c r="Y103" s="773"/>
      <c r="Z103" s="773"/>
      <c r="AA103" s="773"/>
      <c r="AB103" s="12"/>
      <c r="AC103" s="12"/>
    </row>
    <row r="104" spans="1:29">
      <c r="A104" s="655" t="s">
        <v>852</v>
      </c>
      <c r="B104" s="657">
        <v>13.3</v>
      </c>
      <c r="C104" s="657">
        <v>18.3</v>
      </c>
      <c r="D104" s="657">
        <v>9</v>
      </c>
      <c r="E104" s="657">
        <v>4.5</v>
      </c>
      <c r="F104" s="657">
        <v>5</v>
      </c>
      <c r="G104" s="657">
        <v>5</v>
      </c>
      <c r="H104" s="657">
        <v>5.9</v>
      </c>
      <c r="I104" s="657">
        <v>7.3</v>
      </c>
      <c r="J104" s="657">
        <v>5.5</v>
      </c>
      <c r="K104" s="657">
        <v>7.75</v>
      </c>
      <c r="L104" s="657">
        <v>6.75</v>
      </c>
      <c r="M104" s="657">
        <v>6.25</v>
      </c>
      <c r="N104" s="657">
        <v>6.25</v>
      </c>
      <c r="O104" s="657">
        <v>6.25</v>
      </c>
      <c r="P104" s="657">
        <v>6.25</v>
      </c>
      <c r="Q104" s="657">
        <v>6.25</v>
      </c>
      <c r="R104" s="657">
        <v>6.25</v>
      </c>
      <c r="S104" s="657">
        <v>5.5</v>
      </c>
      <c r="T104" s="657">
        <v>3</v>
      </c>
      <c r="U104" s="773">
        <v>3</v>
      </c>
      <c r="V104" s="773">
        <v>3.25</v>
      </c>
      <c r="W104" s="773">
        <v>3.25</v>
      </c>
      <c r="X104" s="773">
        <v>3.25</v>
      </c>
      <c r="Y104" s="773">
        <v>3.25</v>
      </c>
      <c r="Z104" s="773">
        <v>3.25</v>
      </c>
      <c r="AA104" s="773">
        <v>3.25</v>
      </c>
      <c r="AB104" s="12"/>
      <c r="AC104" s="12"/>
    </row>
    <row r="105" spans="1:29">
      <c r="A105" s="655" t="s">
        <v>853</v>
      </c>
      <c r="B105" s="246"/>
      <c r="C105" s="246"/>
      <c r="D105" s="246"/>
      <c r="E105" s="246"/>
      <c r="F105" s="246">
        <v>6</v>
      </c>
      <c r="G105" s="246">
        <v>5.7</v>
      </c>
      <c r="H105" s="246">
        <v>7.6</v>
      </c>
      <c r="I105" s="246">
        <v>9.1999999999999993</v>
      </c>
      <c r="J105" s="246">
        <v>8.1</v>
      </c>
      <c r="K105" s="246">
        <v>9</v>
      </c>
      <c r="L105" s="246">
        <v>5</v>
      </c>
      <c r="M105" s="246">
        <v>8</v>
      </c>
      <c r="N105" s="246">
        <v>8</v>
      </c>
      <c r="O105" s="246">
        <v>9.6999999999999993</v>
      </c>
      <c r="P105" s="246">
        <v>9.6999999999999993</v>
      </c>
      <c r="Q105" s="246">
        <v>9.6999999999999993</v>
      </c>
      <c r="R105" s="246">
        <v>9</v>
      </c>
      <c r="S105" s="246">
        <v>10.5</v>
      </c>
      <c r="T105" s="246">
        <v>9</v>
      </c>
      <c r="U105" s="403">
        <v>9</v>
      </c>
      <c r="V105" s="403">
        <v>6</v>
      </c>
      <c r="W105" s="403">
        <v>6</v>
      </c>
      <c r="X105" s="403">
        <v>6</v>
      </c>
      <c r="Y105" s="403">
        <v>6</v>
      </c>
      <c r="Z105" s="403">
        <v>6</v>
      </c>
      <c r="AA105" s="403">
        <v>6</v>
      </c>
      <c r="AB105" s="12"/>
      <c r="AC105" s="12"/>
    </row>
    <row r="106" spans="1:29">
      <c r="A106" s="655"/>
      <c r="B106" s="246"/>
      <c r="C106" s="246"/>
      <c r="D106" s="246"/>
      <c r="E106" s="246"/>
      <c r="F106" s="246"/>
      <c r="G106" s="246"/>
      <c r="H106" s="246"/>
      <c r="I106" s="246"/>
      <c r="J106" s="246"/>
      <c r="K106" s="246"/>
      <c r="L106" s="246"/>
      <c r="M106" s="246"/>
      <c r="N106" s="246"/>
      <c r="O106" s="246"/>
      <c r="P106" s="246"/>
      <c r="Q106" s="246"/>
      <c r="R106" s="246"/>
      <c r="S106" s="246"/>
      <c r="T106" s="246"/>
      <c r="U106" s="403"/>
      <c r="V106" s="403"/>
      <c r="W106" s="403"/>
      <c r="X106" s="403"/>
      <c r="Y106" s="403"/>
      <c r="Z106" s="403"/>
      <c r="AA106" s="403"/>
      <c r="AB106" s="12"/>
      <c r="AC106" s="12"/>
    </row>
    <row r="107" spans="1:29">
      <c r="A107" s="656" t="s">
        <v>854</v>
      </c>
      <c r="B107" s="246"/>
      <c r="C107" s="246"/>
      <c r="D107" s="246"/>
      <c r="E107" s="246"/>
      <c r="F107" s="246"/>
      <c r="G107" s="246"/>
      <c r="H107" s="246"/>
      <c r="I107" s="246"/>
      <c r="J107" s="246"/>
      <c r="K107" s="246"/>
      <c r="L107" s="246"/>
      <c r="M107" s="246"/>
      <c r="N107" s="246"/>
      <c r="O107" s="246"/>
      <c r="P107" s="246"/>
      <c r="Q107" s="246"/>
      <c r="R107" s="246"/>
      <c r="S107" s="246"/>
      <c r="T107" s="246"/>
      <c r="U107" s="403"/>
      <c r="V107" s="403"/>
      <c r="W107" s="403"/>
      <c r="X107" s="403"/>
      <c r="Y107" s="403"/>
      <c r="Z107" s="403"/>
      <c r="AA107" s="403"/>
      <c r="AB107" s="12"/>
      <c r="AC107" s="12"/>
    </row>
    <row r="108" spans="1:29">
      <c r="A108" s="655" t="s">
        <v>855</v>
      </c>
      <c r="B108" s="246">
        <v>311</v>
      </c>
      <c r="C108" s="246">
        <v>363</v>
      </c>
      <c r="D108" s="246">
        <v>409</v>
      </c>
      <c r="E108" s="246">
        <v>445</v>
      </c>
      <c r="F108" s="246">
        <v>604</v>
      </c>
      <c r="G108" s="246">
        <v>697</v>
      </c>
      <c r="H108" s="246">
        <v>872</v>
      </c>
      <c r="I108" s="246">
        <v>973</v>
      </c>
      <c r="J108" s="246">
        <v>1225</v>
      </c>
      <c r="K108" s="246">
        <v>1569</v>
      </c>
      <c r="L108" s="246">
        <v>1668</v>
      </c>
      <c r="M108" s="246">
        <v>1411</v>
      </c>
      <c r="N108" s="246">
        <v>1266</v>
      </c>
      <c r="O108" s="246">
        <v>1160</v>
      </c>
      <c r="P108" s="246">
        <v>1248</v>
      </c>
      <c r="Q108" s="246">
        <v>1258</v>
      </c>
      <c r="R108" s="246">
        <v>1270</v>
      </c>
      <c r="S108" s="246">
        <v>1392</v>
      </c>
      <c r="T108" s="246">
        <v>1770</v>
      </c>
      <c r="U108" s="403">
        <v>1800</v>
      </c>
      <c r="V108" s="403">
        <v>1816</v>
      </c>
      <c r="W108" s="403">
        <v>1812</v>
      </c>
      <c r="X108" s="403">
        <v>1871</v>
      </c>
      <c r="Y108" s="403">
        <v>1926</v>
      </c>
      <c r="Z108" s="403">
        <v>1956</v>
      </c>
      <c r="AA108" s="403">
        <v>1985</v>
      </c>
      <c r="AB108" s="12"/>
      <c r="AC108" s="12"/>
    </row>
    <row r="109" spans="1:29">
      <c r="A109" s="655" t="s">
        <v>856</v>
      </c>
      <c r="B109" s="246">
        <v>15652.659999999998</v>
      </c>
      <c r="C109" s="246">
        <v>17857.259999999998</v>
      </c>
      <c r="D109" s="246">
        <v>2865.98</v>
      </c>
      <c r="E109" s="246">
        <v>3681.6819999999998</v>
      </c>
      <c r="F109" s="246">
        <v>6731</v>
      </c>
      <c r="G109" s="246">
        <v>7132</v>
      </c>
      <c r="H109" s="246">
        <v>6963</v>
      </c>
      <c r="I109" s="246">
        <v>5100</v>
      </c>
      <c r="J109" s="246">
        <v>7538</v>
      </c>
      <c r="K109" s="246">
        <v>8823</v>
      </c>
      <c r="L109" s="246">
        <v>7959</v>
      </c>
      <c r="M109" s="246">
        <v>7331</v>
      </c>
      <c r="N109" s="246">
        <v>6864</v>
      </c>
      <c r="O109" s="246">
        <v>5502</v>
      </c>
      <c r="P109" s="132">
        <v>4865</v>
      </c>
      <c r="Q109" s="132">
        <v>6166</v>
      </c>
      <c r="R109" s="132">
        <v>6517</v>
      </c>
      <c r="S109" s="132">
        <v>6006</v>
      </c>
      <c r="T109" s="132">
        <v>6170</v>
      </c>
      <c r="U109" s="361">
        <v>9308</v>
      </c>
      <c r="V109" s="361">
        <v>8811</v>
      </c>
      <c r="W109" s="361">
        <v>7910</v>
      </c>
      <c r="X109" s="361">
        <v>7894</v>
      </c>
      <c r="Y109" s="361">
        <v>7877</v>
      </c>
      <c r="Z109" s="361">
        <v>7875</v>
      </c>
      <c r="AA109" s="361">
        <v>7915</v>
      </c>
      <c r="AB109" s="12"/>
      <c r="AC109" s="12"/>
    </row>
    <row r="110" spans="1:29">
      <c r="A110" s="655" t="s">
        <v>857</v>
      </c>
      <c r="B110" s="246"/>
      <c r="C110" s="246"/>
      <c r="D110" s="246"/>
      <c r="E110" s="246"/>
      <c r="F110" s="246">
        <v>64</v>
      </c>
      <c r="G110" s="246">
        <v>71</v>
      </c>
      <c r="H110" s="246">
        <v>97</v>
      </c>
      <c r="I110" s="246">
        <v>62</v>
      </c>
      <c r="J110" s="246">
        <v>79</v>
      </c>
      <c r="K110" s="246">
        <v>104</v>
      </c>
      <c r="L110" s="246">
        <v>105</v>
      </c>
      <c r="M110" s="246">
        <v>104</v>
      </c>
      <c r="N110" s="246">
        <v>93</v>
      </c>
      <c r="O110" s="246">
        <v>49</v>
      </c>
      <c r="P110" s="132">
        <v>44</v>
      </c>
      <c r="Q110" s="132">
        <v>51</v>
      </c>
      <c r="R110" s="132">
        <v>64.5</v>
      </c>
      <c r="S110" s="132">
        <v>57</v>
      </c>
      <c r="T110" s="132">
        <v>39.5</v>
      </c>
      <c r="U110" s="361">
        <v>68</v>
      </c>
      <c r="V110" s="361">
        <v>95</v>
      </c>
      <c r="W110" s="361">
        <v>83</v>
      </c>
      <c r="X110" s="361">
        <v>77</v>
      </c>
      <c r="Y110" s="361">
        <v>73</v>
      </c>
      <c r="Z110" s="361">
        <v>71</v>
      </c>
      <c r="AA110" s="361">
        <v>69</v>
      </c>
      <c r="AB110" s="12"/>
      <c r="AC110" s="12"/>
    </row>
    <row r="111" spans="1:29">
      <c r="A111" s="655" t="s">
        <v>858</v>
      </c>
      <c r="B111" s="246"/>
      <c r="C111" s="246"/>
      <c r="D111" s="246"/>
      <c r="E111" s="246"/>
      <c r="F111" s="246"/>
      <c r="G111" s="246"/>
      <c r="H111" s="246"/>
      <c r="I111" s="246"/>
      <c r="J111" s="246"/>
      <c r="K111" s="246"/>
      <c r="L111" s="246">
        <v>12.2</v>
      </c>
      <c r="M111" s="246"/>
      <c r="N111" s="246">
        <v>12</v>
      </c>
      <c r="O111" s="246">
        <v>8</v>
      </c>
      <c r="P111" s="246">
        <v>8</v>
      </c>
      <c r="Q111" s="246">
        <v>9</v>
      </c>
      <c r="R111" s="246">
        <v>10.199999999999999</v>
      </c>
      <c r="S111" s="246">
        <v>10.6</v>
      </c>
      <c r="T111" s="246">
        <v>8.3000000000000007</v>
      </c>
      <c r="U111" s="403">
        <v>10.8</v>
      </c>
      <c r="V111" s="403">
        <v>14.6</v>
      </c>
      <c r="W111" s="403">
        <v>12.8</v>
      </c>
      <c r="X111" s="403">
        <v>12.1</v>
      </c>
      <c r="Y111" s="403">
        <v>11.4</v>
      </c>
      <c r="Z111" s="403">
        <v>11.1</v>
      </c>
      <c r="AA111" s="403">
        <v>10.8</v>
      </c>
      <c r="AB111" s="12"/>
      <c r="AC111" s="12"/>
    </row>
    <row r="112" spans="1:29">
      <c r="A112" s="655" t="s">
        <v>859</v>
      </c>
      <c r="B112" s="246"/>
      <c r="C112" s="246"/>
      <c r="D112" s="246"/>
      <c r="E112" s="246"/>
      <c r="F112" s="246"/>
      <c r="G112" s="246"/>
      <c r="H112" s="246"/>
      <c r="I112" s="246"/>
      <c r="J112" s="246"/>
      <c r="K112" s="246"/>
      <c r="L112" s="246">
        <v>105</v>
      </c>
      <c r="M112" s="246"/>
      <c r="N112" s="246">
        <v>93</v>
      </c>
      <c r="O112" s="246">
        <v>49</v>
      </c>
      <c r="P112" s="246">
        <v>44</v>
      </c>
      <c r="Q112" s="246">
        <v>51</v>
      </c>
      <c r="R112" s="246">
        <v>64.5</v>
      </c>
      <c r="S112" s="246">
        <v>57</v>
      </c>
      <c r="T112" s="246">
        <v>39.5</v>
      </c>
      <c r="U112" s="403">
        <v>67.900000000000006</v>
      </c>
      <c r="V112" s="403">
        <v>94.8</v>
      </c>
      <c r="W112" s="403">
        <v>82.5</v>
      </c>
      <c r="X112" s="403">
        <v>77.400000000000006</v>
      </c>
      <c r="Y112" s="403">
        <v>73.2</v>
      </c>
      <c r="Z112" s="403">
        <v>71.099999999999994</v>
      </c>
      <c r="AA112" s="403">
        <v>69</v>
      </c>
      <c r="AB112" s="12"/>
      <c r="AC112" s="12"/>
    </row>
    <row r="113" spans="1:85">
      <c r="A113" s="655" t="s">
        <v>860</v>
      </c>
      <c r="B113" s="246"/>
      <c r="C113" s="246"/>
      <c r="D113" s="246"/>
      <c r="E113" s="246"/>
      <c r="F113" s="246"/>
      <c r="G113" s="246"/>
      <c r="H113" s="246"/>
      <c r="I113" s="246"/>
      <c r="J113" s="246"/>
      <c r="K113" s="246"/>
      <c r="L113" s="246">
        <v>17542</v>
      </c>
      <c r="M113" s="246">
        <v>15030</v>
      </c>
      <c r="N113" s="246">
        <v>16847</v>
      </c>
      <c r="O113" s="246">
        <v>11831</v>
      </c>
      <c r="P113" s="246">
        <v>9595</v>
      </c>
      <c r="Q113" s="246">
        <v>10415</v>
      </c>
      <c r="R113" s="246">
        <v>13109</v>
      </c>
      <c r="S113" s="246">
        <v>10960</v>
      </c>
      <c r="T113" s="246">
        <v>10639</v>
      </c>
      <c r="U113" s="403">
        <v>17147</v>
      </c>
      <c r="V113" s="403">
        <v>20929</v>
      </c>
      <c r="W113" s="403">
        <v>17602</v>
      </c>
      <c r="X113" s="403">
        <v>17964</v>
      </c>
      <c r="Y113" s="403">
        <v>18100</v>
      </c>
      <c r="Z113" s="403">
        <v>18491</v>
      </c>
      <c r="AA113" s="403">
        <v>18629</v>
      </c>
      <c r="AB113" s="12"/>
      <c r="AC113" s="12"/>
    </row>
    <row r="114" spans="1:85">
      <c r="A114" s="655" t="s">
        <v>861</v>
      </c>
      <c r="B114" s="246"/>
      <c r="C114" s="246"/>
      <c r="D114" s="246"/>
      <c r="E114" s="246"/>
      <c r="F114" s="246"/>
      <c r="G114" s="246"/>
      <c r="H114" s="246"/>
      <c r="I114" s="246"/>
      <c r="J114" s="246"/>
      <c r="K114" s="246"/>
      <c r="L114" s="246">
        <v>28761</v>
      </c>
      <c r="M114" s="246">
        <v>24600</v>
      </c>
      <c r="N114" s="246">
        <v>30724</v>
      </c>
      <c r="O114" s="246">
        <v>29255</v>
      </c>
      <c r="P114" s="246">
        <v>25639</v>
      </c>
      <c r="Q114" s="246">
        <v>55988</v>
      </c>
      <c r="R114" s="246">
        <v>72820</v>
      </c>
      <c r="S114" s="246">
        <v>22836</v>
      </c>
      <c r="T114" s="246">
        <v>21483</v>
      </c>
      <c r="U114" s="403">
        <v>44430</v>
      </c>
      <c r="V114" s="403">
        <v>52532</v>
      </c>
      <c r="W114" s="403">
        <v>43355</v>
      </c>
      <c r="X114" s="403">
        <v>41968</v>
      </c>
      <c r="Y114" s="403">
        <v>40236</v>
      </c>
      <c r="Z114" s="403">
        <v>40164</v>
      </c>
      <c r="AA114" s="403">
        <v>40047</v>
      </c>
      <c r="AB114" s="12"/>
      <c r="AC114" s="12"/>
    </row>
    <row r="115" spans="1:85">
      <c r="A115" s="645"/>
      <c r="B115" s="659"/>
      <c r="C115" s="659"/>
      <c r="D115" s="659"/>
      <c r="E115" s="659"/>
      <c r="F115" s="659"/>
      <c r="G115" s="659"/>
      <c r="H115" s="659"/>
      <c r="I115" s="659"/>
      <c r="J115" s="659"/>
      <c r="K115" s="659"/>
      <c r="L115" s="659"/>
      <c r="M115" s="659"/>
      <c r="N115" s="659"/>
      <c r="O115" s="659"/>
      <c r="P115" s="659"/>
      <c r="Q115" s="659"/>
      <c r="R115" s="659"/>
      <c r="S115" s="659"/>
      <c r="T115" s="659"/>
      <c r="U115" s="774"/>
      <c r="V115" s="774"/>
      <c r="W115" s="774"/>
      <c r="X115" s="774"/>
      <c r="Y115" s="774"/>
      <c r="Z115" s="774"/>
      <c r="AA115" s="774"/>
      <c r="AB115" s="12"/>
      <c r="AC115" s="12"/>
    </row>
    <row r="116" spans="1:85">
      <c r="A116" s="123"/>
      <c r="B116" s="73"/>
      <c r="C116" s="73"/>
      <c r="D116" s="73"/>
      <c r="E116" s="73"/>
      <c r="F116" s="73"/>
      <c r="G116" s="73"/>
      <c r="H116" s="73"/>
      <c r="I116" s="73"/>
      <c r="J116" s="73"/>
      <c r="K116" s="73"/>
      <c r="L116" s="73"/>
      <c r="M116" s="73"/>
      <c r="N116" s="73"/>
      <c r="O116" s="73"/>
      <c r="P116" s="73"/>
      <c r="Q116" s="73"/>
      <c r="R116" s="73"/>
      <c r="S116" s="73"/>
      <c r="T116" s="73"/>
      <c r="U116" s="72"/>
      <c r="V116" s="72"/>
      <c r="W116" s="72"/>
      <c r="X116" s="72"/>
      <c r="Y116" s="72"/>
      <c r="Z116" s="72"/>
      <c r="AA116" s="72"/>
    </row>
    <row r="117" spans="1:85" s="15" customFormat="1" ht="20.25">
      <c r="A117" s="771" t="s">
        <v>607</v>
      </c>
      <c r="B117" s="73"/>
      <c r="C117" s="73"/>
      <c r="D117" s="73"/>
      <c r="E117" s="73"/>
      <c r="F117" s="73"/>
      <c r="G117" s="73"/>
      <c r="H117" s="73"/>
      <c r="I117" s="73"/>
      <c r="J117" s="73"/>
      <c r="K117" s="73"/>
      <c r="L117" s="73"/>
      <c r="M117" s="73"/>
      <c r="N117" s="73"/>
      <c r="O117" s="73"/>
      <c r="P117" s="73"/>
      <c r="Q117" s="73"/>
      <c r="R117" s="73"/>
      <c r="S117" s="73"/>
      <c r="T117" s="73"/>
      <c r="U117" s="246"/>
      <c r="V117" s="246"/>
      <c r="W117" s="246"/>
      <c r="X117" s="246"/>
      <c r="Y117" s="246"/>
      <c r="Z117" s="246"/>
      <c r="AA117" s="246"/>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3"/>
      <c r="BQ117" s="3"/>
      <c r="BR117" s="3"/>
      <c r="BS117" s="3"/>
      <c r="BT117" s="3"/>
      <c r="BU117" s="3"/>
      <c r="BV117" s="3"/>
      <c r="BW117" s="3"/>
      <c r="BX117" s="3"/>
      <c r="BY117" s="3"/>
      <c r="BZ117" s="3"/>
      <c r="CA117" s="3"/>
      <c r="CB117" s="3"/>
      <c r="CC117" s="3"/>
      <c r="CD117" s="3"/>
      <c r="CE117" s="3"/>
      <c r="CF117" s="3"/>
      <c r="CG117" s="3"/>
    </row>
    <row r="118" spans="1:85" s="15" customFormat="1" ht="15.75">
      <c r="A118" s="653" t="s">
        <v>841</v>
      </c>
      <c r="B118" s="102"/>
      <c r="C118" s="102"/>
      <c r="D118" s="102"/>
      <c r="E118" s="102"/>
      <c r="F118" s="102"/>
      <c r="G118" s="102"/>
      <c r="H118" s="102"/>
      <c r="I118" s="102"/>
      <c r="J118" s="102"/>
      <c r="K118" s="102"/>
      <c r="L118" s="102"/>
      <c r="M118" s="102"/>
      <c r="N118" s="102"/>
      <c r="O118" s="102"/>
      <c r="P118" s="102"/>
      <c r="Q118" s="102"/>
      <c r="R118" s="102"/>
      <c r="S118" s="102"/>
      <c r="T118" s="102"/>
      <c r="U118" s="654">
        <v>2021</v>
      </c>
      <c r="V118" s="654">
        <v>2022</v>
      </c>
      <c r="W118" s="654">
        <v>2023</v>
      </c>
      <c r="X118" s="654">
        <v>2024</v>
      </c>
      <c r="Y118" s="654">
        <v>2025</v>
      </c>
      <c r="Z118" s="654">
        <v>2026</v>
      </c>
      <c r="AA118" s="654">
        <v>2027</v>
      </c>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c r="BM118" s="3"/>
      <c r="BN118" s="3"/>
      <c r="BO118" s="3"/>
      <c r="BP118" s="3"/>
      <c r="BQ118" s="3"/>
      <c r="BR118" s="3"/>
      <c r="BS118" s="3"/>
      <c r="BT118" s="3"/>
      <c r="BU118" s="3"/>
      <c r="BV118" s="3"/>
      <c r="BW118" s="3"/>
      <c r="BX118" s="3"/>
      <c r="BY118" s="3"/>
      <c r="BZ118" s="3"/>
      <c r="CA118" s="3"/>
      <c r="CB118" s="3"/>
      <c r="CC118" s="3"/>
      <c r="CD118" s="3"/>
      <c r="CE118" s="3"/>
      <c r="CF118" s="3"/>
      <c r="CG118" s="3"/>
    </row>
    <row r="119" spans="1:85" ht="15.75">
      <c r="A119" s="575" t="s">
        <v>842</v>
      </c>
      <c r="B119" s="68"/>
      <c r="C119" s="68"/>
      <c r="D119" s="68"/>
      <c r="E119" s="68"/>
      <c r="F119" s="68"/>
      <c r="G119" s="68"/>
      <c r="H119" s="68"/>
      <c r="I119" s="68"/>
      <c r="J119" s="68"/>
      <c r="K119" s="68"/>
      <c r="L119" s="68"/>
      <c r="M119" s="68"/>
      <c r="N119" s="68"/>
      <c r="O119" s="68"/>
      <c r="P119" s="53"/>
      <c r="Q119" s="53"/>
      <c r="R119" s="53"/>
      <c r="S119" s="53"/>
      <c r="T119" s="53"/>
      <c r="U119" s="362" t="s">
        <v>233</v>
      </c>
      <c r="V119" s="362" t="s">
        <v>233</v>
      </c>
      <c r="W119" s="362" t="s">
        <v>233</v>
      </c>
      <c r="X119" s="362" t="s">
        <v>233</v>
      </c>
      <c r="Y119" s="362" t="s">
        <v>233</v>
      </c>
      <c r="Z119" s="362" t="s">
        <v>233</v>
      </c>
      <c r="AA119" s="362" t="s">
        <v>233</v>
      </c>
    </row>
    <row r="120" spans="1:85">
      <c r="A120" s="655"/>
      <c r="B120" s="34"/>
      <c r="C120" s="34"/>
      <c r="D120" s="34"/>
      <c r="E120" s="34"/>
      <c r="F120" s="34"/>
      <c r="G120" s="34"/>
      <c r="H120" s="34"/>
      <c r="I120" s="34"/>
      <c r="J120" s="34"/>
      <c r="K120" s="34"/>
      <c r="L120" s="34"/>
      <c r="M120" s="34"/>
      <c r="N120" s="34"/>
      <c r="O120" s="34"/>
      <c r="P120" s="40"/>
      <c r="Q120" s="40"/>
      <c r="R120" s="40"/>
      <c r="S120" s="40"/>
      <c r="T120" s="40"/>
      <c r="U120" s="132" t="s">
        <v>139</v>
      </c>
      <c r="V120" s="132" t="s">
        <v>139</v>
      </c>
      <c r="W120" s="132" t="s">
        <v>139</v>
      </c>
      <c r="X120" s="132" t="s">
        <v>139</v>
      </c>
      <c r="Y120" s="132" t="s">
        <v>139</v>
      </c>
      <c r="Z120" s="132" t="s">
        <v>139</v>
      </c>
      <c r="AA120" s="132" t="s">
        <v>139</v>
      </c>
    </row>
    <row r="121" spans="1:85" s="12" customFormat="1">
      <c r="A121" s="656"/>
      <c r="B121" s="34"/>
      <c r="C121" s="34"/>
      <c r="D121" s="34"/>
      <c r="E121" s="34"/>
      <c r="F121" s="34"/>
      <c r="G121" s="34"/>
      <c r="H121" s="34"/>
      <c r="I121" s="34"/>
      <c r="J121" s="34"/>
      <c r="K121" s="34"/>
      <c r="L121" s="34"/>
      <c r="M121" s="34"/>
      <c r="N121" s="34"/>
      <c r="O121" s="34"/>
      <c r="P121" s="40"/>
      <c r="Q121" s="40"/>
      <c r="R121" s="40"/>
      <c r="S121" s="40"/>
      <c r="T121" s="40"/>
      <c r="U121" s="132"/>
      <c r="V121" s="132"/>
      <c r="W121" s="132"/>
      <c r="X121" s="132"/>
      <c r="Y121" s="132"/>
      <c r="Z121" s="132"/>
      <c r="AA121" s="132"/>
      <c r="AB121" s="3"/>
      <c r="AC121" s="3"/>
    </row>
    <row r="122" spans="1:85" s="12" customFormat="1">
      <c r="A122" s="656" t="s">
        <v>843</v>
      </c>
      <c r="B122" s="34"/>
      <c r="C122" s="34"/>
      <c r="D122" s="34"/>
      <c r="E122" s="34"/>
      <c r="F122" s="34"/>
      <c r="G122" s="34"/>
      <c r="H122" s="34"/>
      <c r="I122" s="34"/>
      <c r="J122" s="34"/>
      <c r="K122" s="34"/>
      <c r="L122" s="34"/>
      <c r="M122" s="34"/>
      <c r="N122" s="34"/>
      <c r="O122" s="34"/>
      <c r="P122" s="40"/>
      <c r="Q122" s="40"/>
      <c r="R122" s="40"/>
      <c r="S122" s="40"/>
      <c r="T122" s="40"/>
      <c r="U122" s="132"/>
      <c r="V122" s="132"/>
      <c r="W122" s="132"/>
      <c r="X122" s="132"/>
      <c r="Y122" s="132"/>
      <c r="Z122" s="132"/>
      <c r="AA122" s="132"/>
      <c r="AB122" s="3"/>
      <c r="AC122" s="3"/>
    </row>
    <row r="123" spans="1:85" s="12" customFormat="1">
      <c r="A123" s="655" t="s">
        <v>844</v>
      </c>
      <c r="B123" s="73"/>
      <c r="C123" s="73"/>
      <c r="D123" s="73"/>
      <c r="E123" s="73"/>
      <c r="F123" s="73"/>
      <c r="G123" s="73"/>
      <c r="H123" s="73"/>
      <c r="I123" s="73"/>
      <c r="J123" s="73"/>
      <c r="K123" s="73"/>
      <c r="L123" s="73"/>
      <c r="M123" s="73"/>
      <c r="N123" s="73"/>
      <c r="O123" s="73"/>
      <c r="P123" s="73"/>
      <c r="Q123" s="73"/>
      <c r="R123" s="73"/>
      <c r="S123" s="73"/>
      <c r="T123" s="73"/>
      <c r="U123" s="246">
        <v>1.5</v>
      </c>
      <c r="V123" s="246">
        <v>5.4</v>
      </c>
      <c r="W123" s="246">
        <v>3.8</v>
      </c>
      <c r="X123" s="246">
        <v>2.8</v>
      </c>
      <c r="Y123" s="246">
        <v>3.3</v>
      </c>
      <c r="Z123" s="246">
        <v>3.5</v>
      </c>
      <c r="AA123" s="246">
        <v>3.7</v>
      </c>
      <c r="AB123" s="3"/>
      <c r="AC123" s="3"/>
    </row>
    <row r="124" spans="1:85" s="12" customFormat="1" ht="13.5" customHeight="1">
      <c r="A124" s="655" t="s">
        <v>845</v>
      </c>
      <c r="B124" s="73"/>
      <c r="C124" s="73"/>
      <c r="D124" s="73"/>
      <c r="E124" s="73"/>
      <c r="F124" s="73"/>
      <c r="G124" s="73"/>
      <c r="H124" s="73"/>
      <c r="I124" s="73"/>
      <c r="J124" s="73"/>
      <c r="K124" s="73"/>
      <c r="L124" s="73"/>
      <c r="M124" s="73"/>
      <c r="N124" s="73"/>
      <c r="O124" s="73"/>
      <c r="P124" s="73"/>
      <c r="Q124" s="73"/>
      <c r="R124" s="73"/>
      <c r="S124" s="73"/>
      <c r="T124" s="73"/>
      <c r="U124" s="246">
        <v>3.9</v>
      </c>
      <c r="V124" s="246">
        <v>3.5</v>
      </c>
      <c r="W124" s="246">
        <v>4.9000000000000004</v>
      </c>
      <c r="X124" s="246">
        <v>3.8</v>
      </c>
      <c r="Y124" s="246">
        <v>4.5</v>
      </c>
      <c r="Z124" s="246">
        <v>4.8</v>
      </c>
      <c r="AA124" s="246">
        <v>5</v>
      </c>
      <c r="AB124" s="3"/>
      <c r="AC124" s="3"/>
    </row>
    <row r="125" spans="1:85" s="12" customFormat="1" ht="13.5" customHeight="1">
      <c r="A125" s="655"/>
      <c r="B125" s="73"/>
      <c r="C125" s="73"/>
      <c r="D125" s="73"/>
      <c r="E125" s="73"/>
      <c r="F125" s="73"/>
      <c r="G125" s="73"/>
      <c r="H125" s="73"/>
      <c r="I125" s="73"/>
      <c r="J125" s="73"/>
      <c r="K125" s="73"/>
      <c r="L125" s="73"/>
      <c r="M125" s="73"/>
      <c r="N125" s="73"/>
      <c r="O125" s="73"/>
      <c r="P125" s="73"/>
      <c r="Q125" s="73"/>
      <c r="R125" s="73"/>
      <c r="S125" s="73"/>
      <c r="T125" s="73"/>
      <c r="U125" s="246"/>
      <c r="V125" s="246"/>
      <c r="W125" s="246"/>
      <c r="X125" s="246"/>
      <c r="Y125" s="246"/>
      <c r="Z125" s="246"/>
      <c r="AA125" s="246"/>
      <c r="AB125" s="3"/>
      <c r="AC125" s="3"/>
    </row>
    <row r="126" spans="1:85" s="12" customFormat="1">
      <c r="A126" s="656" t="s">
        <v>846</v>
      </c>
      <c r="B126" s="73"/>
      <c r="C126" s="73"/>
      <c r="D126" s="73"/>
      <c r="E126" s="73"/>
      <c r="F126" s="73"/>
      <c r="G126" s="73"/>
      <c r="H126" s="73"/>
      <c r="I126" s="73"/>
      <c r="J126" s="73"/>
      <c r="K126" s="73"/>
      <c r="L126" s="73"/>
      <c r="M126" s="73"/>
      <c r="N126" s="73"/>
      <c r="O126" s="73"/>
      <c r="P126" s="73"/>
      <c r="Q126" s="73"/>
      <c r="R126" s="73"/>
      <c r="S126" s="73"/>
      <c r="T126" s="73"/>
      <c r="U126" s="246"/>
      <c r="V126" s="246"/>
      <c r="W126" s="246"/>
      <c r="X126" s="246"/>
      <c r="Y126" s="246"/>
      <c r="Z126" s="246"/>
      <c r="AA126" s="246"/>
      <c r="AB126" s="3"/>
      <c r="AC126" s="3"/>
    </row>
    <row r="127" spans="1:85" s="12" customFormat="1">
      <c r="A127" s="655" t="s">
        <v>847</v>
      </c>
      <c r="B127" s="73"/>
      <c r="C127" s="73"/>
      <c r="D127" s="73"/>
      <c r="E127" s="73"/>
      <c r="F127" s="73"/>
      <c r="G127" s="73"/>
      <c r="H127" s="73"/>
      <c r="I127" s="73"/>
      <c r="J127" s="73"/>
      <c r="K127" s="73"/>
      <c r="L127" s="73"/>
      <c r="M127" s="73"/>
      <c r="N127" s="73"/>
      <c r="O127" s="73"/>
      <c r="P127" s="73"/>
      <c r="Q127" s="73"/>
      <c r="R127" s="73"/>
      <c r="S127" s="73"/>
      <c r="T127" s="73"/>
      <c r="U127" s="246">
        <v>5</v>
      </c>
      <c r="V127" s="246">
        <v>5.6</v>
      </c>
      <c r="W127" s="246">
        <v>5.4</v>
      </c>
      <c r="X127" s="246">
        <v>5.0999999999999996</v>
      </c>
      <c r="Y127" s="246">
        <v>5</v>
      </c>
      <c r="Z127" s="246">
        <v>5</v>
      </c>
      <c r="AA127" s="246">
        <v>5</v>
      </c>
      <c r="AB127" s="3"/>
      <c r="AC127" s="3"/>
    </row>
    <row r="128" spans="1:85" s="12" customFormat="1">
      <c r="A128" s="655" t="s">
        <v>848</v>
      </c>
      <c r="B128" s="73"/>
      <c r="C128" s="73"/>
      <c r="D128" s="73"/>
      <c r="E128" s="73"/>
      <c r="F128" s="73"/>
      <c r="G128" s="73"/>
      <c r="H128" s="73"/>
      <c r="I128" s="73"/>
      <c r="J128" s="73"/>
      <c r="K128" s="73"/>
      <c r="L128" s="73"/>
      <c r="M128" s="73"/>
      <c r="N128" s="73"/>
      <c r="O128" s="73"/>
      <c r="P128" s="73"/>
      <c r="Q128" s="73"/>
      <c r="R128" s="73"/>
      <c r="S128" s="73"/>
      <c r="T128" s="73"/>
      <c r="U128" s="246">
        <v>5.8</v>
      </c>
      <c r="V128" s="246">
        <v>5.0999999999999996</v>
      </c>
      <c r="W128" s="246">
        <v>5.4</v>
      </c>
      <c r="X128" s="246">
        <v>5.2</v>
      </c>
      <c r="Y128" s="246">
        <v>4.9000000000000004</v>
      </c>
      <c r="Z128" s="246">
        <v>4.8</v>
      </c>
      <c r="AA128" s="246">
        <v>4.8</v>
      </c>
      <c r="AB128" s="3"/>
      <c r="AC128" s="3"/>
    </row>
    <row r="129" spans="1:29" s="12" customFormat="1">
      <c r="A129" s="655"/>
      <c r="B129" s="73"/>
      <c r="C129" s="73"/>
      <c r="D129" s="73"/>
      <c r="E129" s="73"/>
      <c r="F129" s="73"/>
      <c r="G129" s="73"/>
      <c r="H129" s="73"/>
      <c r="I129" s="73"/>
      <c r="J129" s="73"/>
      <c r="K129" s="73"/>
      <c r="L129" s="73"/>
      <c r="M129" s="73"/>
      <c r="N129" s="73"/>
      <c r="O129" s="73"/>
      <c r="P129" s="73"/>
      <c r="Q129" s="73"/>
      <c r="R129" s="73"/>
      <c r="S129" s="73"/>
      <c r="T129" s="73"/>
      <c r="U129" s="246"/>
      <c r="V129" s="246"/>
      <c r="W129" s="246"/>
      <c r="X129" s="246"/>
      <c r="Y129" s="246"/>
      <c r="Z129" s="246"/>
      <c r="AA129" s="246"/>
      <c r="AB129" s="3"/>
      <c r="AC129" s="3"/>
    </row>
    <row r="130" spans="1:29" s="12" customFormat="1">
      <c r="A130" s="656" t="s">
        <v>849</v>
      </c>
      <c r="B130" s="73"/>
      <c r="C130" s="73"/>
      <c r="D130" s="73"/>
      <c r="E130" s="73"/>
      <c r="F130" s="73"/>
      <c r="G130" s="73"/>
      <c r="H130" s="73"/>
      <c r="I130" s="73"/>
      <c r="J130" s="73"/>
      <c r="K130" s="73"/>
      <c r="L130" s="73"/>
      <c r="M130" s="73"/>
      <c r="N130" s="73"/>
      <c r="O130" s="73"/>
      <c r="P130" s="73"/>
      <c r="Q130" s="73"/>
      <c r="R130" s="73"/>
      <c r="S130" s="73"/>
      <c r="T130" s="73"/>
      <c r="U130" s="246"/>
      <c r="V130" s="246"/>
      <c r="W130" s="246"/>
      <c r="X130" s="246"/>
      <c r="Y130" s="246"/>
      <c r="Z130" s="246"/>
      <c r="AA130" s="246"/>
      <c r="AB130" s="3"/>
      <c r="AC130" s="3"/>
    </row>
    <row r="131" spans="1:29" s="12" customFormat="1">
      <c r="A131" s="655" t="s">
        <v>850</v>
      </c>
      <c r="B131" s="73"/>
      <c r="C131" s="73"/>
      <c r="D131" s="73"/>
      <c r="E131" s="73"/>
      <c r="F131" s="73"/>
      <c r="G131" s="73"/>
      <c r="H131" s="73"/>
      <c r="I131" s="73"/>
      <c r="J131" s="73"/>
      <c r="K131" s="73"/>
      <c r="L131" s="73"/>
      <c r="M131" s="73"/>
      <c r="N131" s="73"/>
      <c r="O131" s="73"/>
      <c r="P131" s="73"/>
      <c r="Q131" s="73"/>
      <c r="R131" s="73"/>
      <c r="S131" s="73"/>
      <c r="T131" s="73"/>
      <c r="U131" s="246">
        <v>135.9</v>
      </c>
      <c r="V131" s="246">
        <v>134.5</v>
      </c>
      <c r="W131" s="246">
        <v>136.6</v>
      </c>
      <c r="X131" s="246">
        <v>138.5</v>
      </c>
      <c r="Y131" s="246">
        <v>140.5</v>
      </c>
      <c r="Z131" s="246">
        <v>142.69999999999999</v>
      </c>
      <c r="AA131" s="246">
        <v>146.4</v>
      </c>
      <c r="AB131" s="3"/>
      <c r="AC131" s="3"/>
    </row>
    <row r="132" spans="1:29" s="12" customFormat="1">
      <c r="A132" s="655"/>
      <c r="B132" s="73"/>
      <c r="C132" s="73"/>
      <c r="D132" s="73"/>
      <c r="E132" s="73"/>
      <c r="F132" s="73"/>
      <c r="G132" s="73"/>
      <c r="H132" s="73"/>
      <c r="I132" s="73"/>
      <c r="J132" s="73"/>
      <c r="K132" s="73"/>
      <c r="L132" s="73"/>
      <c r="M132" s="73"/>
      <c r="N132" s="73"/>
      <c r="O132" s="73"/>
      <c r="P132" s="73"/>
      <c r="Q132" s="73"/>
      <c r="R132" s="73"/>
      <c r="S132" s="73"/>
      <c r="T132" s="73"/>
      <c r="U132" s="246"/>
      <c r="V132" s="246"/>
      <c r="W132" s="246"/>
      <c r="X132" s="246"/>
      <c r="Y132" s="246"/>
      <c r="Z132" s="246"/>
      <c r="AA132" s="246"/>
      <c r="AB132" s="3"/>
      <c r="AC132" s="3"/>
    </row>
    <row r="133" spans="1:29" s="12" customFormat="1">
      <c r="A133" s="656" t="s">
        <v>851</v>
      </c>
      <c r="B133" s="73"/>
      <c r="C133" s="73"/>
      <c r="D133" s="73"/>
      <c r="E133" s="73"/>
      <c r="F133" s="73"/>
      <c r="G133" s="73"/>
      <c r="H133" s="73"/>
      <c r="I133" s="73"/>
      <c r="J133" s="73"/>
      <c r="K133" s="73"/>
      <c r="L133" s="73"/>
      <c r="M133" s="73"/>
      <c r="N133" s="73"/>
      <c r="O133" s="73"/>
      <c r="P133" s="103"/>
      <c r="Q133" s="103"/>
      <c r="R133" s="103"/>
      <c r="S133" s="103"/>
      <c r="T133" s="103"/>
      <c r="U133" s="657"/>
      <c r="V133" s="657"/>
      <c r="W133" s="657"/>
      <c r="X133" s="657"/>
      <c r="Y133" s="657"/>
      <c r="Z133" s="657"/>
      <c r="AA133" s="657"/>
      <c r="AB133" s="3"/>
      <c r="AC133" s="3"/>
    </row>
    <row r="134" spans="1:29" s="12" customFormat="1">
      <c r="A134" s="655" t="s">
        <v>852</v>
      </c>
      <c r="B134" s="103"/>
      <c r="C134" s="103"/>
      <c r="D134" s="103"/>
      <c r="E134" s="103"/>
      <c r="F134" s="103"/>
      <c r="G134" s="103"/>
      <c r="H134" s="103"/>
      <c r="I134" s="103"/>
      <c r="J134" s="103"/>
      <c r="K134" s="103"/>
      <c r="L134" s="103"/>
      <c r="M134" s="103"/>
      <c r="N134" s="103"/>
      <c r="O134" s="103"/>
      <c r="P134" s="103"/>
      <c r="Q134" s="103"/>
      <c r="R134" s="103"/>
      <c r="S134" s="103"/>
      <c r="T134" s="103"/>
      <c r="U134" s="657">
        <v>3</v>
      </c>
      <c r="V134" s="657">
        <v>3</v>
      </c>
      <c r="W134" s="657">
        <v>3</v>
      </c>
      <c r="X134" s="657">
        <v>3</v>
      </c>
      <c r="Y134" s="657">
        <v>3</v>
      </c>
      <c r="Z134" s="657">
        <v>3</v>
      </c>
      <c r="AA134" s="657">
        <v>3</v>
      </c>
      <c r="AB134" s="3"/>
      <c r="AC134" s="3"/>
    </row>
    <row r="135" spans="1:29" s="12" customFormat="1">
      <c r="A135" s="655" t="s">
        <v>853</v>
      </c>
      <c r="B135" s="73"/>
      <c r="C135" s="73"/>
      <c r="D135" s="73"/>
      <c r="E135" s="73"/>
      <c r="F135" s="73"/>
      <c r="G135" s="73"/>
      <c r="H135" s="73"/>
      <c r="I135" s="73"/>
      <c r="J135" s="73"/>
      <c r="K135" s="73"/>
      <c r="L135" s="73"/>
      <c r="M135" s="73"/>
      <c r="N135" s="73"/>
      <c r="O135" s="73"/>
      <c r="P135" s="73"/>
      <c r="Q135" s="73"/>
      <c r="R135" s="73"/>
      <c r="S135" s="73"/>
      <c r="T135" s="73"/>
      <c r="U135" s="246">
        <v>9.8000000000000007</v>
      </c>
      <c r="V135" s="246">
        <v>9.8000000000000007</v>
      </c>
      <c r="W135" s="246">
        <v>9.8000000000000007</v>
      </c>
      <c r="X135" s="246">
        <v>9.8000000000000007</v>
      </c>
      <c r="Y135" s="246">
        <v>9.8000000000000007</v>
      </c>
      <c r="Z135" s="246">
        <v>9.8000000000000007</v>
      </c>
      <c r="AA135" s="246">
        <v>9.8000000000000007</v>
      </c>
      <c r="AB135" s="3"/>
      <c r="AC135" s="3"/>
    </row>
    <row r="136" spans="1:29" s="12" customFormat="1">
      <c r="A136" s="655"/>
      <c r="B136" s="73"/>
      <c r="C136" s="73"/>
      <c r="D136" s="73"/>
      <c r="E136" s="73"/>
      <c r="F136" s="73"/>
      <c r="G136" s="73"/>
      <c r="H136" s="73"/>
      <c r="I136" s="73"/>
      <c r="J136" s="73"/>
      <c r="K136" s="73"/>
      <c r="L136" s="73"/>
      <c r="M136" s="73"/>
      <c r="N136" s="73"/>
      <c r="O136" s="73"/>
      <c r="P136" s="73"/>
      <c r="Q136" s="73"/>
      <c r="R136" s="73"/>
      <c r="S136" s="73"/>
      <c r="T136" s="73"/>
      <c r="U136" s="246"/>
      <c r="V136" s="246"/>
      <c r="W136" s="246"/>
      <c r="X136" s="246"/>
      <c r="Y136" s="246"/>
      <c r="Z136" s="246"/>
      <c r="AA136" s="246"/>
      <c r="AB136" s="3"/>
      <c r="AC136" s="3"/>
    </row>
    <row r="137" spans="1:29" s="12" customFormat="1">
      <c r="A137" s="656" t="s">
        <v>854</v>
      </c>
      <c r="B137" s="73"/>
      <c r="C137" s="73"/>
      <c r="D137" s="73"/>
      <c r="E137" s="73"/>
      <c r="F137" s="73"/>
      <c r="G137" s="73"/>
      <c r="H137" s="73"/>
      <c r="I137" s="73"/>
      <c r="J137" s="73"/>
      <c r="K137" s="73"/>
      <c r="L137" s="73"/>
      <c r="M137" s="73"/>
      <c r="N137" s="73"/>
      <c r="O137" s="73"/>
      <c r="P137" s="73"/>
      <c r="Q137" s="73"/>
      <c r="R137" s="73"/>
      <c r="S137" s="73"/>
      <c r="T137" s="73"/>
      <c r="U137" s="246"/>
      <c r="V137" s="246"/>
      <c r="W137" s="246"/>
      <c r="X137" s="246"/>
      <c r="Y137" s="246"/>
      <c r="Z137" s="246"/>
      <c r="AA137" s="246"/>
      <c r="AB137" s="3"/>
      <c r="AC137" s="3"/>
    </row>
    <row r="138" spans="1:29" s="12" customFormat="1">
      <c r="A138" s="655" t="s">
        <v>855</v>
      </c>
      <c r="B138" s="73"/>
      <c r="C138" s="73"/>
      <c r="D138" s="73"/>
      <c r="E138" s="73"/>
      <c r="F138" s="73"/>
      <c r="G138" s="73"/>
      <c r="H138" s="73"/>
      <c r="I138" s="73"/>
      <c r="J138" s="73"/>
      <c r="K138" s="73"/>
      <c r="L138" s="73"/>
      <c r="M138" s="73"/>
      <c r="N138" s="73"/>
      <c r="O138" s="73"/>
      <c r="P138" s="73"/>
      <c r="Q138" s="73"/>
      <c r="R138" s="73"/>
      <c r="S138" s="73"/>
      <c r="T138" s="73"/>
      <c r="U138" s="246">
        <v>1795</v>
      </c>
      <c r="V138" s="246">
        <v>1788</v>
      </c>
      <c r="W138" s="246">
        <v>1802</v>
      </c>
      <c r="X138" s="246">
        <v>1844</v>
      </c>
      <c r="Y138" s="246">
        <v>1886</v>
      </c>
      <c r="Z138" s="246">
        <v>1912</v>
      </c>
      <c r="AA138" s="246">
        <v>1912</v>
      </c>
      <c r="AB138" s="3"/>
      <c r="AC138" s="3"/>
    </row>
    <row r="139" spans="1:29" s="12" customFormat="1">
      <c r="A139" s="655" t="s">
        <v>856</v>
      </c>
      <c r="B139" s="73"/>
      <c r="C139" s="73"/>
      <c r="D139" s="73"/>
      <c r="E139" s="73"/>
      <c r="F139" s="73"/>
      <c r="G139" s="73"/>
      <c r="H139" s="73"/>
      <c r="I139" s="73"/>
      <c r="J139" s="73"/>
      <c r="K139" s="73"/>
      <c r="L139" s="73"/>
      <c r="M139" s="73"/>
      <c r="N139" s="73"/>
      <c r="O139" s="73"/>
      <c r="P139" s="40"/>
      <c r="Q139" s="40"/>
      <c r="R139" s="40"/>
      <c r="S139" s="40"/>
      <c r="T139" s="40"/>
      <c r="U139" s="132">
        <v>9117</v>
      </c>
      <c r="V139" s="132">
        <v>9059</v>
      </c>
      <c r="W139" s="132">
        <v>9024</v>
      </c>
      <c r="X139" s="132">
        <v>8963</v>
      </c>
      <c r="Y139" s="132">
        <v>8870</v>
      </c>
      <c r="Z139" s="132">
        <v>8841</v>
      </c>
      <c r="AA139" s="132">
        <v>8841</v>
      </c>
      <c r="AB139" s="3"/>
      <c r="AC139" s="3"/>
    </row>
    <row r="140" spans="1:29" s="12" customFormat="1">
      <c r="A140" s="655" t="s">
        <v>857</v>
      </c>
      <c r="B140" s="73"/>
      <c r="C140" s="73"/>
      <c r="D140" s="73"/>
      <c r="E140" s="73"/>
      <c r="F140" s="73"/>
      <c r="G140" s="73"/>
      <c r="H140" s="73"/>
      <c r="I140" s="73"/>
      <c r="J140" s="73"/>
      <c r="K140" s="73"/>
      <c r="L140" s="73"/>
      <c r="M140" s="73"/>
      <c r="N140" s="73"/>
      <c r="O140" s="73"/>
      <c r="P140" s="40"/>
      <c r="Q140" s="40"/>
      <c r="R140" s="40"/>
      <c r="S140" s="40"/>
      <c r="T140" s="40"/>
      <c r="U140" s="132">
        <v>65</v>
      </c>
      <c r="V140" s="132">
        <v>63.9</v>
      </c>
      <c r="W140" s="132">
        <v>60.7</v>
      </c>
      <c r="X140" s="132">
        <v>58.1</v>
      </c>
      <c r="Y140" s="132">
        <v>57.1</v>
      </c>
      <c r="Z140" s="132">
        <v>56</v>
      </c>
      <c r="AA140" s="132">
        <v>56</v>
      </c>
      <c r="AB140" s="3"/>
      <c r="AC140" s="3"/>
    </row>
    <row r="141" spans="1:29" s="12" customFormat="1">
      <c r="A141" s="655" t="s">
        <v>858</v>
      </c>
      <c r="B141" s="73"/>
      <c r="C141" s="73"/>
      <c r="D141" s="73"/>
      <c r="E141" s="73"/>
      <c r="F141" s="73"/>
      <c r="G141" s="73"/>
      <c r="H141" s="73"/>
      <c r="I141" s="73"/>
      <c r="J141" s="73"/>
      <c r="K141" s="73"/>
      <c r="L141" s="73"/>
      <c r="M141" s="73"/>
      <c r="N141" s="73"/>
      <c r="O141" s="73"/>
      <c r="P141" s="73"/>
      <c r="Q141" s="73"/>
      <c r="R141" s="73"/>
      <c r="S141" s="73"/>
      <c r="T141" s="73"/>
      <c r="U141" s="246">
        <v>10.3</v>
      </c>
      <c r="V141" s="246">
        <v>9.8000000000000007</v>
      </c>
      <c r="W141" s="246">
        <v>9.5</v>
      </c>
      <c r="X141" s="246">
        <v>9.1</v>
      </c>
      <c r="Y141" s="246">
        <v>8.9</v>
      </c>
      <c r="Z141" s="246">
        <v>8.6</v>
      </c>
      <c r="AA141" s="246">
        <v>8.6</v>
      </c>
      <c r="AB141" s="3"/>
      <c r="AC141" s="3"/>
    </row>
    <row r="142" spans="1:29" s="12" customFormat="1">
      <c r="A142" s="655" t="s">
        <v>859</v>
      </c>
      <c r="B142" s="73"/>
      <c r="C142" s="73"/>
      <c r="D142" s="73"/>
      <c r="E142" s="73"/>
      <c r="F142" s="73"/>
      <c r="G142" s="73"/>
      <c r="H142" s="73"/>
      <c r="I142" s="73"/>
      <c r="J142" s="73"/>
      <c r="K142" s="73"/>
      <c r="L142" s="73"/>
      <c r="M142" s="73"/>
      <c r="N142" s="73"/>
      <c r="O142" s="73"/>
      <c r="P142" s="73"/>
      <c r="Q142" s="73"/>
      <c r="R142" s="73"/>
      <c r="S142" s="73"/>
      <c r="T142" s="73"/>
      <c r="U142" s="246">
        <v>65</v>
      </c>
      <c r="V142" s="246">
        <v>63.9</v>
      </c>
      <c r="W142" s="246">
        <v>60.7</v>
      </c>
      <c r="X142" s="246">
        <v>58.1</v>
      </c>
      <c r="Y142" s="246">
        <v>57.1</v>
      </c>
      <c r="Z142" s="246">
        <v>56</v>
      </c>
      <c r="AA142" s="246">
        <v>56</v>
      </c>
      <c r="AB142" s="3"/>
      <c r="AC142" s="3"/>
    </row>
    <row r="143" spans="1:29" s="12" customFormat="1">
      <c r="A143" s="655" t="s">
        <v>860</v>
      </c>
      <c r="B143" s="73"/>
      <c r="C143" s="73"/>
      <c r="D143" s="73"/>
      <c r="E143" s="73"/>
      <c r="F143" s="73"/>
      <c r="G143" s="73"/>
      <c r="H143" s="73"/>
      <c r="I143" s="73"/>
      <c r="J143" s="73"/>
      <c r="K143" s="73"/>
      <c r="L143" s="73"/>
      <c r="M143" s="73"/>
      <c r="N143" s="73"/>
      <c r="O143" s="73"/>
      <c r="P143" s="73"/>
      <c r="Q143" s="73"/>
      <c r="R143" s="73"/>
      <c r="S143" s="73"/>
      <c r="T143" s="73"/>
      <c r="U143" s="246">
        <v>16202</v>
      </c>
      <c r="V143" s="246">
        <v>14080</v>
      </c>
      <c r="W143" s="246">
        <v>14208</v>
      </c>
      <c r="X143" s="246">
        <v>14337</v>
      </c>
      <c r="Y143" s="246">
        <v>14468</v>
      </c>
      <c r="Z143" s="246">
        <v>14600</v>
      </c>
      <c r="AA143" s="246">
        <v>14600</v>
      </c>
      <c r="AB143" s="3"/>
      <c r="AC143" s="3"/>
    </row>
    <row r="144" spans="1:29" s="12" customFormat="1">
      <c r="A144" s="655" t="s">
        <v>861</v>
      </c>
      <c r="B144" s="73"/>
      <c r="C144" s="73"/>
      <c r="D144" s="73"/>
      <c r="E144" s="73"/>
      <c r="F144" s="73"/>
      <c r="G144" s="73"/>
      <c r="H144" s="73"/>
      <c r="I144" s="73"/>
      <c r="J144" s="73"/>
      <c r="K144" s="73"/>
      <c r="L144" s="73"/>
      <c r="M144" s="73"/>
      <c r="N144" s="73"/>
      <c r="O144" s="73"/>
      <c r="P144" s="73"/>
      <c r="Q144" s="73"/>
      <c r="R144" s="73"/>
      <c r="S144" s="73"/>
      <c r="T144" s="73"/>
      <c r="U144" s="246">
        <v>40620</v>
      </c>
      <c r="V144" s="246">
        <v>40159</v>
      </c>
      <c r="W144" s="246">
        <v>44175</v>
      </c>
      <c r="X144" s="246">
        <v>48017</v>
      </c>
      <c r="Y144" s="246">
        <v>55001</v>
      </c>
      <c r="Z144" s="246">
        <v>48890</v>
      </c>
      <c r="AA144" s="246">
        <v>48890</v>
      </c>
      <c r="AB144" s="3"/>
      <c r="AC144" s="3"/>
    </row>
    <row r="145" spans="1:85" s="12" customFormat="1">
      <c r="A145" s="645"/>
      <c r="B145" s="104"/>
      <c r="C145" s="104"/>
      <c r="D145" s="104"/>
      <c r="E145" s="104"/>
      <c r="F145" s="104"/>
      <c r="G145" s="104"/>
      <c r="H145" s="104"/>
      <c r="I145" s="104"/>
      <c r="J145" s="104"/>
      <c r="K145" s="104"/>
      <c r="L145" s="104"/>
      <c r="M145" s="104"/>
      <c r="N145" s="104"/>
      <c r="O145" s="104"/>
      <c r="P145" s="104"/>
      <c r="Q145" s="104"/>
      <c r="R145" s="104"/>
      <c r="S145" s="104"/>
      <c r="T145" s="104"/>
      <c r="U145" s="659"/>
      <c r="V145" s="659"/>
      <c r="W145" s="659"/>
      <c r="X145" s="659"/>
      <c r="Y145" s="659"/>
      <c r="Z145" s="659"/>
      <c r="AA145" s="659"/>
      <c r="AB145" s="3"/>
      <c r="AC145" s="3"/>
    </row>
    <row r="146" spans="1:85" s="658" customFormat="1">
      <c r="A146" s="5"/>
      <c r="B146" s="26"/>
      <c r="C146" s="26"/>
      <c r="D146" s="26"/>
      <c r="E146" s="26"/>
      <c r="F146" s="26"/>
      <c r="G146" s="26"/>
      <c r="H146" s="26"/>
      <c r="I146" s="26"/>
      <c r="J146" s="26"/>
      <c r="K146" s="26"/>
      <c r="L146" s="26"/>
      <c r="M146" s="26"/>
      <c r="N146" s="26"/>
      <c r="O146" s="26"/>
      <c r="P146" s="26"/>
      <c r="Q146" s="26"/>
      <c r="R146" s="60"/>
      <c r="S146" s="60"/>
      <c r="T146" s="60"/>
      <c r="U146" s="60"/>
      <c r="V146" s="60"/>
      <c r="W146" s="60"/>
      <c r="X146" s="60"/>
      <c r="Y146" s="60"/>
      <c r="Z146" s="60"/>
      <c r="AA146" s="60"/>
      <c r="AB146" s="3"/>
      <c r="AC146" s="3"/>
      <c r="AD146" s="12"/>
      <c r="AE146" s="12"/>
      <c r="AF146" s="12"/>
      <c r="AG146" s="12"/>
      <c r="AH146" s="12"/>
      <c r="AI146" s="12"/>
      <c r="AJ146" s="12"/>
      <c r="AK146" s="12"/>
      <c r="AL146" s="12"/>
      <c r="AM146" s="12"/>
      <c r="AN146" s="12"/>
      <c r="AO146" s="12"/>
      <c r="AP146" s="12"/>
      <c r="AQ146" s="12"/>
      <c r="AR146" s="12"/>
      <c r="AS146" s="12"/>
      <c r="AT146" s="12"/>
      <c r="AU146" s="12"/>
      <c r="AV146" s="12"/>
      <c r="AW146" s="12"/>
      <c r="AX146" s="12"/>
      <c r="AY146" s="12"/>
      <c r="AZ146" s="12"/>
      <c r="BA146" s="12"/>
      <c r="BB146" s="12"/>
      <c r="BC146" s="12"/>
      <c r="BD146" s="12"/>
      <c r="BE146" s="12"/>
      <c r="BF146" s="12"/>
      <c r="BG146" s="12"/>
      <c r="BH146" s="12"/>
      <c r="BI146" s="12"/>
      <c r="BJ146" s="12"/>
      <c r="BK146" s="12"/>
      <c r="BL146" s="12"/>
      <c r="BM146" s="12"/>
      <c r="BN146" s="12"/>
      <c r="BO146" s="12"/>
      <c r="BP146" s="12"/>
      <c r="BQ146" s="12"/>
      <c r="BR146" s="12"/>
      <c r="BS146" s="12"/>
      <c r="BT146" s="12"/>
      <c r="BU146" s="12"/>
      <c r="BV146" s="12"/>
      <c r="BW146" s="12"/>
      <c r="BX146" s="12"/>
      <c r="BY146" s="12"/>
      <c r="BZ146" s="12"/>
      <c r="CA146" s="12"/>
      <c r="CB146" s="12"/>
      <c r="CC146" s="12"/>
      <c r="CD146" s="12"/>
      <c r="CE146" s="12"/>
      <c r="CF146" s="12"/>
      <c r="CG146" s="12"/>
    </row>
    <row r="147" spans="1:85" s="658" customFormat="1" ht="20.25">
      <c r="A147" s="660" t="s">
        <v>609</v>
      </c>
      <c r="B147" s="26"/>
      <c r="C147" s="26"/>
      <c r="D147" s="26"/>
      <c r="E147" s="26"/>
      <c r="F147" s="26"/>
      <c r="G147" s="26"/>
      <c r="H147" s="26"/>
      <c r="I147" s="26"/>
      <c r="J147" s="26"/>
      <c r="K147" s="26"/>
      <c r="L147" s="26"/>
      <c r="M147" s="26"/>
      <c r="N147" s="26"/>
      <c r="O147" s="26"/>
      <c r="P147" s="26"/>
      <c r="Q147" s="26"/>
      <c r="R147" s="60"/>
      <c r="S147" s="60"/>
      <c r="T147" s="60"/>
      <c r="U147" s="60"/>
      <c r="V147" s="60"/>
      <c r="W147" s="60"/>
      <c r="X147" s="60"/>
      <c r="Y147" s="60"/>
      <c r="Z147" s="60"/>
      <c r="AA147" s="60"/>
      <c r="AB147" s="3"/>
      <c r="AC147" s="3"/>
      <c r="AD147" s="12"/>
      <c r="AE147" s="12"/>
      <c r="AF147" s="12"/>
      <c r="AG147" s="12"/>
      <c r="AH147" s="12"/>
      <c r="AI147" s="12"/>
      <c r="AJ147" s="12"/>
      <c r="AK147" s="12"/>
      <c r="AL147" s="12"/>
      <c r="AM147" s="12"/>
      <c r="AN147" s="12"/>
      <c r="AO147" s="12"/>
      <c r="AP147" s="12"/>
      <c r="AQ147" s="12"/>
      <c r="AR147" s="12"/>
      <c r="AS147" s="12"/>
      <c r="AT147" s="12"/>
      <c r="AU147" s="12"/>
      <c r="AV147" s="12"/>
      <c r="AW147" s="12"/>
      <c r="AX147" s="12"/>
      <c r="AY147" s="12"/>
      <c r="AZ147" s="12"/>
      <c r="BA147" s="12"/>
      <c r="BB147" s="12"/>
      <c r="BC147" s="12"/>
      <c r="BD147" s="12"/>
      <c r="BE147" s="12"/>
      <c r="BF147" s="12"/>
      <c r="BG147" s="12"/>
      <c r="BH147" s="12"/>
      <c r="BI147" s="12"/>
      <c r="BJ147" s="12"/>
      <c r="BK147" s="12"/>
      <c r="BL147" s="12"/>
      <c r="BM147" s="12"/>
      <c r="BN147" s="12"/>
      <c r="BO147" s="12"/>
      <c r="BP147" s="12"/>
      <c r="BQ147" s="12"/>
      <c r="BR147" s="12"/>
      <c r="BS147" s="12"/>
      <c r="BT147" s="12"/>
      <c r="BU147" s="12"/>
      <c r="BV147" s="12"/>
      <c r="BW147" s="12"/>
      <c r="BX147" s="12"/>
      <c r="BY147" s="12"/>
      <c r="BZ147" s="12"/>
      <c r="CA147" s="12"/>
      <c r="CB147" s="12"/>
      <c r="CC147" s="12"/>
      <c r="CD147" s="12"/>
      <c r="CE147" s="12"/>
      <c r="CF147" s="12"/>
      <c r="CG147" s="12"/>
    </row>
    <row r="148" spans="1:85" ht="15.75">
      <c r="A148" s="653" t="s">
        <v>841</v>
      </c>
      <c r="B148" s="654"/>
      <c r="C148" s="654"/>
      <c r="D148" s="654"/>
      <c r="E148" s="654"/>
      <c r="F148" s="654"/>
      <c r="G148" s="654"/>
      <c r="H148" s="654"/>
      <c r="I148" s="654"/>
      <c r="J148" s="654"/>
      <c r="K148" s="654"/>
      <c r="L148" s="654"/>
      <c r="M148" s="654"/>
      <c r="N148" s="654"/>
      <c r="O148" s="654"/>
      <c r="P148" s="654"/>
      <c r="Q148" s="654"/>
      <c r="R148" s="654"/>
      <c r="S148" s="654">
        <v>2019</v>
      </c>
      <c r="T148" s="654">
        <v>2020</v>
      </c>
      <c r="U148" s="654">
        <v>2021</v>
      </c>
      <c r="V148" s="654">
        <v>2022</v>
      </c>
      <c r="W148" s="654">
        <v>2023</v>
      </c>
      <c r="X148" s="654">
        <v>2024</v>
      </c>
      <c r="Y148" s="654">
        <v>2025</v>
      </c>
      <c r="Z148" s="654"/>
      <c r="AA148" s="654"/>
      <c r="AB148" s="12"/>
      <c r="AC148" s="12"/>
    </row>
    <row r="149" spans="1:85" ht="15.75">
      <c r="A149" s="575" t="s">
        <v>842</v>
      </c>
      <c r="B149" s="356"/>
      <c r="C149" s="356"/>
      <c r="D149" s="356"/>
      <c r="E149" s="356"/>
      <c r="F149" s="356"/>
      <c r="G149" s="356"/>
      <c r="H149" s="356"/>
      <c r="I149" s="356"/>
      <c r="J149" s="356"/>
      <c r="K149" s="356"/>
      <c r="L149" s="356"/>
      <c r="M149" s="356"/>
      <c r="N149" s="356"/>
      <c r="O149" s="356"/>
      <c r="P149" s="362"/>
      <c r="Q149" s="362"/>
      <c r="R149" s="362"/>
      <c r="S149" s="362" t="s">
        <v>233</v>
      </c>
      <c r="T149" s="362" t="s">
        <v>233</v>
      </c>
      <c r="U149" s="362" t="s">
        <v>233</v>
      </c>
      <c r="V149" s="362" t="s">
        <v>233</v>
      </c>
      <c r="W149" s="362" t="s">
        <v>233</v>
      </c>
      <c r="X149" s="362" t="s">
        <v>233</v>
      </c>
      <c r="Y149" s="362" t="s">
        <v>233</v>
      </c>
      <c r="Z149" s="362"/>
      <c r="AA149" s="362"/>
      <c r="AB149" s="12"/>
      <c r="AC149" s="12"/>
    </row>
    <row r="150" spans="1:85">
      <c r="A150" s="655"/>
      <c r="B150" s="127"/>
      <c r="C150" s="127"/>
      <c r="D150" s="127"/>
      <c r="E150" s="127"/>
      <c r="F150" s="127"/>
      <c r="G150" s="127"/>
      <c r="H150" s="127"/>
      <c r="I150" s="127"/>
      <c r="J150" s="127"/>
      <c r="K150" s="127"/>
      <c r="L150" s="127"/>
      <c r="M150" s="127"/>
      <c r="N150" s="127"/>
      <c r="O150" s="127"/>
      <c r="P150" s="132"/>
      <c r="Q150" s="132"/>
      <c r="R150" s="132"/>
      <c r="S150" s="132" t="s">
        <v>145</v>
      </c>
      <c r="T150" s="132" t="s">
        <v>145</v>
      </c>
      <c r="U150" s="132" t="s">
        <v>145</v>
      </c>
      <c r="V150" s="132" t="s">
        <v>145</v>
      </c>
      <c r="W150" s="132" t="s">
        <v>145</v>
      </c>
      <c r="X150" s="132" t="s">
        <v>145</v>
      </c>
      <c r="Y150" s="132" t="s">
        <v>145</v>
      </c>
      <c r="Z150" s="132"/>
      <c r="AA150" s="132"/>
      <c r="AB150" s="12"/>
      <c r="AC150" s="12"/>
    </row>
    <row r="151" spans="1:85">
      <c r="A151" s="656"/>
      <c r="B151" s="127"/>
      <c r="C151" s="127"/>
      <c r="D151" s="127"/>
      <c r="E151" s="127"/>
      <c r="F151" s="127"/>
      <c r="G151" s="127"/>
      <c r="H151" s="127"/>
      <c r="I151" s="127"/>
      <c r="J151" s="127"/>
      <c r="K151" s="127"/>
      <c r="L151" s="127"/>
      <c r="M151" s="127"/>
      <c r="N151" s="127"/>
      <c r="O151" s="127"/>
      <c r="P151" s="132"/>
      <c r="Q151" s="132"/>
      <c r="R151" s="132"/>
      <c r="S151" s="132"/>
      <c r="T151" s="132"/>
      <c r="U151" s="132"/>
      <c r="V151" s="132"/>
      <c r="W151" s="132"/>
      <c r="X151" s="132"/>
      <c r="Y151" s="132"/>
      <c r="Z151" s="132"/>
      <c r="AA151" s="132"/>
      <c r="AB151" s="12"/>
      <c r="AC151" s="12"/>
    </row>
    <row r="152" spans="1:85">
      <c r="A152" s="655" t="s">
        <v>844</v>
      </c>
      <c r="B152" s="246"/>
      <c r="C152" s="246"/>
      <c r="D152" s="246"/>
      <c r="E152" s="246"/>
      <c r="F152" s="246"/>
      <c r="G152" s="246"/>
      <c r="H152" s="246"/>
      <c r="I152" s="246"/>
      <c r="J152" s="246"/>
      <c r="K152" s="246"/>
      <c r="L152" s="246"/>
      <c r="M152" s="246"/>
      <c r="N152" s="246"/>
      <c r="O152" s="246"/>
      <c r="P152" s="246"/>
      <c r="Q152" s="246"/>
      <c r="R152" s="246"/>
      <c r="S152" s="246">
        <v>5.9</v>
      </c>
      <c r="T152" s="246">
        <v>-3.8</v>
      </c>
      <c r="U152" s="246">
        <v>3.5</v>
      </c>
      <c r="V152" s="246">
        <v>4.2</v>
      </c>
      <c r="W152" s="246">
        <v>2.4</v>
      </c>
      <c r="X152" s="246">
        <v>2.6</v>
      </c>
      <c r="Y152" s="246">
        <v>2.9</v>
      </c>
      <c r="Z152" s="246"/>
      <c r="AA152" s="246"/>
      <c r="AB152" s="12"/>
      <c r="AC152" s="12"/>
    </row>
    <row r="153" spans="1:85">
      <c r="A153" s="655" t="s">
        <v>845</v>
      </c>
      <c r="B153" s="246"/>
      <c r="C153" s="246"/>
      <c r="D153" s="246"/>
      <c r="E153" s="246"/>
      <c r="F153" s="246"/>
      <c r="G153" s="246"/>
      <c r="H153" s="246"/>
      <c r="I153" s="246"/>
      <c r="J153" s="246"/>
      <c r="K153" s="246"/>
      <c r="L153" s="246"/>
      <c r="M153" s="246"/>
      <c r="N153" s="246"/>
      <c r="O153" s="246"/>
      <c r="P153" s="246"/>
      <c r="Q153" s="246"/>
      <c r="R153" s="246"/>
      <c r="S153" s="246">
        <v>2.4</v>
      </c>
      <c r="T153" s="246">
        <v>-1.1000000000000001</v>
      </c>
      <c r="U153" s="246">
        <v>3.3</v>
      </c>
      <c r="V153" s="246">
        <v>3.7</v>
      </c>
      <c r="W153" s="246">
        <v>3.5</v>
      </c>
      <c r="X153" s="246">
        <v>3.7</v>
      </c>
      <c r="Y153" s="246">
        <v>4.2</v>
      </c>
      <c r="Z153" s="246"/>
      <c r="AA153" s="246"/>
      <c r="AB153" s="12"/>
      <c r="AC153" s="12"/>
    </row>
    <row r="154" spans="1:85">
      <c r="A154" s="655"/>
      <c r="B154" s="246"/>
      <c r="C154" s="246"/>
      <c r="D154" s="246"/>
      <c r="E154" s="246"/>
      <c r="F154" s="246"/>
      <c r="G154" s="246"/>
      <c r="H154" s="246"/>
      <c r="I154" s="246"/>
      <c r="J154" s="246"/>
      <c r="K154" s="246"/>
      <c r="L154" s="246"/>
      <c r="M154" s="246"/>
      <c r="N154" s="246"/>
      <c r="O154" s="246"/>
      <c r="P154" s="246"/>
      <c r="Q154" s="246"/>
      <c r="R154" s="246"/>
      <c r="S154" s="246"/>
      <c r="T154" s="246"/>
      <c r="U154" s="246"/>
      <c r="V154" s="246"/>
      <c r="W154" s="246"/>
      <c r="X154" s="246"/>
      <c r="Y154" s="246"/>
      <c r="Z154" s="246"/>
      <c r="AA154" s="246"/>
      <c r="AB154" s="12"/>
      <c r="AC154" s="12"/>
    </row>
    <row r="155" spans="1:85">
      <c r="A155" s="655" t="s">
        <v>846</v>
      </c>
      <c r="B155" s="246"/>
      <c r="C155" s="246"/>
      <c r="D155" s="246"/>
      <c r="E155" s="246"/>
      <c r="F155" s="246"/>
      <c r="G155" s="246"/>
      <c r="H155" s="246"/>
      <c r="I155" s="246"/>
      <c r="J155" s="246"/>
      <c r="K155" s="246"/>
      <c r="L155" s="246"/>
      <c r="M155" s="246"/>
      <c r="N155" s="246"/>
      <c r="O155" s="246"/>
      <c r="P155" s="246"/>
      <c r="Q155" s="246"/>
      <c r="R155" s="246"/>
      <c r="S155" s="246"/>
      <c r="T155" s="246"/>
      <c r="U155" s="246"/>
      <c r="V155" s="246"/>
      <c r="W155" s="246"/>
      <c r="X155" s="246"/>
      <c r="Y155" s="246"/>
      <c r="Z155" s="246"/>
      <c r="AA155" s="246"/>
      <c r="AB155" s="12"/>
      <c r="AC155" s="12"/>
    </row>
    <row r="156" spans="1:85">
      <c r="A156" s="655" t="s">
        <v>847</v>
      </c>
      <c r="B156" s="246"/>
      <c r="C156" s="246"/>
      <c r="D156" s="246"/>
      <c r="E156" s="246"/>
      <c r="F156" s="246"/>
      <c r="G156" s="246"/>
      <c r="H156" s="246"/>
      <c r="I156" s="246"/>
      <c r="J156" s="246"/>
      <c r="K156" s="246"/>
      <c r="L156" s="246"/>
      <c r="M156" s="246"/>
      <c r="N156" s="246"/>
      <c r="O156" s="246"/>
      <c r="P156" s="246"/>
      <c r="Q156" s="246"/>
      <c r="R156" s="246"/>
      <c r="S156" s="246">
        <v>3.6</v>
      </c>
      <c r="T156" s="246">
        <v>4</v>
      </c>
      <c r="U156" s="246">
        <v>4.8</v>
      </c>
      <c r="V156" s="246">
        <v>4.2</v>
      </c>
      <c r="W156" s="246">
        <v>4.3</v>
      </c>
      <c r="X156" s="246">
        <v>4.5</v>
      </c>
      <c r="Y156" s="246">
        <v>4.5</v>
      </c>
      <c r="Z156" s="246"/>
      <c r="AA156" s="246"/>
      <c r="AB156" s="12"/>
      <c r="AC156" s="12"/>
    </row>
    <row r="157" spans="1:85">
      <c r="A157" s="655" t="s">
        <v>848</v>
      </c>
      <c r="B157" s="246"/>
      <c r="C157" s="246"/>
      <c r="D157" s="246"/>
      <c r="E157" s="246"/>
      <c r="F157" s="246"/>
      <c r="G157" s="246"/>
      <c r="H157" s="246"/>
      <c r="I157" s="246"/>
      <c r="J157" s="246"/>
      <c r="K157" s="246"/>
      <c r="L157" s="246"/>
      <c r="M157" s="246"/>
      <c r="N157" s="246"/>
      <c r="O157" s="246"/>
      <c r="P157" s="246"/>
      <c r="Q157" s="246"/>
      <c r="R157" s="246"/>
      <c r="S157" s="246">
        <v>2.8</v>
      </c>
      <c r="T157" s="246">
        <v>3.5</v>
      </c>
      <c r="U157" s="246">
        <v>5.8</v>
      </c>
      <c r="V157" s="246">
        <v>3.8</v>
      </c>
      <c r="W157" s="246">
        <v>4.5999999999999996</v>
      </c>
      <c r="X157" s="246">
        <v>3.7</v>
      </c>
      <c r="Y157" s="246">
        <v>3.7</v>
      </c>
      <c r="Z157" s="246"/>
      <c r="AA157" s="246"/>
      <c r="AB157" s="12"/>
      <c r="AC157" s="12"/>
    </row>
    <row r="158" spans="1:85">
      <c r="A158" s="655"/>
      <c r="B158" s="246"/>
      <c r="C158" s="246"/>
      <c r="D158" s="246"/>
      <c r="E158" s="246"/>
      <c r="F158" s="246"/>
      <c r="G158" s="246"/>
      <c r="H158" s="246"/>
      <c r="I158" s="246"/>
      <c r="J158" s="246"/>
      <c r="K158" s="246"/>
      <c r="L158" s="246"/>
      <c r="M158" s="246"/>
      <c r="N158" s="246"/>
      <c r="O158" s="246"/>
      <c r="P158" s="246"/>
      <c r="Q158" s="246"/>
      <c r="R158" s="246"/>
      <c r="S158" s="246"/>
      <c r="T158" s="246"/>
      <c r="U158" s="246"/>
      <c r="V158" s="246"/>
      <c r="W158" s="246"/>
      <c r="X158" s="246"/>
      <c r="Y158" s="246"/>
      <c r="Z158" s="246"/>
      <c r="AA158" s="246"/>
      <c r="AB158" s="12"/>
      <c r="AC158" s="12"/>
    </row>
    <row r="159" spans="1:85">
      <c r="A159" s="655" t="s">
        <v>849</v>
      </c>
      <c r="B159" s="246"/>
      <c r="C159" s="246"/>
      <c r="D159" s="246"/>
      <c r="E159" s="246"/>
      <c r="F159" s="246"/>
      <c r="G159" s="246"/>
      <c r="H159" s="246"/>
      <c r="I159" s="246"/>
      <c r="J159" s="246"/>
      <c r="K159" s="246"/>
      <c r="L159" s="246"/>
      <c r="M159" s="246"/>
      <c r="N159" s="246"/>
      <c r="O159" s="246"/>
      <c r="P159" s="246"/>
      <c r="Q159" s="246"/>
      <c r="R159" s="246"/>
      <c r="S159" s="246"/>
      <c r="T159" s="246"/>
      <c r="U159" s="246"/>
      <c r="V159" s="246"/>
      <c r="W159" s="246"/>
      <c r="X159" s="246"/>
      <c r="Y159" s="246"/>
      <c r="Z159" s="246"/>
      <c r="AA159" s="246"/>
      <c r="AB159" s="12"/>
      <c r="AC159" s="12"/>
    </row>
    <row r="160" spans="1:85">
      <c r="A160" s="655" t="s">
        <v>862</v>
      </c>
      <c r="B160" s="246"/>
      <c r="C160" s="246"/>
      <c r="D160" s="246"/>
      <c r="E160" s="246"/>
      <c r="F160" s="246"/>
      <c r="G160" s="246"/>
      <c r="H160" s="246"/>
      <c r="I160" s="246"/>
      <c r="J160" s="246"/>
      <c r="K160" s="246"/>
      <c r="L160" s="246"/>
      <c r="M160" s="246"/>
      <c r="N160" s="246"/>
      <c r="O160" s="246"/>
      <c r="P160" s="246"/>
      <c r="Q160" s="246"/>
      <c r="R160" s="246"/>
      <c r="S160" s="246">
        <v>130.69999999999999</v>
      </c>
      <c r="T160" s="246">
        <v>133.1</v>
      </c>
      <c r="U160" s="246">
        <v>136.1</v>
      </c>
      <c r="V160" s="246">
        <v>139.9</v>
      </c>
      <c r="W160" s="246">
        <v>143.6</v>
      </c>
      <c r="X160" s="246">
        <v>143.6</v>
      </c>
      <c r="Y160" s="246">
        <v>143.6</v>
      </c>
      <c r="Z160" s="246"/>
      <c r="AA160" s="246"/>
      <c r="AB160" s="12"/>
      <c r="AC160" s="12"/>
    </row>
    <row r="161" spans="1:29">
      <c r="A161" s="655"/>
      <c r="B161" s="246"/>
      <c r="C161" s="246"/>
      <c r="D161" s="246"/>
      <c r="E161" s="246"/>
      <c r="F161" s="246"/>
      <c r="G161" s="246"/>
      <c r="H161" s="246"/>
      <c r="I161" s="246"/>
      <c r="J161" s="246"/>
      <c r="K161" s="246"/>
      <c r="L161" s="246"/>
      <c r="M161" s="246"/>
      <c r="N161" s="246"/>
      <c r="O161" s="246"/>
      <c r="P161" s="246"/>
      <c r="Q161" s="246"/>
      <c r="R161" s="246"/>
      <c r="S161" s="246"/>
      <c r="T161" s="246"/>
      <c r="U161" s="246"/>
      <c r="V161" s="246"/>
      <c r="W161" s="246"/>
      <c r="X161" s="246"/>
      <c r="Y161" s="246"/>
      <c r="Z161" s="246"/>
      <c r="AA161" s="246"/>
      <c r="AB161" s="12"/>
      <c r="AC161" s="12"/>
    </row>
    <row r="162" spans="1:29">
      <c r="A162" s="655" t="s">
        <v>851</v>
      </c>
      <c r="B162" s="246"/>
      <c r="C162" s="246"/>
      <c r="D162" s="246"/>
      <c r="E162" s="246"/>
      <c r="F162" s="246"/>
      <c r="G162" s="246"/>
      <c r="H162" s="246"/>
      <c r="I162" s="246"/>
      <c r="J162" s="246"/>
      <c r="K162" s="246"/>
      <c r="L162" s="246"/>
      <c r="M162" s="246"/>
      <c r="N162" s="246"/>
      <c r="O162" s="246"/>
      <c r="P162" s="657"/>
      <c r="Q162" s="657"/>
      <c r="R162" s="657"/>
      <c r="S162" s="657"/>
      <c r="T162" s="657"/>
      <c r="U162" s="657"/>
      <c r="V162" s="657"/>
      <c r="W162" s="657"/>
      <c r="X162" s="657"/>
      <c r="Y162" s="657"/>
      <c r="Z162" s="657"/>
      <c r="AA162" s="657"/>
      <c r="AB162" s="12"/>
      <c r="AC162" s="12"/>
    </row>
    <row r="163" spans="1:29">
      <c r="A163" s="655" t="s">
        <v>852</v>
      </c>
      <c r="B163" s="657"/>
      <c r="C163" s="657"/>
      <c r="D163" s="657"/>
      <c r="E163" s="657"/>
      <c r="F163" s="657"/>
      <c r="G163" s="657"/>
      <c r="H163" s="657"/>
      <c r="I163" s="657"/>
      <c r="J163" s="657"/>
      <c r="K163" s="657"/>
      <c r="L163" s="657"/>
      <c r="M163" s="657"/>
      <c r="N163" s="657"/>
      <c r="O163" s="657"/>
      <c r="P163" s="657"/>
      <c r="Q163" s="657"/>
      <c r="R163" s="657"/>
      <c r="S163" s="657">
        <v>5.5</v>
      </c>
      <c r="T163" s="657">
        <v>3</v>
      </c>
      <c r="U163" s="657">
        <v>3</v>
      </c>
      <c r="V163" s="657">
        <v>3</v>
      </c>
      <c r="W163" s="657">
        <v>3</v>
      </c>
      <c r="X163" s="657">
        <v>3</v>
      </c>
      <c r="Y163" s="657">
        <v>3</v>
      </c>
      <c r="Z163" s="657"/>
      <c r="AA163" s="657"/>
      <c r="AB163" s="12"/>
      <c r="AC163" s="12"/>
    </row>
    <row r="164" spans="1:29">
      <c r="A164" s="655" t="s">
        <v>853</v>
      </c>
      <c r="B164" s="246"/>
      <c r="C164" s="246"/>
      <c r="D164" s="246"/>
      <c r="E164" s="246"/>
      <c r="F164" s="246"/>
      <c r="G164" s="246"/>
      <c r="H164" s="246"/>
      <c r="I164" s="246"/>
      <c r="J164" s="246"/>
      <c r="K164" s="246"/>
      <c r="L164" s="246"/>
      <c r="M164" s="246"/>
      <c r="N164" s="246"/>
      <c r="O164" s="246"/>
      <c r="P164" s="246"/>
      <c r="Q164" s="246"/>
      <c r="R164" s="246"/>
      <c r="S164" s="246">
        <v>10.5</v>
      </c>
      <c r="T164" s="246">
        <v>9</v>
      </c>
      <c r="U164" s="246">
        <v>9.8000000000000007</v>
      </c>
      <c r="V164" s="246">
        <v>9.8000000000000007</v>
      </c>
      <c r="W164" s="246">
        <v>9.8000000000000007</v>
      </c>
      <c r="X164" s="246">
        <v>9.8000000000000007</v>
      </c>
      <c r="Y164" s="246">
        <v>9.8000000000000007</v>
      </c>
      <c r="Z164" s="246"/>
      <c r="AA164" s="246"/>
      <c r="AB164" s="12"/>
      <c r="AC164" s="12"/>
    </row>
    <row r="165" spans="1:29">
      <c r="A165" s="655"/>
      <c r="B165" s="246"/>
      <c r="C165" s="246"/>
      <c r="D165" s="246"/>
      <c r="E165" s="246"/>
      <c r="F165" s="246"/>
      <c r="G165" s="246"/>
      <c r="H165" s="246"/>
      <c r="I165" s="246"/>
      <c r="J165" s="246"/>
      <c r="K165" s="246"/>
      <c r="L165" s="246"/>
      <c r="M165" s="246"/>
      <c r="N165" s="246"/>
      <c r="O165" s="246"/>
      <c r="P165" s="246"/>
      <c r="Q165" s="246"/>
      <c r="R165" s="246"/>
      <c r="S165" s="246"/>
      <c r="T165" s="246"/>
      <c r="U165" s="246"/>
      <c r="V165" s="246"/>
      <c r="W165" s="246"/>
      <c r="X165" s="246"/>
      <c r="Y165" s="246"/>
      <c r="Z165" s="246"/>
      <c r="AA165" s="246"/>
      <c r="AB165" s="12"/>
      <c r="AC165" s="12"/>
    </row>
    <row r="166" spans="1:29">
      <c r="A166" s="655" t="s">
        <v>854</v>
      </c>
      <c r="B166" s="246"/>
      <c r="C166" s="246"/>
      <c r="D166" s="246"/>
      <c r="E166" s="246"/>
      <c r="F166" s="246"/>
      <c r="G166" s="246"/>
      <c r="H166" s="246"/>
      <c r="I166" s="246"/>
      <c r="J166" s="246"/>
      <c r="K166" s="246"/>
      <c r="L166" s="246"/>
      <c r="M166" s="246"/>
      <c r="N166" s="246"/>
      <c r="O166" s="246"/>
      <c r="P166" s="246"/>
      <c r="Q166" s="246"/>
      <c r="R166" s="246"/>
      <c r="S166" s="246"/>
      <c r="T166" s="246"/>
      <c r="U166" s="246"/>
      <c r="V166" s="246"/>
      <c r="W166" s="246"/>
      <c r="X166" s="246"/>
      <c r="Y166" s="246"/>
      <c r="Z166" s="246"/>
      <c r="AA166" s="246"/>
      <c r="AB166" s="12"/>
      <c r="AC166" s="12"/>
    </row>
    <row r="167" spans="1:29">
      <c r="A167" s="655" t="s">
        <v>855</v>
      </c>
      <c r="B167" s="246"/>
      <c r="C167" s="246"/>
      <c r="D167" s="246"/>
      <c r="E167" s="246"/>
      <c r="F167" s="246"/>
      <c r="G167" s="246"/>
      <c r="H167" s="246"/>
      <c r="I167" s="246"/>
      <c r="J167" s="246"/>
      <c r="K167" s="246"/>
      <c r="L167" s="246"/>
      <c r="M167" s="246"/>
      <c r="N167" s="246"/>
      <c r="O167" s="246"/>
      <c r="P167" s="246"/>
      <c r="Q167" s="246"/>
      <c r="R167" s="246"/>
      <c r="S167" s="246">
        <v>1392</v>
      </c>
      <c r="T167" s="246">
        <v>1783</v>
      </c>
      <c r="U167" s="246">
        <v>1961</v>
      </c>
      <c r="V167" s="246">
        <v>1985</v>
      </c>
      <c r="W167" s="246">
        <v>2006</v>
      </c>
      <c r="X167" s="246">
        <v>2024</v>
      </c>
      <c r="Y167" s="246">
        <v>2045</v>
      </c>
      <c r="Z167" s="246"/>
      <c r="AA167" s="246"/>
      <c r="AB167" s="12"/>
      <c r="AC167" s="12"/>
    </row>
    <row r="168" spans="1:29">
      <c r="A168" s="655" t="s">
        <v>856</v>
      </c>
      <c r="B168" s="246"/>
      <c r="C168" s="246"/>
      <c r="D168" s="246"/>
      <c r="E168" s="246"/>
      <c r="F168" s="246"/>
      <c r="G168" s="246"/>
      <c r="H168" s="246"/>
      <c r="I168" s="246"/>
      <c r="J168" s="246"/>
      <c r="K168" s="246"/>
      <c r="L168" s="246"/>
      <c r="M168" s="246"/>
      <c r="N168" s="246"/>
      <c r="O168" s="246"/>
      <c r="P168" s="132"/>
      <c r="Q168" s="132"/>
      <c r="R168" s="132"/>
      <c r="S168" s="132">
        <v>6006</v>
      </c>
      <c r="T168" s="132">
        <v>6004</v>
      </c>
      <c r="U168" s="132">
        <v>6584</v>
      </c>
      <c r="V168" s="132">
        <v>6584</v>
      </c>
      <c r="W168" s="132">
        <v>6598</v>
      </c>
      <c r="X168" s="132">
        <v>6629</v>
      </c>
      <c r="Y168" s="132">
        <v>6674</v>
      </c>
      <c r="Z168" s="132"/>
      <c r="AA168" s="132"/>
      <c r="AB168" s="12"/>
      <c r="AC168" s="12"/>
    </row>
    <row r="169" spans="1:29">
      <c r="A169" s="655" t="s">
        <v>857</v>
      </c>
      <c r="B169" s="246"/>
      <c r="C169" s="246"/>
      <c r="D169" s="246"/>
      <c r="E169" s="246"/>
      <c r="F169" s="246"/>
      <c r="G169" s="246"/>
      <c r="H169" s="246"/>
      <c r="I169" s="246"/>
      <c r="J169" s="246"/>
      <c r="K169" s="246"/>
      <c r="L169" s="246"/>
      <c r="M169" s="246"/>
      <c r="N169" s="246"/>
      <c r="O169" s="246"/>
      <c r="P169" s="132"/>
      <c r="Q169" s="132"/>
      <c r="R169" s="132"/>
      <c r="S169" s="132">
        <v>57</v>
      </c>
      <c r="T169" s="132">
        <v>39.200000000000003</v>
      </c>
      <c r="U169" s="132">
        <v>43.9</v>
      </c>
      <c r="V169" s="132">
        <v>45.2</v>
      </c>
      <c r="W169" s="132">
        <v>46</v>
      </c>
      <c r="X169" s="132">
        <v>47.4</v>
      </c>
      <c r="Y169" s="132">
        <v>48.3</v>
      </c>
      <c r="Z169" s="132"/>
      <c r="AA169" s="132"/>
      <c r="AB169" s="12"/>
      <c r="AC169" s="12"/>
    </row>
    <row r="170" spans="1:29">
      <c r="A170" s="655" t="s">
        <v>858</v>
      </c>
      <c r="B170" s="246"/>
      <c r="C170" s="246"/>
      <c r="D170" s="246"/>
      <c r="E170" s="246"/>
      <c r="F170" s="246"/>
      <c r="G170" s="246"/>
      <c r="H170" s="246"/>
      <c r="I170" s="246"/>
      <c r="J170" s="246"/>
      <c r="K170" s="246"/>
      <c r="L170" s="246"/>
      <c r="M170" s="246"/>
      <c r="N170" s="246"/>
      <c r="O170" s="246"/>
      <c r="P170" s="246"/>
      <c r="Q170" s="246"/>
      <c r="R170" s="246"/>
      <c r="S170" s="246">
        <v>10.6</v>
      </c>
      <c r="T170" s="246">
        <v>8</v>
      </c>
      <c r="U170" s="246">
        <v>8.6999999999999993</v>
      </c>
      <c r="V170" s="246">
        <v>8.8000000000000007</v>
      </c>
      <c r="W170" s="246">
        <v>9</v>
      </c>
      <c r="X170" s="246">
        <v>9.3000000000000007</v>
      </c>
      <c r="Y170" s="246">
        <v>9.3000000000000007</v>
      </c>
      <c r="Z170" s="246"/>
      <c r="AA170" s="246"/>
      <c r="AB170" s="12"/>
      <c r="AC170" s="12"/>
    </row>
    <row r="171" spans="1:29">
      <c r="A171" s="655" t="s">
        <v>859</v>
      </c>
      <c r="B171" s="246"/>
      <c r="C171" s="246"/>
      <c r="D171" s="246"/>
      <c r="E171" s="246"/>
      <c r="F171" s="246"/>
      <c r="G171" s="246"/>
      <c r="H171" s="246"/>
      <c r="I171" s="246"/>
      <c r="J171" s="246"/>
      <c r="K171" s="246"/>
      <c r="L171" s="246"/>
      <c r="M171" s="246"/>
      <c r="N171" s="246"/>
      <c r="O171" s="246"/>
      <c r="P171" s="246"/>
      <c r="Q171" s="246"/>
      <c r="R171" s="246"/>
      <c r="S171" s="246">
        <v>57</v>
      </c>
      <c r="T171" s="246">
        <v>39.200000000000003</v>
      </c>
      <c r="U171" s="246">
        <v>43.9</v>
      </c>
      <c r="V171" s="246">
        <v>45.2</v>
      </c>
      <c r="W171" s="246">
        <v>46</v>
      </c>
      <c r="X171" s="246">
        <v>47.4</v>
      </c>
      <c r="Y171" s="246">
        <v>48.3</v>
      </c>
      <c r="Z171" s="246"/>
      <c r="AA171" s="246"/>
      <c r="AB171" s="12"/>
      <c r="AC171" s="12"/>
    </row>
    <row r="172" spans="1:29">
      <c r="A172" s="655" t="s">
        <v>860</v>
      </c>
      <c r="B172" s="246"/>
      <c r="C172" s="246"/>
      <c r="D172" s="246"/>
      <c r="E172" s="246"/>
      <c r="F172" s="246"/>
      <c r="G172" s="246"/>
      <c r="H172" s="246"/>
      <c r="I172" s="246"/>
      <c r="J172" s="246"/>
      <c r="K172" s="246"/>
      <c r="L172" s="246"/>
      <c r="M172" s="246"/>
      <c r="N172" s="246"/>
      <c r="O172" s="246"/>
      <c r="P172" s="246"/>
      <c r="Q172" s="246"/>
      <c r="R172" s="246"/>
      <c r="S172" s="246">
        <v>10960</v>
      </c>
      <c r="T172" s="246">
        <v>10639</v>
      </c>
      <c r="U172" s="246">
        <v>11145</v>
      </c>
      <c r="V172" s="246">
        <v>11817</v>
      </c>
      <c r="W172" s="246">
        <v>12324</v>
      </c>
      <c r="X172" s="246">
        <v>12592</v>
      </c>
      <c r="Y172" s="246">
        <v>12800</v>
      </c>
      <c r="Z172" s="246"/>
      <c r="AA172" s="246"/>
      <c r="AB172" s="12"/>
      <c r="AC172" s="12"/>
    </row>
    <row r="173" spans="1:29">
      <c r="A173" s="655" t="s">
        <v>861</v>
      </c>
      <c r="B173" s="246"/>
      <c r="C173" s="246"/>
      <c r="D173" s="246"/>
      <c r="E173" s="246"/>
      <c r="F173" s="246"/>
      <c r="G173" s="246"/>
      <c r="H173" s="246"/>
      <c r="I173" s="246"/>
      <c r="J173" s="246"/>
      <c r="K173" s="246"/>
      <c r="L173" s="246"/>
      <c r="M173" s="246"/>
      <c r="N173" s="246"/>
      <c r="O173" s="246"/>
      <c r="P173" s="246"/>
      <c r="Q173" s="246"/>
      <c r="R173" s="246"/>
      <c r="S173" s="246">
        <v>22836</v>
      </c>
      <c r="T173" s="246">
        <v>21483</v>
      </c>
      <c r="U173" s="246">
        <v>24598</v>
      </c>
      <c r="V173" s="246">
        <v>27250</v>
      </c>
      <c r="W173" s="246">
        <v>29375</v>
      </c>
      <c r="X173" s="246">
        <v>30584</v>
      </c>
      <c r="Y173" s="246">
        <v>31250</v>
      </c>
      <c r="Z173" s="246"/>
      <c r="AA173" s="246"/>
      <c r="AB173" s="12"/>
      <c r="AC173" s="12"/>
    </row>
    <row r="174" spans="1:29">
      <c r="A174" s="645"/>
      <c r="B174" s="659"/>
      <c r="C174" s="659"/>
      <c r="D174" s="659"/>
      <c r="E174" s="659"/>
      <c r="F174" s="659"/>
      <c r="G174" s="659"/>
      <c r="H174" s="659"/>
      <c r="I174" s="659"/>
      <c r="J174" s="659"/>
      <c r="K174" s="659"/>
      <c r="L174" s="659"/>
      <c r="M174" s="659"/>
      <c r="N174" s="659"/>
      <c r="O174" s="659"/>
      <c r="P174" s="659"/>
      <c r="Q174" s="659"/>
      <c r="R174" s="659"/>
      <c r="S174" s="659"/>
      <c r="T174" s="659"/>
      <c r="U174" s="659"/>
      <c r="V174" s="659"/>
      <c r="W174" s="659"/>
      <c r="X174" s="659"/>
      <c r="Y174" s="659"/>
      <c r="Z174" s="659"/>
      <c r="AA174" s="659"/>
      <c r="AB174" s="12"/>
      <c r="AC174" s="12"/>
    </row>
    <row r="175" spans="1:29">
      <c r="B175" s="20"/>
      <c r="C175" s="20"/>
      <c r="D175" s="20"/>
      <c r="E175" s="20"/>
      <c r="F175" s="20"/>
      <c r="G175" s="20"/>
      <c r="H175" s="20"/>
      <c r="I175" s="20"/>
      <c r="J175" s="20"/>
      <c r="K175" s="20"/>
      <c r="L175" s="20"/>
      <c r="M175" s="20"/>
      <c r="N175" s="20"/>
      <c r="O175" s="20"/>
      <c r="P175" s="20"/>
      <c r="Q175" s="59"/>
      <c r="R175" s="58"/>
      <c r="S175" s="58"/>
      <c r="T175" s="58"/>
      <c r="U175" s="58"/>
      <c r="V175" s="58"/>
      <c r="W175" s="58"/>
      <c r="X175" s="58"/>
      <c r="Y175" s="58"/>
      <c r="Z175" s="58"/>
      <c r="AA175" s="58"/>
    </row>
    <row r="176" spans="1:29">
      <c r="B176" s="20"/>
      <c r="C176" s="20"/>
      <c r="D176" s="20"/>
      <c r="E176" s="20"/>
      <c r="F176" s="20"/>
      <c r="G176" s="20"/>
      <c r="H176" s="20"/>
      <c r="I176" s="20"/>
      <c r="J176" s="20"/>
      <c r="K176" s="20"/>
      <c r="L176" s="20"/>
      <c r="M176" s="20"/>
      <c r="N176" s="20"/>
      <c r="O176" s="20"/>
      <c r="P176" s="20"/>
      <c r="Q176" s="59"/>
      <c r="R176" s="58"/>
      <c r="S176" s="58"/>
      <c r="T176" s="58"/>
      <c r="U176" s="58"/>
      <c r="V176" s="58"/>
      <c r="W176" s="58"/>
      <c r="X176" s="58"/>
      <c r="Y176" s="58"/>
      <c r="Z176" s="58"/>
      <c r="AA176" s="58"/>
    </row>
    <row r="177" spans="2:17">
      <c r="B177" s="20"/>
      <c r="C177" s="20"/>
      <c r="D177" s="20"/>
      <c r="E177" s="20"/>
      <c r="F177" s="20"/>
      <c r="G177" s="20"/>
      <c r="H177" s="20"/>
      <c r="I177" s="20"/>
      <c r="J177" s="20"/>
      <c r="K177" s="20"/>
      <c r="L177" s="20"/>
      <c r="M177" s="20"/>
      <c r="N177" s="20"/>
      <c r="O177" s="20"/>
      <c r="P177" s="20"/>
      <c r="Q177" s="59"/>
    </row>
    <row r="178" spans="2:17">
      <c r="B178" s="20"/>
      <c r="C178" s="20"/>
      <c r="D178" s="20"/>
      <c r="E178" s="20"/>
      <c r="F178" s="20"/>
      <c r="G178" s="20"/>
      <c r="H178" s="20"/>
      <c r="I178" s="20"/>
      <c r="J178" s="20"/>
      <c r="K178" s="20"/>
      <c r="L178" s="20"/>
      <c r="M178" s="20"/>
      <c r="N178" s="20"/>
      <c r="O178" s="20"/>
      <c r="P178" s="20"/>
      <c r="Q178" s="59"/>
    </row>
  </sheetData>
  <phoneticPr fontId="95" type="noConversion"/>
  <pageMargins left="0.7" right="0.7" top="0.75" bottom="0.75" header="0.3" footer="0.3"/>
  <pageSetup paperSize="9" orientation="portrait"/>
  <legacy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1A4918-0AF9-4C3D-8AF6-B6FAAB23633E}">
  <dimension ref="A1:AS64"/>
  <sheetViews>
    <sheetView zoomScale="85" zoomScaleNormal="85" workbookViewId="0">
      <pane ySplit="19" topLeftCell="A35" activePane="bottomLeft" state="frozen"/>
      <selection pane="bottomLeft" activeCell="A44" sqref="A44"/>
    </sheetView>
  </sheetViews>
  <sheetFormatPr defaultColWidth="11.42578125" defaultRowHeight="15"/>
  <cols>
    <col min="1" max="1" width="18.5703125" bestFit="1" customWidth="1"/>
    <col min="2" max="2" width="48.5703125" bestFit="1" customWidth="1"/>
    <col min="3" max="3" width="11.140625" bestFit="1" customWidth="1"/>
    <col min="4" max="6" width="10.7109375" bestFit="1" customWidth="1"/>
    <col min="7" max="9" width="11.140625" bestFit="1" customWidth="1"/>
    <col min="10" max="10" width="10.28515625" bestFit="1" customWidth="1"/>
    <col min="11" max="11" width="11.140625" bestFit="1" customWidth="1"/>
    <col min="12" max="12" width="10.7109375" bestFit="1" customWidth="1"/>
    <col min="13" max="16" width="11.140625" bestFit="1" customWidth="1"/>
    <col min="17" max="18" width="10.7109375" bestFit="1" customWidth="1"/>
    <col min="19" max="21" width="11.140625" bestFit="1" customWidth="1"/>
    <col min="22" max="22" width="10.7109375" bestFit="1" customWidth="1"/>
    <col min="23" max="25" width="11.140625" bestFit="1" customWidth="1"/>
    <col min="26" max="26" width="10.7109375" bestFit="1" customWidth="1"/>
    <col min="27" max="27" width="11.140625" bestFit="1" customWidth="1"/>
    <col min="28" max="28" width="10.7109375" bestFit="1" customWidth="1"/>
    <col min="29" max="29" width="11.140625" bestFit="1" customWidth="1"/>
    <col min="30" max="31" width="10.28515625" bestFit="1" customWidth="1"/>
    <col min="32" max="34" width="10.7109375" bestFit="1" customWidth="1"/>
    <col min="35" max="36" width="11.5703125" bestFit="1" customWidth="1"/>
    <col min="37" max="38" width="12" bestFit="1" customWidth="1"/>
    <col min="39" max="42" width="11.140625" bestFit="1" customWidth="1"/>
    <col min="43" max="44" width="12" bestFit="1" customWidth="1"/>
  </cols>
  <sheetData>
    <row r="1" spans="1:41" s="1014" customFormat="1" ht="21">
      <c r="A1" s="1011" t="s">
        <v>863</v>
      </c>
      <c r="B1" s="1337" t="s">
        <v>864</v>
      </c>
      <c r="C1" s="1338"/>
      <c r="D1" s="1338"/>
      <c r="E1" s="1338"/>
      <c r="F1" s="1338"/>
      <c r="G1" s="1338"/>
      <c r="H1" s="1338"/>
      <c r="I1" s="1338"/>
      <c r="J1" s="1338"/>
      <c r="K1" s="1338"/>
      <c r="L1" s="1338"/>
      <c r="M1" s="1338"/>
      <c r="N1" s="1338"/>
      <c r="O1" s="1338"/>
      <c r="P1" s="1338"/>
      <c r="Q1" s="1338"/>
      <c r="R1" s="1338"/>
      <c r="S1" s="1338"/>
      <c r="T1" s="1338"/>
      <c r="U1" s="1338"/>
      <c r="V1" s="1338"/>
      <c r="W1" s="1338"/>
      <c r="X1" s="1338"/>
      <c r="Y1" s="1338"/>
      <c r="Z1" s="1012"/>
      <c r="AA1" s="1013"/>
      <c r="AB1" s="1013"/>
      <c r="AC1" s="1013"/>
      <c r="AD1" s="1013"/>
      <c r="AE1" s="1013"/>
      <c r="AF1" s="1013"/>
      <c r="AG1" s="1013"/>
      <c r="AH1" s="1013"/>
      <c r="AI1" s="1013"/>
      <c r="AJ1" s="1013"/>
      <c r="AK1" s="1013"/>
      <c r="AL1" s="1013"/>
      <c r="AM1" s="1013"/>
      <c r="AN1" s="1013"/>
      <c r="AO1" s="1013"/>
    </row>
    <row r="2" spans="1:41" s="469" customFormat="1"/>
    <row r="3" spans="1:41" s="469" customFormat="1"/>
    <row r="4" spans="1:41" s="469" customFormat="1"/>
    <row r="5" spans="1:41" s="469" customFormat="1"/>
    <row r="6" spans="1:41" s="469" customFormat="1"/>
    <row r="7" spans="1:41" s="469" customFormat="1"/>
    <row r="8" spans="1:41" s="469" customFormat="1" ht="18.75">
      <c r="A8" s="470"/>
      <c r="B8" s="494" t="s">
        <v>867</v>
      </c>
    </row>
    <row r="9" spans="1:41" s="469" customFormat="1"/>
    <row r="10" spans="1:41" s="469" customFormat="1"/>
    <row r="11" spans="1:41" s="469" customFormat="1"/>
    <row r="12" spans="1:41" s="469" customFormat="1"/>
    <row r="13" spans="1:41" s="469" customFormat="1"/>
    <row r="14" spans="1:41" s="469" customFormat="1"/>
    <row r="15" spans="1:41" s="469" customFormat="1"/>
    <row r="16" spans="1:41" s="469" customFormat="1"/>
    <row r="17" spans="1:45" s="469" customFormat="1"/>
    <row r="18" spans="1:45" ht="30.75" customHeight="1">
      <c r="A18" s="890"/>
      <c r="B18" s="890"/>
      <c r="C18" s="1339" t="s">
        <v>865</v>
      </c>
      <c r="D18" s="1339"/>
      <c r="E18" s="1339"/>
      <c r="F18" s="1339"/>
      <c r="G18" s="1339"/>
      <c r="H18" s="1339"/>
      <c r="I18" s="1339"/>
      <c r="J18" s="1339"/>
      <c r="K18" s="1339"/>
      <c r="L18" s="1339"/>
      <c r="M18" s="1339"/>
      <c r="N18" s="1339"/>
      <c r="O18" s="1339"/>
      <c r="P18" s="1339"/>
      <c r="Q18" s="1339"/>
      <c r="R18" s="1339"/>
      <c r="S18" s="1339"/>
      <c r="T18" s="1339"/>
      <c r="U18" s="1339"/>
      <c r="V18" s="1339"/>
      <c r="W18" s="1339"/>
      <c r="X18" s="1339"/>
      <c r="Y18" s="1339"/>
      <c r="Z18" s="1340" t="s">
        <v>866</v>
      </c>
      <c r="AA18" s="1341"/>
      <c r="AB18" s="1341"/>
      <c r="AC18" s="1341"/>
      <c r="AD18" s="1341"/>
      <c r="AE18" s="1341"/>
      <c r="AF18" s="1341"/>
      <c r="AG18" s="1341"/>
      <c r="AH18" s="1341"/>
      <c r="AI18" s="1341"/>
      <c r="AJ18" s="1341"/>
      <c r="AK18" s="1341"/>
      <c r="AL18" s="1341"/>
      <c r="AM18" s="1341"/>
      <c r="AN18" s="1341"/>
      <c r="AO18" s="1341"/>
      <c r="AP18" s="1342"/>
      <c r="AQ18" s="1342"/>
      <c r="AR18" s="1342"/>
    </row>
    <row r="19" spans="1:45">
      <c r="A19" s="458"/>
      <c r="C19" s="1015">
        <v>1989</v>
      </c>
      <c r="D19" s="1015">
        <f t="shared" ref="D19:AJ19" si="0">C19+1</f>
        <v>1990</v>
      </c>
      <c r="E19" s="1015">
        <f t="shared" si="0"/>
        <v>1991</v>
      </c>
      <c r="F19" s="1015">
        <f t="shared" si="0"/>
        <v>1992</v>
      </c>
      <c r="G19" s="1015">
        <f t="shared" si="0"/>
        <v>1993</v>
      </c>
      <c r="H19" s="1015">
        <f t="shared" si="0"/>
        <v>1994</v>
      </c>
      <c r="I19" s="1015">
        <f>H19+1</f>
        <v>1995</v>
      </c>
      <c r="J19" s="1015">
        <f t="shared" si="0"/>
        <v>1996</v>
      </c>
      <c r="K19" s="1015">
        <f t="shared" si="0"/>
        <v>1997</v>
      </c>
      <c r="L19" s="1015">
        <f t="shared" si="0"/>
        <v>1998</v>
      </c>
      <c r="M19" s="1015">
        <f t="shared" si="0"/>
        <v>1999</v>
      </c>
      <c r="N19" s="1015">
        <f t="shared" si="0"/>
        <v>2000</v>
      </c>
      <c r="O19" s="1015">
        <f>N19+1</f>
        <v>2001</v>
      </c>
      <c r="P19" s="1015">
        <f t="shared" si="0"/>
        <v>2002</v>
      </c>
      <c r="Q19" s="1015">
        <f t="shared" si="0"/>
        <v>2003</v>
      </c>
      <c r="R19" s="1015">
        <f t="shared" si="0"/>
        <v>2004</v>
      </c>
      <c r="S19" s="1015">
        <f t="shared" si="0"/>
        <v>2005</v>
      </c>
      <c r="T19" s="1015">
        <f t="shared" si="0"/>
        <v>2006</v>
      </c>
      <c r="U19" s="1015">
        <f t="shared" si="0"/>
        <v>2007</v>
      </c>
      <c r="V19" s="1015">
        <f t="shared" si="0"/>
        <v>2008</v>
      </c>
      <c r="W19" s="1015">
        <f t="shared" si="0"/>
        <v>2009</v>
      </c>
      <c r="X19" s="1015">
        <f>W19+1</f>
        <v>2010</v>
      </c>
      <c r="Y19" s="1015">
        <f t="shared" si="0"/>
        <v>2011</v>
      </c>
      <c r="Z19" s="1015">
        <f t="shared" si="0"/>
        <v>2012</v>
      </c>
      <c r="AA19" s="1015">
        <f t="shared" si="0"/>
        <v>2013</v>
      </c>
      <c r="AB19" s="1015">
        <f t="shared" si="0"/>
        <v>2014</v>
      </c>
      <c r="AC19" s="1015">
        <f t="shared" si="0"/>
        <v>2015</v>
      </c>
      <c r="AD19" s="1015">
        <f>AC19+1</f>
        <v>2016</v>
      </c>
      <c r="AE19" s="1015">
        <f t="shared" si="0"/>
        <v>2017</v>
      </c>
      <c r="AF19" s="1015">
        <f>AE19+1</f>
        <v>2018</v>
      </c>
      <c r="AG19" s="1015">
        <f t="shared" si="0"/>
        <v>2019</v>
      </c>
      <c r="AH19" s="1015">
        <f t="shared" si="0"/>
        <v>2020</v>
      </c>
      <c r="AI19" s="1015">
        <f t="shared" si="0"/>
        <v>2021</v>
      </c>
      <c r="AJ19" s="1015">
        <f t="shared" si="0"/>
        <v>2022</v>
      </c>
      <c r="AK19" s="1015">
        <v>2023</v>
      </c>
      <c r="AL19" s="1015">
        <v>2024</v>
      </c>
      <c r="AM19" s="1015">
        <v>2025</v>
      </c>
      <c r="AN19" s="1015">
        <v>2026</v>
      </c>
      <c r="AO19" s="1015">
        <v>2027</v>
      </c>
      <c r="AP19" s="1015">
        <v>2028</v>
      </c>
      <c r="AQ19" s="1015">
        <v>2029</v>
      </c>
      <c r="AR19" s="1015">
        <v>2030</v>
      </c>
    </row>
    <row r="20" spans="1:45">
      <c r="B20" t="s">
        <v>868</v>
      </c>
      <c r="C20" s="451">
        <v>3796078</v>
      </c>
      <c r="D20" s="451">
        <v>3896481</v>
      </c>
      <c r="E20" s="451">
        <v>4021837</v>
      </c>
      <c r="F20" s="451">
        <v>4166699</v>
      </c>
      <c r="G20" s="451">
        <v>4320872</v>
      </c>
      <c r="H20" s="451">
        <v>4480208</v>
      </c>
      <c r="I20" s="451">
        <v>4644278</v>
      </c>
      <c r="J20" s="451">
        <v>4813361</v>
      </c>
      <c r="K20" s="451">
        <v>4987883</v>
      </c>
      <c r="L20" s="451">
        <v>5166390</v>
      </c>
      <c r="M20" s="451">
        <v>5349333</v>
      </c>
      <c r="N20" s="451">
        <v>5537064</v>
      </c>
      <c r="O20" s="451">
        <v>5728435</v>
      </c>
      <c r="P20" s="451">
        <v>5924003</v>
      </c>
      <c r="Q20" s="451">
        <v>6123997</v>
      </c>
      <c r="R20" s="451">
        <v>6328041</v>
      </c>
      <c r="S20" s="451">
        <v>6535905</v>
      </c>
      <c r="T20" s="451">
        <v>6747720</v>
      </c>
      <c r="U20" s="451">
        <v>6963345</v>
      </c>
      <c r="V20" s="451">
        <v>7183002</v>
      </c>
      <c r="W20" s="451">
        <v>7406438</v>
      </c>
      <c r="X20" s="451">
        <v>7633523</v>
      </c>
      <c r="Y20" s="451">
        <v>7859346</v>
      </c>
      <c r="Z20" s="451">
        <v>8081390</v>
      </c>
      <c r="AA20" s="451">
        <v>8302698</v>
      </c>
      <c r="AB20" s="451">
        <v>8523441</v>
      </c>
      <c r="AC20" s="451">
        <v>8743246</v>
      </c>
      <c r="AD20" s="451">
        <v>8961718</v>
      </c>
      <c r="AE20" s="451">
        <v>9178714</v>
      </c>
      <c r="AF20" s="451">
        <v>9394513</v>
      </c>
      <c r="AG20" s="451">
        <v>9609010</v>
      </c>
      <c r="AH20" s="451">
        <v>9815746</v>
      </c>
      <c r="AI20" s="451">
        <v>10012896</v>
      </c>
      <c r="AJ20" s="451">
        <v>10203169</v>
      </c>
      <c r="AK20" s="451">
        <v>10389635</v>
      </c>
      <c r="AL20" s="451">
        <v>10576502</v>
      </c>
      <c r="AM20" s="1079">
        <f>AL20*(1+AM21)</f>
        <v>10851491.052000001</v>
      </c>
      <c r="AN20" s="1079">
        <f t="shared" ref="AN20:AR20" si="1">AM20*(1+AN21)</f>
        <v>11133629.819352001</v>
      </c>
      <c r="AO20" s="1079">
        <f t="shared" si="1"/>
        <v>11423104.194655154</v>
      </c>
      <c r="AP20" s="1079">
        <f t="shared" si="1"/>
        <v>11720104.903716188</v>
      </c>
      <c r="AQ20" s="1079">
        <f t="shared" si="1"/>
        <v>12024827.631212808</v>
      </c>
      <c r="AR20" s="1079">
        <f t="shared" si="1"/>
        <v>12337473.149624342</v>
      </c>
    </row>
    <row r="21" spans="1:45">
      <c r="B21" t="s">
        <v>869</v>
      </c>
      <c r="C21" s="1044"/>
      <c r="D21" s="1070">
        <f>D20/C20-1</f>
        <v>2.6449140402278415E-2</v>
      </c>
      <c r="E21" s="1070">
        <f t="shared" ref="E21:AL21" si="2">E20/D20-1</f>
        <v>3.2171592778201585E-2</v>
      </c>
      <c r="F21" s="1070">
        <f t="shared" si="2"/>
        <v>3.6018864016617247E-2</v>
      </c>
      <c r="G21" s="1070">
        <f t="shared" si="2"/>
        <v>3.7001232870432998E-2</v>
      </c>
      <c r="H21" s="1070">
        <f t="shared" si="2"/>
        <v>3.6875889866675005E-2</v>
      </c>
      <c r="I21" s="1070">
        <f t="shared" si="2"/>
        <v>3.6621067593290313E-2</v>
      </c>
      <c r="J21" s="1070">
        <f t="shared" si="2"/>
        <v>3.6406735341855123E-2</v>
      </c>
      <c r="K21" s="1070">
        <f t="shared" si="2"/>
        <v>3.6257824833832331E-2</v>
      </c>
      <c r="L21" s="1070">
        <f t="shared" si="2"/>
        <v>3.578812895170147E-2</v>
      </c>
      <c r="M21" s="1070">
        <f t="shared" si="2"/>
        <v>3.5410218740745458E-2</v>
      </c>
      <c r="N21" s="1070">
        <f t="shared" si="2"/>
        <v>3.5094281847849018E-2</v>
      </c>
      <c r="O21" s="1070">
        <f t="shared" si="2"/>
        <v>3.4561818321045212E-2</v>
      </c>
      <c r="P21" s="1070">
        <f t="shared" si="2"/>
        <v>3.4139865425722782E-2</v>
      </c>
      <c r="Q21" s="1070">
        <f t="shared" si="2"/>
        <v>3.3759942390306108E-2</v>
      </c>
      <c r="R21" s="1070">
        <f t="shared" si="2"/>
        <v>3.3318762239759492E-2</v>
      </c>
      <c r="S21" s="1070">
        <f t="shared" si="2"/>
        <v>3.2848080472297925E-2</v>
      </c>
      <c r="T21" s="1070">
        <f t="shared" si="2"/>
        <v>3.2407906785670848E-2</v>
      </c>
      <c r="U21" s="1070">
        <f t="shared" si="2"/>
        <v>3.1955238213796644E-2</v>
      </c>
      <c r="V21" s="1070">
        <f t="shared" si="2"/>
        <v>3.1544753275904114E-2</v>
      </c>
      <c r="W21" s="1070">
        <f t="shared" si="2"/>
        <v>3.1106214365525631E-2</v>
      </c>
      <c r="X21" s="1070">
        <f t="shared" si="2"/>
        <v>3.06604875380041E-2</v>
      </c>
      <c r="Y21" s="1072">
        <f t="shared" si="2"/>
        <v>2.9583064071464715E-2</v>
      </c>
      <c r="Z21" s="1070">
        <f t="shared" si="2"/>
        <v>2.8252223531067377E-2</v>
      </c>
      <c r="AA21" s="1070">
        <f t="shared" si="2"/>
        <v>2.738489294539681E-2</v>
      </c>
      <c r="AB21" s="1070">
        <f t="shared" si="2"/>
        <v>2.6586899824611265E-2</v>
      </c>
      <c r="AC21" s="1070">
        <f t="shared" si="2"/>
        <v>2.5788293718464139E-2</v>
      </c>
      <c r="AD21" s="1070">
        <f t="shared" si="2"/>
        <v>2.4987516078124772E-2</v>
      </c>
      <c r="AE21" s="1070">
        <f t="shared" si="2"/>
        <v>2.421366081816001E-2</v>
      </c>
      <c r="AF21" s="1070">
        <f t="shared" si="2"/>
        <v>2.3510809902127949E-2</v>
      </c>
      <c r="AG21" s="1070">
        <f t="shared" si="2"/>
        <v>2.2832157451908364E-2</v>
      </c>
      <c r="AH21" s="1070">
        <f t="shared" si="2"/>
        <v>2.1514807456751495E-2</v>
      </c>
      <c r="AI21" s="1070">
        <f t="shared" si="2"/>
        <v>2.0085075551058429E-2</v>
      </c>
      <c r="AJ21" s="1070">
        <f t="shared" si="2"/>
        <v>1.9002793996861556E-2</v>
      </c>
      <c r="AK21" s="1070">
        <f t="shared" si="2"/>
        <v>1.8275302506505664E-2</v>
      </c>
      <c r="AL21" s="1072">
        <f t="shared" si="2"/>
        <v>1.7985906145884911E-2</v>
      </c>
      <c r="AM21" s="1070">
        <v>2.5999999999999999E-2</v>
      </c>
      <c r="AN21" s="1070">
        <v>2.5999999999999999E-2</v>
      </c>
      <c r="AO21" s="1070">
        <v>2.5999999999999999E-2</v>
      </c>
      <c r="AP21" s="1070">
        <v>2.5999999999999999E-2</v>
      </c>
      <c r="AQ21" s="1070">
        <v>2.5999999999999999E-2</v>
      </c>
      <c r="AR21" s="1070">
        <v>2.5999999999999999E-2</v>
      </c>
    </row>
    <row r="22" spans="1:45">
      <c r="C22" s="1044"/>
      <c r="D22" s="1046"/>
      <c r="E22" s="1046"/>
      <c r="F22" s="1046"/>
      <c r="G22" s="1046"/>
      <c r="H22" s="1046"/>
      <c r="I22" s="1046"/>
      <c r="J22" s="1046"/>
      <c r="K22" s="1046"/>
      <c r="L22" s="1046"/>
      <c r="M22" s="1046"/>
      <c r="N22" s="1046"/>
      <c r="O22" s="1046"/>
      <c r="P22" s="1046"/>
      <c r="Q22" s="1046"/>
      <c r="R22" s="1046"/>
      <c r="S22" s="1046"/>
      <c r="T22" s="1046"/>
      <c r="U22" s="1046"/>
      <c r="V22" s="1046"/>
      <c r="W22" s="1046"/>
      <c r="X22" s="1046"/>
      <c r="Y22" s="1052"/>
      <c r="Z22" s="1046"/>
      <c r="AA22" s="1046"/>
      <c r="AB22" s="1046"/>
      <c r="AC22" s="1046"/>
      <c r="AD22" s="1048"/>
      <c r="AE22" s="1048"/>
      <c r="AF22" s="1048"/>
      <c r="AG22" s="1048"/>
      <c r="AH22" s="1048"/>
      <c r="AI22" s="1048"/>
      <c r="AJ22" s="1048"/>
      <c r="AK22" s="1048"/>
      <c r="AL22" s="1056"/>
      <c r="AM22" s="1048"/>
      <c r="AN22" s="1048"/>
      <c r="AO22" s="1048"/>
      <c r="AP22" s="1048"/>
      <c r="AQ22" s="1048"/>
      <c r="AR22" s="1048"/>
    </row>
    <row r="23" spans="1:45">
      <c r="B23" s="458" t="s">
        <v>934</v>
      </c>
      <c r="C23" s="453"/>
      <c r="D23" s="1047"/>
      <c r="E23" s="1047"/>
      <c r="F23" s="1047"/>
      <c r="G23" s="1047"/>
      <c r="H23" s="1047"/>
      <c r="I23" s="1047"/>
      <c r="J23" s="1047"/>
      <c r="K23" s="1047"/>
      <c r="L23" s="1047"/>
      <c r="M23" s="1047"/>
      <c r="N23" s="1047"/>
      <c r="O23" s="1047"/>
      <c r="P23" s="1047"/>
      <c r="Q23" s="1047"/>
      <c r="R23" s="1047"/>
      <c r="S23" s="1047"/>
      <c r="T23" s="1047"/>
      <c r="U23" s="1047"/>
      <c r="V23" s="1047"/>
      <c r="W23" s="1047"/>
      <c r="X23" s="1047"/>
      <c r="Y23" s="1053"/>
      <c r="Z23" s="1047"/>
      <c r="AA23" s="1047"/>
      <c r="AB23" s="1047"/>
      <c r="AC23" s="1047"/>
      <c r="AD23" s="1047"/>
      <c r="AE23" s="1047"/>
      <c r="AF23" s="1047"/>
      <c r="AG23" s="1047"/>
      <c r="AH23" s="1047"/>
      <c r="AI23" s="1047"/>
      <c r="AJ23" s="1047"/>
      <c r="AK23" s="1047"/>
      <c r="AL23" s="1053"/>
      <c r="AM23" s="1047"/>
      <c r="AN23" s="1047"/>
      <c r="AO23" s="1047"/>
      <c r="AP23" s="1047"/>
      <c r="AQ23" s="1047"/>
      <c r="AR23" s="1047"/>
      <c r="AS23" s="453"/>
    </row>
    <row r="24" spans="1:45">
      <c r="B24" t="s">
        <v>955</v>
      </c>
      <c r="C24" s="1045">
        <v>4.5197695057297205E-2</v>
      </c>
      <c r="D24" s="1045">
        <v>7.0270229027027176E-2</v>
      </c>
      <c r="E24" s="1045">
        <v>7.0707150502502758E-2</v>
      </c>
      <c r="F24" s="1045">
        <v>4.2452810641910865E-2</v>
      </c>
      <c r="G24" s="1045">
        <v>4.9773772083085532E-2</v>
      </c>
      <c r="H24" s="1045">
        <v>3.0172363490452048E-2</v>
      </c>
      <c r="I24" s="1045">
        <v>0.17154813583095563</v>
      </c>
      <c r="J24" s="1045">
        <v>0.11428574153571414</v>
      </c>
      <c r="K24" s="1045">
        <v>4.166664119257546E-2</v>
      </c>
      <c r="L24" s="1045">
        <v>0.13538466233846136</v>
      </c>
      <c r="M24" s="1045">
        <v>0.149051484350879</v>
      </c>
      <c r="N24" s="1045">
        <v>0.15566033576562099</v>
      </c>
      <c r="O24" s="1045">
        <v>9.3877519877550997E-2</v>
      </c>
      <c r="P24" s="1045">
        <v>0.11753737371944073</v>
      </c>
      <c r="Q24" s="1045">
        <v>0.14691143902860015</v>
      </c>
      <c r="R24" s="1045">
        <v>2.1834062105350105E-2</v>
      </c>
      <c r="S24" s="1045">
        <v>1.709408305087079E-2</v>
      </c>
      <c r="T24" s="1045">
        <v>2.380948055555665E-2</v>
      </c>
      <c r="U24" s="1045">
        <v>9.5759862190554212E-3</v>
      </c>
      <c r="V24" s="1045">
        <v>0.10704598332378956</v>
      </c>
      <c r="W24" s="1045">
        <v>6.9767500500984125E-2</v>
      </c>
      <c r="X24" s="1045">
        <v>5.4919855128058526E-2</v>
      </c>
      <c r="Y24" s="1054">
        <v>4.5553196497053694E-2</v>
      </c>
      <c r="Z24" s="1045">
        <v>4.564316863432083E-2</v>
      </c>
      <c r="AA24" s="1045">
        <v>4.960317310130069E-2</v>
      </c>
      <c r="AB24" s="1045">
        <v>5.1984875627052451E-2</v>
      </c>
      <c r="AC24" s="1045">
        <v>6.0197634899162855E-2</v>
      </c>
      <c r="AD24" s="1045">
        <v>6.6949165474576189E-2</v>
      </c>
      <c r="AE24" s="1045">
        <v>5.4011082919611653E-2</v>
      </c>
      <c r="AF24" s="1045">
        <v>4.3707635157465674E-2</v>
      </c>
      <c r="AG24" s="1045">
        <v>3.8989125602888253E-2</v>
      </c>
      <c r="AH24" s="1045">
        <v>4.9339863830232922E-2</v>
      </c>
      <c r="AI24" s="1045">
        <v>4.4370840715231896E-2</v>
      </c>
      <c r="AJ24" s="1045">
        <v>5.2631599319160616E-2</v>
      </c>
      <c r="AK24" s="1045">
        <v>2.3E-2</v>
      </c>
      <c r="AL24" s="1057">
        <v>6.0000000000000001E-3</v>
      </c>
    </row>
    <row r="25" spans="1:45">
      <c r="B25" t="s">
        <v>954</v>
      </c>
      <c r="C25" s="1045">
        <v>4.4800000000000006E-2</v>
      </c>
      <c r="D25" s="1045">
        <v>6.9530000000000008E-2</v>
      </c>
      <c r="E25" s="1045">
        <v>6.966E-2</v>
      </c>
      <c r="F25" s="1045">
        <v>4.3099999999999999E-2</v>
      </c>
      <c r="G25" s="1045">
        <v>4.9739999999999999E-2</v>
      </c>
      <c r="H25" s="1045">
        <v>2.8530000000000003E-2</v>
      </c>
      <c r="I25" s="1045">
        <v>0.17280999999999999</v>
      </c>
      <c r="J25" s="1045">
        <v>0.11631999999999999</v>
      </c>
      <c r="K25" s="1045">
        <v>3.943E-2</v>
      </c>
      <c r="L25" s="1045">
        <v>0.13589999999999999</v>
      </c>
      <c r="M25" s="1045">
        <v>0.14932000000000001</v>
      </c>
      <c r="N25" s="1045">
        <v>0.15595999999999999</v>
      </c>
      <c r="O25" s="1045">
        <v>9.289E-2</v>
      </c>
      <c r="P25" s="1045">
        <v>0.11796</v>
      </c>
      <c r="Q25" s="1045">
        <v>0.14718000000000001</v>
      </c>
      <c r="R25" s="1045">
        <v>2.1190000000000001E-2</v>
      </c>
      <c r="S25" s="1045">
        <v>1.823E-2</v>
      </c>
      <c r="T25" s="1045">
        <v>2.3700000000000002E-2</v>
      </c>
      <c r="U25" s="1045">
        <v>9.11E-3</v>
      </c>
      <c r="V25" s="1045">
        <v>0.10800000000000001</v>
      </c>
      <c r="W25" s="1045">
        <v>6.9129999999999997E-2</v>
      </c>
      <c r="X25" s="1045">
        <v>5.1020000000000003E-2</v>
      </c>
      <c r="Y25" s="1054">
        <v>4.4409999999999998E-2</v>
      </c>
      <c r="Z25" s="1045">
        <v>4.5370000000000001E-2</v>
      </c>
      <c r="AA25" s="1045">
        <v>4.3392504930966469E-2</v>
      </c>
      <c r="AB25" s="1045">
        <v>5.2221172022684392E-2</v>
      </c>
      <c r="AC25" s="1045">
        <v>0.06</v>
      </c>
      <c r="AD25" s="1070">
        <f>AD27/AC27-1</f>
        <v>5.7876069484048553E-3</v>
      </c>
      <c r="AE25" s="1070">
        <f t="shared" ref="AE25:AR25" si="3">AE27/AD27-1</f>
        <v>7.695946497416517E-2</v>
      </c>
      <c r="AF25" s="1070">
        <f t="shared" si="3"/>
        <v>0.11284669635425004</v>
      </c>
      <c r="AG25" s="1070">
        <f t="shared" si="3"/>
        <v>1.0651328862677722E-2</v>
      </c>
      <c r="AH25" s="1070">
        <f t="shared" si="3"/>
        <v>1.6315911889696277E-2</v>
      </c>
      <c r="AI25" s="1070">
        <f t="shared" si="3"/>
        <v>0.11595327981697201</v>
      </c>
      <c r="AJ25" s="1070">
        <f t="shared" si="3"/>
        <v>0.15028629196027321</v>
      </c>
      <c r="AK25" s="1070">
        <f t="shared" si="3"/>
        <v>-4.3416688018650618E-2</v>
      </c>
      <c r="AL25" s="1072">
        <f t="shared" si="3"/>
        <v>5.5578430584755312E-2</v>
      </c>
      <c r="AM25" s="1070">
        <f t="shared" si="3"/>
        <v>5.3376300330762572E-2</v>
      </c>
      <c r="AN25" s="1070">
        <f t="shared" si="3"/>
        <v>4.9476986574609638E-2</v>
      </c>
      <c r="AO25" s="1070">
        <f t="shared" si="3"/>
        <v>4.2919775913258906E-2</v>
      </c>
      <c r="AP25" s="1070">
        <f t="shared" si="3"/>
        <v>5.1324331625230091E-2</v>
      </c>
      <c r="AQ25" s="1070">
        <f t="shared" si="3"/>
        <v>4.0220021832093389E-2</v>
      </c>
      <c r="AR25" s="1070">
        <f t="shared" si="3"/>
        <v>3.7810321010934178E-2</v>
      </c>
    </row>
    <row r="26" spans="1:45">
      <c r="B26" t="s">
        <v>870</v>
      </c>
      <c r="C26" s="1017">
        <v>50.209385415079907</v>
      </c>
      <c r="D26" s="1017">
        <v>53.700443982990421</v>
      </c>
      <c r="E26" s="1017">
        <v>57.44121691084554</v>
      </c>
      <c r="F26" s="1017">
        <v>59.916933359702981</v>
      </c>
      <c r="G26" s="1017">
        <v>62.897201625014603</v>
      </c>
      <c r="H26" s="1017">
        <v>64.691658787376269</v>
      </c>
      <c r="I26" s="1017">
        <v>75.871024342422757</v>
      </c>
      <c r="J26" s="1017">
        <v>84.696341893933365</v>
      </c>
      <c r="K26" s="1017">
        <v>88.035918654811169</v>
      </c>
      <c r="L26" s="1050">
        <v>100</v>
      </c>
      <c r="M26" s="1017">
        <v>114.93199999999999</v>
      </c>
      <c r="N26" s="1017">
        <v>132.85679471999998</v>
      </c>
      <c r="O26" s="1017">
        <v>145.19786238154077</v>
      </c>
      <c r="P26" s="1017">
        <v>162.32540222806733</v>
      </c>
      <c r="Q26" s="1017">
        <v>186.21645492799431</v>
      </c>
      <c r="R26" s="1017">
        <v>190.16238160791852</v>
      </c>
      <c r="S26" s="1017">
        <v>193.62904182463086</v>
      </c>
      <c r="T26" s="1017">
        <v>198.21805011587463</v>
      </c>
      <c r="U26" s="1017">
        <v>200.02381655243025</v>
      </c>
      <c r="V26" s="1017">
        <v>221.62638874009272</v>
      </c>
      <c r="W26" s="1017">
        <v>236.94742099369532</v>
      </c>
      <c r="X26" s="1017">
        <v>249.03647841279366</v>
      </c>
      <c r="Y26" s="1017">
        <v>260.09618841910583</v>
      </c>
      <c r="Z26" s="1017">
        <v>271.89675248768066</v>
      </c>
      <c r="AA26" s="1017">
        <v>283.69503366071609</v>
      </c>
      <c r="AB26" s="1017">
        <v>298.50992081549356</v>
      </c>
      <c r="AC26" s="1017">
        <v>316.42051606442317</v>
      </c>
      <c r="AD26" s="1073">
        <f>AC26*(1+AD25)</f>
        <v>318.25183364181549</v>
      </c>
      <c r="AE26" s="1073">
        <f t="shared" ref="AE26:AR26" si="4">AD26*(1+AE25)</f>
        <v>342.74432448593666</v>
      </c>
      <c r="AF26" s="1073">
        <f t="shared" si="4"/>
        <v>381.42188919834371</v>
      </c>
      <c r="AG26" s="1073">
        <f t="shared" si="4"/>
        <v>385.48453917561909</v>
      </c>
      <c r="AH26" s="1073">
        <f t="shared" si="4"/>
        <v>391.77407095164864</v>
      </c>
      <c r="AI26" s="1073">
        <f t="shared" si="4"/>
        <v>437.20155942573939</v>
      </c>
      <c r="AJ26" s="1073">
        <f t="shared" si="4"/>
        <v>502.90696063108282</v>
      </c>
      <c r="AK26" s="1073">
        <f t="shared" si="4"/>
        <v>481.07240601895529</v>
      </c>
      <c r="AL26" s="1073">
        <f t="shared" si="4"/>
        <v>507.80965534312099</v>
      </c>
      <c r="AM26" s="1073">
        <f t="shared" si="4"/>
        <v>534.91465601757648</v>
      </c>
      <c r="AN26" s="1073">
        <f t="shared" si="4"/>
        <v>561.38062127192006</v>
      </c>
      <c r="AO26" s="1073">
        <f t="shared" si="4"/>
        <v>585.47495173895697</v>
      </c>
      <c r="AP26" s="1073">
        <f t="shared" si="4"/>
        <v>615.52406232027283</v>
      </c>
      <c r="AQ26" s="1073">
        <f t="shared" si="4"/>
        <v>640.28045354497306</v>
      </c>
      <c r="AR26" s="1073">
        <f t="shared" si="4"/>
        <v>664.48966303053498</v>
      </c>
    </row>
    <row r="27" spans="1:45">
      <c r="B27" t="s">
        <v>924</v>
      </c>
      <c r="C27" s="1018"/>
      <c r="D27" s="1018"/>
      <c r="E27" s="1018"/>
      <c r="F27" s="1018"/>
      <c r="G27" s="1018"/>
      <c r="H27" s="1018"/>
      <c r="I27" s="1018"/>
      <c r="J27" s="1018"/>
      <c r="K27" s="1018"/>
      <c r="L27" s="1018"/>
      <c r="M27" s="1018"/>
      <c r="N27" s="1018"/>
      <c r="O27" s="1018"/>
      <c r="P27" s="1018"/>
      <c r="Q27" s="1018"/>
      <c r="R27" s="1018"/>
      <c r="S27" s="1018"/>
      <c r="T27" s="1018"/>
      <c r="U27" s="1073">
        <f>'GDP (Tb1)'!T133/'GDP (Tb1)'!T136*100</f>
        <v>76.415323560379051</v>
      </c>
      <c r="V27" s="1073">
        <f>'GDP (Tb1)'!U133/'GDP (Tb1)'!U136*100</f>
        <v>85.3348135712545</v>
      </c>
      <c r="W27" s="1073">
        <f>'GDP (Tb1)'!V133/'GDP (Tb1)'!V136*100</f>
        <v>81.163168035696174</v>
      </c>
      <c r="X27" s="1073">
        <f>'GDP (Tb1)'!W133/'GDP (Tb1)'!W136*100</f>
        <v>89.21451263870344</v>
      </c>
      <c r="Y27" s="1073">
        <f>'GDP (Tb1)'!X133/'GDP (Tb1)'!X136*100</f>
        <v>97.092374598693041</v>
      </c>
      <c r="Z27" s="1073">
        <f>'GDP (Tb1)'!Y133/'GDP (Tb1)'!Y136*100</f>
        <v>96.544896760296766</v>
      </c>
      <c r="AA27" s="1074">
        <f>'GDP (Tb1)'!Z133/'GDP (Tb1)'!Z136*100</f>
        <v>100</v>
      </c>
      <c r="AB27" s="1073">
        <f>'GDP (Tb1)'!AA133/'GDP (Tb1)'!AA136*100</f>
        <v>105.43947858472997</v>
      </c>
      <c r="AC27" s="1073">
        <f>'GDP (Tb1)'!AB133/'GDP (Tb1)'!AB136*100</f>
        <v>104.73217745876089</v>
      </c>
      <c r="AD27" s="1073">
        <f>'GDP (Tb1)'!AC133/'GDP (Tb1)'!AC136*100</f>
        <v>105.33832613674279</v>
      </c>
      <c r="AE27" s="1073">
        <f>'GDP (Tb1)'!AD133/'GDP (Tb1)'!AD136*100</f>
        <v>113.44510735750065</v>
      </c>
      <c r="AF27" s="1073">
        <f>'GDP (Tb1)'!AE133/'GDP (Tb1)'!AE136*100</f>
        <v>126.24701294034783</v>
      </c>
      <c r="AG27" s="1073">
        <f>'GDP (Tb1)'!AF133/'GDP (Tb1)'!AF136*100</f>
        <v>127.59171139310621</v>
      </c>
      <c r="AH27" s="1073">
        <f>'GDP (Tb1)'!AG133/'GDP (Tb1)'!AG136*100</f>
        <v>129.67348651405169</v>
      </c>
      <c r="AI27" s="1073">
        <f>'GDP (Tb1)'!AH133/'GDP (Tb1)'!AH136*100</f>
        <v>144.70955258065788</v>
      </c>
      <c r="AJ27" s="1073">
        <f>'GDP (Tb1)'!AI133/'GDP (Tb1)'!AI136*100</f>
        <v>166.45741464923515</v>
      </c>
      <c r="AK27" s="1073">
        <f>'GDP (Tb1)'!AJ133/'GDP (Tb1)'!AJ136*100</f>
        <v>159.23038500901814</v>
      </c>
      <c r="AL27" s="1073">
        <f>'GDP (Tb1)'!AK133/'GDP (Tb1)'!AK136*100</f>
        <v>168.08015990922573</v>
      </c>
      <c r="AM27" s="1073">
        <f>'GDP (Tb1)'!AL133/'GDP (Tb1)'!AL136*100</f>
        <v>177.05165700418317</v>
      </c>
      <c r="AN27" s="1073">
        <f>'GDP (Tb1)'!AM133/'GDP (Tb1)'!AM136*100</f>
        <v>185.81163946079153</v>
      </c>
      <c r="AO27" s="1073">
        <f>'GDP (Tb1)'!AN133/'GDP (Tb1)'!AN136*100</f>
        <v>193.78663338852397</v>
      </c>
      <c r="AP27" s="1073">
        <f>'GDP (Tb1)'!AO133/'GDP (Tb1)'!AO136*100</f>
        <v>203.73260282509347</v>
      </c>
      <c r="AQ27" s="1073">
        <f>'GDP (Tb1)'!AP133/'GDP (Tb1)'!AP136*100</f>
        <v>211.92673255862795</v>
      </c>
      <c r="AR27" s="1073">
        <f>'GDP (Tb1)'!AQ133/'GDP (Tb1)'!AQ136*100</f>
        <v>219.93975034746808</v>
      </c>
    </row>
    <row r="28" spans="1:45">
      <c r="B28" t="s">
        <v>935</v>
      </c>
      <c r="C28" s="1073">
        <f>C26/$AJ$26*100</f>
        <v>9.9838318706254654</v>
      </c>
      <c r="D28" s="1073">
        <f t="shared" ref="D28:AR28" si="5">D26/$AJ$26*100</f>
        <v>10.678007700590056</v>
      </c>
      <c r="E28" s="1073">
        <f t="shared" si="5"/>
        <v>11.42183771701316</v>
      </c>
      <c r="F28" s="1073">
        <f t="shared" si="5"/>
        <v>11.914118922616426</v>
      </c>
      <c r="G28" s="1073">
        <f t="shared" si="5"/>
        <v>12.506727197827367</v>
      </c>
      <c r="H28" s="1073">
        <f t="shared" si="5"/>
        <v>12.863544124781381</v>
      </c>
      <c r="I28" s="1073">
        <f t="shared" si="5"/>
        <v>15.08649318498485</v>
      </c>
      <c r="J28" s="1073">
        <f t="shared" si="5"/>
        <v>16.841354072262288</v>
      </c>
      <c r="K28" s="1073">
        <f t="shared" si="5"/>
        <v>17.505408663331593</v>
      </c>
      <c r="L28" s="1073">
        <f t="shared" si="5"/>
        <v>19.884393700678356</v>
      </c>
      <c r="M28" s="1073">
        <f t="shared" si="5"/>
        <v>22.853531368063642</v>
      </c>
      <c r="N28" s="1073">
        <f t="shared" si="5"/>
        <v>26.417768120226846</v>
      </c>
      <c r="O28" s="1073">
        <f t="shared" si="5"/>
        <v>28.871714600914718</v>
      </c>
      <c r="P28" s="1073">
        <f t="shared" si="5"/>
        <v>32.277422055238617</v>
      </c>
      <c r="Q28" s="1073">
        <f t="shared" si="5"/>
        <v>37.028013033328641</v>
      </c>
      <c r="R28" s="1073">
        <f t="shared" si="5"/>
        <v>37.81263662950488</v>
      </c>
      <c r="S28" s="1073">
        <f t="shared" si="5"/>
        <v>38.501960995260752</v>
      </c>
      <c r="T28" s="1073">
        <f t="shared" si="5"/>
        <v>39.414457470848433</v>
      </c>
      <c r="U28" s="1073">
        <f t="shared" si="5"/>
        <v>39.773523178407864</v>
      </c>
      <c r="V28" s="1073">
        <f t="shared" si="5"/>
        <v>44.069063681675921</v>
      </c>
      <c r="W28" s="1073">
        <f t="shared" si="5"/>
        <v>47.115558053990171</v>
      </c>
      <c r="X28" s="1073">
        <f t="shared" si="5"/>
        <v>49.51939382590475</v>
      </c>
      <c r="Y28" s="1073">
        <f t="shared" si="5"/>
        <v>51.718550105713177</v>
      </c>
      <c r="Z28" s="1073">
        <f t="shared" si="5"/>
        <v>54.065020724009386</v>
      </c>
      <c r="AA28" s="1073">
        <f t="shared" si="5"/>
        <v>56.41103740236877</v>
      </c>
      <c r="AB28" s="1073">
        <f t="shared" si="5"/>
        <v>59.356887890535937</v>
      </c>
      <c r="AC28" s="1073">
        <f t="shared" si="5"/>
        <v>62.918301163968096</v>
      </c>
      <c r="AD28" s="1073">
        <f t="shared" si="5"/>
        <v>63.282447560966517</v>
      </c>
      <c r="AE28" s="1073">
        <f t="shared" si="5"/>
        <v>68.152630867514162</v>
      </c>
      <c r="AF28" s="1073">
        <f t="shared" si="5"/>
        <v>75.843430108763826</v>
      </c>
      <c r="AG28" s="1073">
        <f t="shared" si="5"/>
        <v>76.651263424925787</v>
      </c>
      <c r="AH28" s="1073">
        <f t="shared" si="5"/>
        <v>77.901898685200763</v>
      </c>
      <c r="AI28" s="1073">
        <f t="shared" si="5"/>
        <v>86.934879341719252</v>
      </c>
      <c r="AJ28" s="1074">
        <f t="shared" si="5"/>
        <v>100</v>
      </c>
      <c r="AK28" s="1073">
        <f t="shared" si="5"/>
        <v>95.658331198134931</v>
      </c>
      <c r="AL28" s="1073">
        <f t="shared" si="5"/>
        <v>100.974871118484</v>
      </c>
      <c r="AM28" s="1073">
        <f t="shared" si="5"/>
        <v>106.36453616516425</v>
      </c>
      <c r="AN28" s="1073">
        <f t="shared" si="5"/>
        <v>111.62713289302269</v>
      </c>
      <c r="AO28" s="1073">
        <f t="shared" si="5"/>
        <v>116.41814442263079</v>
      </c>
      <c r="AP28" s="1073">
        <f t="shared" si="5"/>
        <v>122.39322787417184</v>
      </c>
      <c r="AQ28" s="1073">
        <f t="shared" si="5"/>
        <v>127.31588617137142</v>
      </c>
      <c r="AR28" s="1073">
        <f t="shared" si="5"/>
        <v>132.12974069730251</v>
      </c>
    </row>
    <row r="29" spans="1:45">
      <c r="B29" t="s">
        <v>925</v>
      </c>
      <c r="C29" s="1017">
        <f>'GDP (Tb1)'!B133</f>
        <v>3045.7</v>
      </c>
      <c r="D29" s="1017">
        <f>'GDP (Tb1)'!C133</f>
        <v>3076.1</v>
      </c>
      <c r="E29" s="1017">
        <f>'GDP (Tb1)'!D133</f>
        <v>3605.5</v>
      </c>
      <c r="F29" s="1017">
        <f>'GDP (Tb1)'!E133</f>
        <v>4223</v>
      </c>
      <c r="G29" s="1017">
        <f>'GDP (Tb1)'!F133</f>
        <v>4867.1000000000004</v>
      </c>
      <c r="H29" s="1017">
        <f>'GDP (Tb1)'!G133</f>
        <v>5530.2103703592356</v>
      </c>
      <c r="I29" s="1017">
        <f>'GDP (Tb1)'!H133</f>
        <v>6194.7652283638399</v>
      </c>
      <c r="J29" s="1017">
        <f>'GDP (Tb1)'!I133</f>
        <v>6794.7336339524136</v>
      </c>
      <c r="K29" s="1017">
        <f>'GDP (Tb1)'!J133</f>
        <v>7079.6110145337952</v>
      </c>
      <c r="L29" s="1017">
        <f>'GDP (Tb1)'!K133</f>
        <v>7803.5855116358662</v>
      </c>
      <c r="M29" s="1017">
        <f>'GDP (Tb1)'!L133</f>
        <v>8828.2526411261788</v>
      </c>
      <c r="N29" s="1017">
        <f>'GDP (Tb1)'!M133</f>
        <v>9735.8993883195981</v>
      </c>
      <c r="O29" s="1017">
        <f>'GDP (Tb1)'!N133</f>
        <v>10396.289593878231</v>
      </c>
      <c r="P29" s="1017">
        <f>'GDP (Tb1)'!O133</f>
        <v>11871.9</v>
      </c>
      <c r="Q29" s="1017">
        <f>'GDP (Tb1)'!P133</f>
        <v>13241.4</v>
      </c>
      <c r="R29" s="1017">
        <f>'GDP (Tb1)'!Q133</f>
        <v>13459.3</v>
      </c>
      <c r="S29" s="1017">
        <f>'GDP (Tb1)'!R133</f>
        <v>15094.7</v>
      </c>
      <c r="T29" s="1017">
        <f>'GDP (Tb1)'!S133</f>
        <v>16896.5</v>
      </c>
      <c r="U29" s="1017">
        <f>'GDP (Tb1)'!T133</f>
        <v>28305</v>
      </c>
      <c r="V29" s="1017">
        <f>'GDP (Tb1)'!U133</f>
        <v>31515</v>
      </c>
      <c r="W29" s="1017">
        <f>'GDP (Tb1)'!V133</f>
        <v>32014</v>
      </c>
      <c r="X29" s="1017">
        <f>'GDP (Tb1)'!W133</f>
        <v>38753</v>
      </c>
      <c r="Y29" s="1017">
        <f>'GDP (Tb1)'!X133</f>
        <v>42642</v>
      </c>
      <c r="Z29" s="1017">
        <f>'GDP (Tb1)'!Y133</f>
        <v>44373</v>
      </c>
      <c r="AA29" s="1017">
        <f>'GDP (Tb1)'!Z133</f>
        <v>47721</v>
      </c>
      <c r="AB29" s="1017">
        <f>'GDP (Tb1)'!AA133</f>
        <v>56621</v>
      </c>
      <c r="AC29" s="1017">
        <f>'GDP (Tb1)'!AB133</f>
        <v>62157.5</v>
      </c>
      <c r="AD29" s="1017">
        <f>'GDP (Tb1)'!AC133</f>
        <v>65038.2</v>
      </c>
      <c r="AE29" s="1017">
        <f>'GDP (Tb1)'!AD133</f>
        <v>72521.600000000006</v>
      </c>
      <c r="AF29" s="1017">
        <f>'GDP (Tb1)'!AE133</f>
        <v>79404.7</v>
      </c>
      <c r="AG29" s="1017">
        <f>'GDP (Tb1)'!AF133</f>
        <v>83846</v>
      </c>
      <c r="AH29" s="1017">
        <f>'GDP (Tb1)'!AG133</f>
        <v>82515</v>
      </c>
      <c r="AI29" s="1017">
        <f>'GDP (Tb1)'!AH133</f>
        <v>91612</v>
      </c>
      <c r="AJ29" s="1017">
        <f>'GDP (Tb1)'!AI133</f>
        <v>111394.8</v>
      </c>
      <c r="AK29" s="1017">
        <f>'GDP (Tb1)'!AJ133</f>
        <v>110619.1</v>
      </c>
      <c r="AL29" s="1017">
        <f>'GDP (Tb1)'!AK133</f>
        <v>121170.5</v>
      </c>
      <c r="AM29" s="1017">
        <f>'GDP (Tb1)'!AL133</f>
        <v>133365.4</v>
      </c>
      <c r="AN29" s="1017">
        <f>'GDP (Tb1)'!AM133</f>
        <v>145600.70000000001</v>
      </c>
      <c r="AO29" s="1017">
        <f>'GDP (Tb1)'!AN133</f>
        <v>157771</v>
      </c>
      <c r="AP29" s="1017">
        <f>'GDP (Tb1)'!AO133</f>
        <v>172615.3</v>
      </c>
      <c r="AQ29" s="1017">
        <f>'GDP (Tb1)'!AP133</f>
        <v>186694.1</v>
      </c>
      <c r="AR29" s="1017">
        <f>'GDP (Tb1)'!AQ133</f>
        <v>201287.1</v>
      </c>
    </row>
    <row r="30" spans="1:45">
      <c r="B30" s="974"/>
      <c r="C30" s="1017"/>
      <c r="D30" s="1017"/>
      <c r="E30" s="1017"/>
      <c r="F30" s="1017"/>
      <c r="G30" s="1017"/>
      <c r="H30" s="1017"/>
      <c r="I30" s="1017"/>
      <c r="J30" s="1017"/>
      <c r="K30" s="1017"/>
      <c r="L30" s="1017"/>
      <c r="M30" s="1017"/>
      <c r="N30" s="1017"/>
      <c r="O30" s="1017"/>
      <c r="P30" s="1017"/>
      <c r="Q30" s="1017"/>
      <c r="R30" s="1017"/>
      <c r="S30" s="1017"/>
      <c r="T30" s="1017"/>
      <c r="U30" s="1016"/>
      <c r="V30" s="1016"/>
      <c r="W30" s="1016"/>
      <c r="X30" s="1016"/>
      <c r="Y30" s="1016"/>
      <c r="Z30" s="1016"/>
      <c r="AA30" s="1016"/>
      <c r="AB30" s="1016"/>
      <c r="AC30" s="1016"/>
      <c r="AD30" s="1016"/>
      <c r="AE30" s="1016"/>
      <c r="AF30" s="1016"/>
      <c r="AG30" s="1016"/>
      <c r="AH30" s="1016"/>
      <c r="AI30" s="1016"/>
      <c r="AJ30" s="1016"/>
      <c r="AK30" s="1016"/>
      <c r="AL30" s="1016"/>
      <c r="AM30" s="1016"/>
      <c r="AN30" s="1016"/>
      <c r="AO30" s="1016"/>
      <c r="AP30" s="1016"/>
      <c r="AQ30" s="1016"/>
    </row>
    <row r="31" spans="1:45">
      <c r="A31" t="s">
        <v>926</v>
      </c>
      <c r="B31" t="s">
        <v>927</v>
      </c>
      <c r="C31" s="1073">
        <f>C29/C26*100</f>
        <v>6065.997372445936</v>
      </c>
      <c r="D31" s="1073">
        <f t="shared" ref="D31:AR31" si="6">D29/D26*100</f>
        <v>5728.2580400533607</v>
      </c>
      <c r="E31" s="1073">
        <f t="shared" si="6"/>
        <v>6276.8516997056195</v>
      </c>
      <c r="F31" s="1073">
        <f t="shared" si="6"/>
        <v>7048.0910206932758</v>
      </c>
      <c r="G31" s="1073">
        <f t="shared" si="6"/>
        <v>7738.1821038987609</v>
      </c>
      <c r="H31" s="1073">
        <f t="shared" si="6"/>
        <v>8548.5678896185364</v>
      </c>
      <c r="I31" s="1073">
        <f t="shared" si="6"/>
        <v>8164.8630449557277</v>
      </c>
      <c r="J31" s="1073">
        <f t="shared" si="6"/>
        <v>8022.4641135759693</v>
      </c>
      <c r="K31" s="1073">
        <f t="shared" si="6"/>
        <v>8041.7301514089377</v>
      </c>
      <c r="L31" s="1073">
        <f t="shared" si="6"/>
        <v>7803.5855116358662</v>
      </c>
      <c r="M31" s="1073">
        <f t="shared" si="6"/>
        <v>7681.283403339522</v>
      </c>
      <c r="N31" s="1073">
        <f t="shared" si="6"/>
        <v>7328.1155162882878</v>
      </c>
      <c r="O31" s="1073">
        <f t="shared" si="6"/>
        <v>7160.0844691222719</v>
      </c>
      <c r="P31" s="1073">
        <f t="shared" si="6"/>
        <v>7313.6427429392543</v>
      </c>
      <c r="Q31" s="1073">
        <f t="shared" si="6"/>
        <v>7110.7572126857149</v>
      </c>
      <c r="R31" s="1073">
        <f t="shared" si="6"/>
        <v>7077.7931398391484</v>
      </c>
      <c r="S31" s="1073">
        <f t="shared" si="6"/>
        <v>7795.6797481191988</v>
      </c>
      <c r="T31" s="1073">
        <f t="shared" si="6"/>
        <v>8524.1984724007816</v>
      </c>
      <c r="U31" s="1073">
        <f t="shared" si="6"/>
        <v>14150.814881877175</v>
      </c>
      <c r="V31" s="1073">
        <f t="shared" si="6"/>
        <v>14219.877054874765</v>
      </c>
      <c r="W31" s="1073">
        <f t="shared" si="6"/>
        <v>13511.014327879866</v>
      </c>
      <c r="X31" s="1073">
        <f t="shared" si="6"/>
        <v>15561.174108704052</v>
      </c>
      <c r="Y31" s="1073">
        <f t="shared" si="6"/>
        <v>16394.703920569893</v>
      </c>
      <c r="Z31" s="1073">
        <f t="shared" si="6"/>
        <v>16319.797715131037</v>
      </c>
      <c r="AA31" s="1073">
        <f t="shared" si="6"/>
        <v>16821.232075945234</v>
      </c>
      <c r="AB31" s="1073">
        <f t="shared" si="6"/>
        <v>18967.878804603268</v>
      </c>
      <c r="AC31" s="1073">
        <f t="shared" si="6"/>
        <v>19643.953803344641</v>
      </c>
      <c r="AD31" s="1073">
        <f t="shared" si="6"/>
        <v>20436.080212250676</v>
      </c>
      <c r="AE31" s="1073">
        <f t="shared" si="6"/>
        <v>21159.095809615861</v>
      </c>
      <c r="AF31" s="1073">
        <f t="shared" si="6"/>
        <v>20818.07632144275</v>
      </c>
      <c r="AG31" s="1073">
        <f t="shared" si="6"/>
        <v>21750.807484862948</v>
      </c>
      <c r="AH31" s="1073">
        <f t="shared" si="6"/>
        <v>21061.883906600779</v>
      </c>
      <c r="AI31" s="1073">
        <f t="shared" si="6"/>
        <v>20954.179605473411</v>
      </c>
      <c r="AJ31" s="1073">
        <f t="shared" si="6"/>
        <v>22150.180594083249</v>
      </c>
      <c r="AK31" s="1073">
        <f t="shared" si="6"/>
        <v>22994.272507835623</v>
      </c>
      <c r="AL31" s="1073">
        <f t="shared" si="6"/>
        <v>23861.401358768282</v>
      </c>
      <c r="AM31" s="1073">
        <f t="shared" si="6"/>
        <v>24932.089352888812</v>
      </c>
      <c r="AN31" s="1073">
        <f t="shared" si="6"/>
        <v>25936.182063091615</v>
      </c>
      <c r="AO31" s="1073">
        <f t="shared" si="6"/>
        <v>26947.523464734768</v>
      </c>
      <c r="AP31" s="1073">
        <f t="shared" si="6"/>
        <v>28043.631527468027</v>
      </c>
      <c r="AQ31" s="1073">
        <f t="shared" si="6"/>
        <v>29158.175759755046</v>
      </c>
      <c r="AR31" s="1073">
        <f t="shared" si="6"/>
        <v>30291.98363778766</v>
      </c>
    </row>
    <row r="32" spans="1:45">
      <c r="A32" t="s">
        <v>936</v>
      </c>
      <c r="B32" t="s">
        <v>927</v>
      </c>
      <c r="C32" s="1020"/>
      <c r="D32" s="1020"/>
      <c r="E32" s="1020"/>
      <c r="F32" s="1020"/>
      <c r="G32" s="1020"/>
      <c r="H32" s="1020"/>
      <c r="I32" s="1020"/>
      <c r="J32" s="1020"/>
      <c r="K32" s="1020"/>
      <c r="L32" s="1020"/>
      <c r="M32" s="1020"/>
      <c r="N32" s="1020"/>
      <c r="O32" s="1020"/>
      <c r="P32" s="1020"/>
      <c r="Q32" s="1020"/>
      <c r="R32" s="1020"/>
      <c r="S32" s="1020"/>
      <c r="T32" s="1020"/>
      <c r="U32" s="1073">
        <f>U29/U27*100</f>
        <v>37041</v>
      </c>
      <c r="V32" s="1073">
        <f t="shared" ref="V32:AR32" si="7">V29/V27*100</f>
        <v>36931</v>
      </c>
      <c r="W32" s="1073">
        <f t="shared" si="7"/>
        <v>39444</v>
      </c>
      <c r="X32" s="1073">
        <f t="shared" si="7"/>
        <v>43438</v>
      </c>
      <c r="Y32" s="1073">
        <f t="shared" si="7"/>
        <v>43919.000000000007</v>
      </c>
      <c r="Z32" s="1073">
        <f t="shared" si="7"/>
        <v>45961</v>
      </c>
      <c r="AA32" s="1073">
        <f t="shared" si="7"/>
        <v>47721</v>
      </c>
      <c r="AB32" s="1073">
        <f t="shared" si="7"/>
        <v>53700.000000000015</v>
      </c>
      <c r="AC32" s="1073">
        <f t="shared" si="7"/>
        <v>59349</v>
      </c>
      <c r="AD32" s="1073">
        <f t="shared" si="7"/>
        <v>61742.19999999999</v>
      </c>
      <c r="AE32" s="1073">
        <f t="shared" si="7"/>
        <v>63926.6</v>
      </c>
      <c r="AF32" s="1073">
        <f t="shared" si="7"/>
        <v>62896.30000000001</v>
      </c>
      <c r="AG32" s="1073">
        <f t="shared" si="7"/>
        <v>65714.3</v>
      </c>
      <c r="AH32" s="1073">
        <f t="shared" si="7"/>
        <v>63632.900000000009</v>
      </c>
      <c r="AI32" s="1073">
        <f t="shared" si="7"/>
        <v>63307.500000000007</v>
      </c>
      <c r="AJ32" s="1073">
        <f t="shared" si="7"/>
        <v>66920.899999999994</v>
      </c>
      <c r="AK32" s="1073">
        <f t="shared" si="7"/>
        <v>69471.100000000006</v>
      </c>
      <c r="AL32" s="1073">
        <f t="shared" si="7"/>
        <v>72090.899999999994</v>
      </c>
      <c r="AM32" s="1073">
        <f t="shared" si="7"/>
        <v>75325.7</v>
      </c>
      <c r="AN32" s="1073">
        <f t="shared" si="7"/>
        <v>78359.3</v>
      </c>
      <c r="AO32" s="1073">
        <f t="shared" si="7"/>
        <v>81414.799999999988</v>
      </c>
      <c r="AP32" s="1073">
        <f t="shared" si="7"/>
        <v>84726.399999999994</v>
      </c>
      <c r="AQ32" s="1073">
        <f t="shared" si="7"/>
        <v>88093.699999999983</v>
      </c>
      <c r="AR32" s="1073">
        <f t="shared" si="7"/>
        <v>91519.2</v>
      </c>
    </row>
    <row r="33" spans="1:45">
      <c r="A33" t="s">
        <v>937</v>
      </c>
      <c r="B33" t="s">
        <v>927</v>
      </c>
      <c r="C33" s="1073">
        <f>C29/C28*100</f>
        <v>30506.323017729199</v>
      </c>
      <c r="D33" s="1073">
        <f t="shared" ref="D33:AR33" si="8">D29/D28*100</f>
        <v>28807.80840633799</v>
      </c>
      <c r="E33" s="1073">
        <f t="shared" si="8"/>
        <v>31566.724106309994</v>
      </c>
      <c r="F33" s="1073">
        <f t="shared" si="8"/>
        <v>35445.340334680819</v>
      </c>
      <c r="G33" s="1073">
        <f t="shared" si="8"/>
        <v>38915.856426815633</v>
      </c>
      <c r="H33" s="1073">
        <f t="shared" si="8"/>
        <v>42991.342951165279</v>
      </c>
      <c r="I33" s="1073">
        <f t="shared" si="8"/>
        <v>41061.664579077333</v>
      </c>
      <c r="J33" s="1073">
        <f t="shared" si="8"/>
        <v>40345.530441304247</v>
      </c>
      <c r="K33" s="1073">
        <f t="shared" si="8"/>
        <v>40442.420686604062</v>
      </c>
      <c r="L33" s="1073">
        <f t="shared" si="8"/>
        <v>39244.774716815467</v>
      </c>
      <c r="M33" s="1073">
        <f t="shared" si="8"/>
        <v>38629.708901194594</v>
      </c>
      <c r="N33" s="1073">
        <f t="shared" si="8"/>
        <v>36853.603014500215</v>
      </c>
      <c r="O33" s="1073">
        <f t="shared" si="8"/>
        <v>36008.563182281025</v>
      </c>
      <c r="P33" s="1073">
        <f t="shared" si="8"/>
        <v>36780.818429931562</v>
      </c>
      <c r="Q33" s="1073">
        <f t="shared" si="8"/>
        <v>35760.492976173235</v>
      </c>
      <c r="R33" s="1073">
        <f t="shared" si="8"/>
        <v>35594.714359320344</v>
      </c>
      <c r="S33" s="1073">
        <f t="shared" si="8"/>
        <v>39205.016081799113</v>
      </c>
      <c r="T33" s="1073">
        <f t="shared" si="8"/>
        <v>42868.787455711965</v>
      </c>
      <c r="U33" s="1073">
        <f t="shared" si="8"/>
        <v>71165.433026979459</v>
      </c>
      <c r="V33" s="1073">
        <f t="shared" si="8"/>
        <v>71512.751502147425</v>
      </c>
      <c r="W33" s="1073">
        <f t="shared" si="8"/>
        <v>67947.831506770744</v>
      </c>
      <c r="X33" s="1073">
        <f t="shared" si="8"/>
        <v>78258.227748594538</v>
      </c>
      <c r="Y33" s="1073">
        <f t="shared" si="8"/>
        <v>82450.107191403033</v>
      </c>
      <c r="Z33" s="1073">
        <f t="shared" si="8"/>
        <v>82073.3986703064</v>
      </c>
      <c r="AA33" s="1073">
        <f t="shared" si="8"/>
        <v>84595.146973836963</v>
      </c>
      <c r="AB33" s="1073">
        <f t="shared" si="8"/>
        <v>95390.782792417667</v>
      </c>
      <c r="AC33" s="1073">
        <f t="shared" si="8"/>
        <v>98790.811020174544</v>
      </c>
      <c r="AD33" s="1073">
        <f t="shared" si="8"/>
        <v>102774.46986756001</v>
      </c>
      <c r="AE33" s="1073">
        <f t="shared" si="8"/>
        <v>106410.56563315792</v>
      </c>
      <c r="AF33" s="1073">
        <f t="shared" si="8"/>
        <v>104695.55489002686</v>
      </c>
      <c r="AG33" s="1073">
        <f t="shared" si="8"/>
        <v>109386.32483484232</v>
      </c>
      <c r="AH33" s="1073">
        <f t="shared" si="8"/>
        <v>105921.68020633314</v>
      </c>
      <c r="AI33" s="1073">
        <f t="shared" si="8"/>
        <v>105380.02777906456</v>
      </c>
      <c r="AJ33" s="1073">
        <f t="shared" si="8"/>
        <v>111394.8</v>
      </c>
      <c r="AK33" s="1073">
        <f t="shared" si="8"/>
        <v>115639.79698838481</v>
      </c>
      <c r="AL33" s="1073">
        <f t="shared" si="8"/>
        <v>120000.64833736546</v>
      </c>
      <c r="AM33" s="1073">
        <f t="shared" si="8"/>
        <v>125385.21278643893</v>
      </c>
      <c r="AN33" s="1073">
        <f t="shared" si="8"/>
        <v>130434.86491723811</v>
      </c>
      <c r="AO33" s="1073">
        <f t="shared" si="8"/>
        <v>135520.97122184551</v>
      </c>
      <c r="AP33" s="1073">
        <f t="shared" si="8"/>
        <v>141033.37496536956</v>
      </c>
      <c r="AQ33" s="1073">
        <f t="shared" si="8"/>
        <v>146638.49548885322</v>
      </c>
      <c r="AR33" s="1073">
        <f t="shared" si="8"/>
        <v>152340.49422766283</v>
      </c>
    </row>
    <row r="34" spans="1:45">
      <c r="C34" s="1020"/>
      <c r="D34" s="1020"/>
      <c r="E34" s="1020"/>
      <c r="F34" s="1020"/>
      <c r="G34" s="1020"/>
      <c r="H34" s="1020"/>
      <c r="I34" s="1020"/>
      <c r="J34" s="1020"/>
      <c r="K34" s="1020"/>
      <c r="L34" s="1020"/>
      <c r="M34" s="1020"/>
      <c r="N34" s="1020"/>
      <c r="O34" s="1020"/>
      <c r="P34" s="1020"/>
      <c r="Q34" s="1020"/>
      <c r="R34" s="1020"/>
      <c r="S34" s="1020"/>
      <c r="T34" s="1020"/>
      <c r="U34" s="1020"/>
      <c r="V34" s="1020"/>
      <c r="W34" s="1020"/>
      <c r="X34" s="1020"/>
      <c r="Y34" s="1020"/>
      <c r="Z34" s="1020"/>
      <c r="AA34" s="1020"/>
      <c r="AB34" s="1020"/>
      <c r="AC34" s="1020"/>
      <c r="AD34" s="1020"/>
      <c r="AE34" s="1020"/>
      <c r="AF34" s="1020"/>
      <c r="AG34" s="1020"/>
      <c r="AH34" s="1020"/>
      <c r="AI34" s="1020"/>
      <c r="AJ34" s="1020"/>
    </row>
    <row r="35" spans="1:45">
      <c r="A35" t="s">
        <v>926</v>
      </c>
      <c r="B35" t="s">
        <v>928</v>
      </c>
      <c r="C35" s="1075">
        <f>C31/(C20/1000000)</f>
        <v>1597.9643654440019</v>
      </c>
      <c r="D35" s="1075">
        <f t="shared" ref="D35:AR35" si="9">D31/(D20/1000000)</f>
        <v>1470.1106049415769</v>
      </c>
      <c r="E35" s="1075">
        <f t="shared" si="9"/>
        <v>1560.6927132316948</v>
      </c>
      <c r="F35" s="1075">
        <f t="shared" si="9"/>
        <v>1691.528718703529</v>
      </c>
      <c r="G35" s="1075">
        <f t="shared" si="9"/>
        <v>1790.8843640586349</v>
      </c>
      <c r="H35" s="1075">
        <f t="shared" si="9"/>
        <v>1908.0738862165631</v>
      </c>
      <c r="I35" s="1075">
        <f t="shared" si="9"/>
        <v>1758.0478698638901</v>
      </c>
      <c r="J35" s="1075">
        <f t="shared" si="9"/>
        <v>1666.7073409985185</v>
      </c>
      <c r="K35" s="1075">
        <f t="shared" si="9"/>
        <v>1612.2531646008813</v>
      </c>
      <c r="L35" s="1075">
        <f t="shared" si="9"/>
        <v>1510.4522716318099</v>
      </c>
      <c r="M35" s="1075">
        <f t="shared" si="9"/>
        <v>1435.9329290847145</v>
      </c>
      <c r="N35" s="1075">
        <f t="shared" si="9"/>
        <v>1323.4659227865684</v>
      </c>
      <c r="O35" s="1075">
        <f t="shared" si="9"/>
        <v>1249.9198243712763</v>
      </c>
      <c r="P35" s="1075">
        <f t="shared" si="9"/>
        <v>1234.5778256593142</v>
      </c>
      <c r="Q35" s="1075">
        <f t="shared" si="9"/>
        <v>1161.1300940685821</v>
      </c>
      <c r="R35" s="1075">
        <f t="shared" si="9"/>
        <v>1118.4809232176513</v>
      </c>
      <c r="S35" s="1075">
        <f t="shared" si="9"/>
        <v>1192.7467960625497</v>
      </c>
      <c r="T35" s="1075">
        <f t="shared" si="9"/>
        <v>1263.2709229785441</v>
      </c>
      <c r="U35" s="1075">
        <f t="shared" si="9"/>
        <v>2032.186381958265</v>
      </c>
      <c r="V35" s="1075">
        <f t="shared" si="9"/>
        <v>1979.6565634918054</v>
      </c>
      <c r="W35" s="1075">
        <f t="shared" si="9"/>
        <v>1824.2256706773035</v>
      </c>
      <c r="X35" s="1075">
        <f t="shared" si="9"/>
        <v>2038.5311092537549</v>
      </c>
      <c r="Y35" s="1076">
        <f t="shared" si="9"/>
        <v>2086.0137625407879</v>
      </c>
      <c r="Z35" s="1075">
        <f t="shared" si="9"/>
        <v>2019.4295430774948</v>
      </c>
      <c r="AA35" s="1075">
        <f t="shared" si="9"/>
        <v>2025.9958962671212</v>
      </c>
      <c r="AB35" s="1075">
        <f t="shared" si="9"/>
        <v>2225.3780843444879</v>
      </c>
      <c r="AC35" s="1075">
        <f t="shared" si="9"/>
        <v>2246.7575318531176</v>
      </c>
      <c r="AD35" s="1075">
        <f t="shared" si="9"/>
        <v>2280.3752820888449</v>
      </c>
      <c r="AE35" s="1075">
        <f t="shared" si="9"/>
        <v>2305.2353314000047</v>
      </c>
      <c r="AF35" s="1075">
        <f t="shared" si="9"/>
        <v>2215.9824912097893</v>
      </c>
      <c r="AG35" s="1075">
        <f t="shared" si="9"/>
        <v>2263.5846445016655</v>
      </c>
      <c r="AH35" s="1075">
        <f t="shared" si="9"/>
        <v>2145.724217660153</v>
      </c>
      <c r="AI35" s="1075">
        <f t="shared" si="9"/>
        <v>2092.719189880072</v>
      </c>
      <c r="AJ35" s="1075">
        <f t="shared" si="9"/>
        <v>2170.9118602351141</v>
      </c>
      <c r="AK35" s="1075">
        <f t="shared" si="9"/>
        <v>2213.193486377108</v>
      </c>
      <c r="AL35" s="1076">
        <f t="shared" si="9"/>
        <v>2256.0768540268118</v>
      </c>
      <c r="AM35" s="1075">
        <f t="shared" si="9"/>
        <v>2297.5726776546217</v>
      </c>
      <c r="AN35" s="1075">
        <f t="shared" si="9"/>
        <v>2329.5351546546349</v>
      </c>
      <c r="AO35" s="1075">
        <f t="shared" si="9"/>
        <v>2359.0368262020629</v>
      </c>
      <c r="AP35" s="1075">
        <f t="shared" si="9"/>
        <v>2392.7799075054363</v>
      </c>
      <c r="AQ35" s="1075">
        <f t="shared" si="9"/>
        <v>2424.8310789976945</v>
      </c>
      <c r="AR35" s="1075">
        <f t="shared" si="9"/>
        <v>2455.2826393555315</v>
      </c>
    </row>
    <row r="36" spans="1:45">
      <c r="A36" t="s">
        <v>936</v>
      </c>
      <c r="B36" t="s">
        <v>928</v>
      </c>
      <c r="C36" s="488"/>
      <c r="D36" s="488"/>
      <c r="E36" s="488"/>
      <c r="F36" s="488"/>
      <c r="G36" s="488"/>
      <c r="H36" s="488"/>
      <c r="I36" s="488"/>
      <c r="J36" s="488"/>
      <c r="K36" s="488"/>
      <c r="L36" s="488"/>
      <c r="M36" s="488"/>
      <c r="N36" s="488"/>
      <c r="O36" s="488"/>
      <c r="P36" s="488"/>
      <c r="Q36" s="488"/>
      <c r="R36" s="488"/>
      <c r="S36" s="488"/>
      <c r="T36" s="488"/>
      <c r="U36" s="1077">
        <f>U32/(U20/1000000)</f>
        <v>5319.4262240345697</v>
      </c>
      <c r="V36" s="1077">
        <f t="shared" ref="V36:AR36" si="10">V32/(V20/1000000)</f>
        <v>5141.4436470990822</v>
      </c>
      <c r="W36" s="1077">
        <f t="shared" si="10"/>
        <v>5325.6369661097551</v>
      </c>
      <c r="X36" s="1077">
        <f t="shared" si="10"/>
        <v>5690.4262946479621</v>
      </c>
      <c r="Y36" s="1077">
        <f t="shared" si="10"/>
        <v>5588.1239991215562</v>
      </c>
      <c r="Z36" s="1077">
        <f t="shared" si="10"/>
        <v>5687.2641958870936</v>
      </c>
      <c r="AA36" s="1077">
        <f t="shared" si="10"/>
        <v>5747.6497398797355</v>
      </c>
      <c r="AB36" s="1077">
        <f t="shared" si="10"/>
        <v>6300.2723899889743</v>
      </c>
      <c r="AC36" s="1077">
        <f t="shared" si="10"/>
        <v>6787.9824037891658</v>
      </c>
      <c r="AD36" s="1077">
        <f t="shared" si="10"/>
        <v>6889.5495261064889</v>
      </c>
      <c r="AE36" s="1077">
        <f t="shared" si="10"/>
        <v>6964.6575762138364</v>
      </c>
      <c r="AF36" s="1077">
        <f t="shared" si="10"/>
        <v>6695.003775075942</v>
      </c>
      <c r="AG36" s="1077">
        <f t="shared" si="10"/>
        <v>6838.8210648131289</v>
      </c>
      <c r="AH36" s="1077">
        <f t="shared" si="10"/>
        <v>6482.737022738771</v>
      </c>
      <c r="AI36" s="1077">
        <f t="shared" si="10"/>
        <v>6322.5963797087288</v>
      </c>
      <c r="AJ36" s="1077">
        <f t="shared" si="10"/>
        <v>6558.8348090676527</v>
      </c>
      <c r="AK36" s="1077">
        <f t="shared" si="10"/>
        <v>6686.5775361694614</v>
      </c>
      <c r="AL36" s="1077">
        <f t="shared" si="10"/>
        <v>6816.1382657517579</v>
      </c>
      <c r="AM36" s="1077">
        <f t="shared" si="10"/>
        <v>6941.5068988253897</v>
      </c>
      <c r="AN36" s="1077">
        <f t="shared" si="10"/>
        <v>7038.0730517732154</v>
      </c>
      <c r="AO36" s="1077">
        <f t="shared" si="10"/>
        <v>7127.2045332558373</v>
      </c>
      <c r="AP36" s="1077">
        <f t="shared" si="10"/>
        <v>7229.1503101764147</v>
      </c>
      <c r="AQ36" s="1077">
        <f t="shared" si="10"/>
        <v>7325.9844300250452</v>
      </c>
      <c r="AR36" s="1077">
        <f t="shared" si="10"/>
        <v>7417.9857487905956</v>
      </c>
    </row>
    <row r="37" spans="1:45">
      <c r="A37" t="s">
        <v>937</v>
      </c>
      <c r="B37" t="s">
        <v>928</v>
      </c>
      <c r="C37" s="1075">
        <f>C33/(C20/1000000)</f>
        <v>8036.2740222221983</v>
      </c>
      <c r="D37" s="1075">
        <f t="shared" ref="D37:AR37" si="11">D33/(D20/1000000)</f>
        <v>7393.2885612269092</v>
      </c>
      <c r="E37" s="1075">
        <f t="shared" si="11"/>
        <v>7848.8322889042984</v>
      </c>
      <c r="F37" s="1075">
        <f t="shared" si="11"/>
        <v>8506.815667433817</v>
      </c>
      <c r="G37" s="1075">
        <f t="shared" si="11"/>
        <v>9006.4821237045762</v>
      </c>
      <c r="H37" s="1075">
        <f t="shared" si="11"/>
        <v>9595.8363877671036</v>
      </c>
      <c r="I37" s="1075">
        <f t="shared" si="11"/>
        <v>8841.3451087719841</v>
      </c>
      <c r="J37" s="1075">
        <f t="shared" si="11"/>
        <v>8381.9872312307871</v>
      </c>
      <c r="K37" s="1075">
        <f t="shared" si="11"/>
        <v>8108.1333877727411</v>
      </c>
      <c r="L37" s="1075">
        <f t="shared" si="11"/>
        <v>7596.1696110466819</v>
      </c>
      <c r="M37" s="1075">
        <f t="shared" si="11"/>
        <v>7221.4066503608201</v>
      </c>
      <c r="N37" s="1075">
        <f t="shared" si="11"/>
        <v>6655.8022472740458</v>
      </c>
      <c r="O37" s="1075">
        <f t="shared" si="11"/>
        <v>6285.9337990709546</v>
      </c>
      <c r="P37" s="1075">
        <f t="shared" si="11"/>
        <v>6208.777819648566</v>
      </c>
      <c r="Q37" s="1075">
        <f t="shared" si="11"/>
        <v>5839.4040650531397</v>
      </c>
      <c r="R37" s="1075">
        <f t="shared" si="11"/>
        <v>5624.918416192364</v>
      </c>
      <c r="S37" s="1075">
        <f t="shared" si="11"/>
        <v>5998.406660102788</v>
      </c>
      <c r="T37" s="1075">
        <f t="shared" si="11"/>
        <v>6353.0774032876234</v>
      </c>
      <c r="U37" s="1075">
        <f t="shared" si="11"/>
        <v>10220.006767865079</v>
      </c>
      <c r="V37" s="1075">
        <f t="shared" si="11"/>
        <v>9955.8306543903818</v>
      </c>
      <c r="W37" s="1075">
        <f t="shared" si="11"/>
        <v>9174.157875455212</v>
      </c>
      <c r="X37" s="1075">
        <f t="shared" si="11"/>
        <v>10251.914843067158</v>
      </c>
      <c r="Y37" s="1076">
        <f t="shared" si="11"/>
        <v>10490.708411539972</v>
      </c>
      <c r="Z37" s="1075">
        <f t="shared" si="11"/>
        <v>10155.851737177192</v>
      </c>
      <c r="AA37" s="1075">
        <f t="shared" si="11"/>
        <v>10188.874384427443</v>
      </c>
      <c r="AB37" s="1075">
        <f t="shared" si="11"/>
        <v>11191.58128652708</v>
      </c>
      <c r="AC37" s="1075">
        <f t="shared" si="11"/>
        <v>11299.100016192448</v>
      </c>
      <c r="AD37" s="1075">
        <f t="shared" si="11"/>
        <v>11468.166022135489</v>
      </c>
      <c r="AE37" s="1075">
        <f t="shared" si="11"/>
        <v>11593.188940537631</v>
      </c>
      <c r="AF37" s="1075">
        <f t="shared" si="11"/>
        <v>11144.330194660102</v>
      </c>
      <c r="AG37" s="1075">
        <f t="shared" si="11"/>
        <v>11383.724736975228</v>
      </c>
      <c r="AH37" s="1075">
        <f t="shared" si="11"/>
        <v>10790.996446559755</v>
      </c>
      <c r="AI37" s="1075">
        <f t="shared" si="11"/>
        <v>10524.430472369289</v>
      </c>
      <c r="AJ37" s="1075">
        <f t="shared" si="11"/>
        <v>10917.666854288113</v>
      </c>
      <c r="AK37" s="1075">
        <f t="shared" si="11"/>
        <v>11130.304095224212</v>
      </c>
      <c r="AL37" s="1076">
        <f t="shared" si="11"/>
        <v>11345.96753608759</v>
      </c>
      <c r="AM37" s="1075">
        <f t="shared" si="11"/>
        <v>11554.652921483044</v>
      </c>
      <c r="AN37" s="1075">
        <f t="shared" si="11"/>
        <v>11715.394443106217</v>
      </c>
      <c r="AO37" s="1075">
        <f t="shared" si="11"/>
        <v>11863.760402820757</v>
      </c>
      <c r="AP37" s="1075">
        <f t="shared" si="11"/>
        <v>12033.456707426823</v>
      </c>
      <c r="AQ37" s="1075">
        <f t="shared" si="11"/>
        <v>12194.644279825196</v>
      </c>
      <c r="AR37" s="1075">
        <f t="shared" si="11"/>
        <v>12347.787296485534</v>
      </c>
      <c r="AS37" s="1024"/>
    </row>
    <row r="38" spans="1:45">
      <c r="B38" s="1019"/>
      <c r="C38" s="1022"/>
      <c r="D38" s="1022"/>
      <c r="E38" s="1022"/>
      <c r="F38" s="1022"/>
      <c r="G38" s="1022"/>
      <c r="H38" s="1022"/>
      <c r="I38" s="1022"/>
      <c r="J38" s="1022"/>
      <c r="K38" s="1022"/>
      <c r="L38" s="1022"/>
      <c r="M38" s="1022"/>
      <c r="N38" s="1022"/>
      <c r="O38" s="1022"/>
      <c r="P38" s="1022"/>
      <c r="Q38" s="1022"/>
      <c r="R38" s="1022"/>
      <c r="S38" s="1022"/>
      <c r="T38" s="1022"/>
      <c r="U38" s="1022"/>
      <c r="V38" s="1022"/>
      <c r="W38" s="1022"/>
      <c r="X38" s="1022"/>
      <c r="Y38" s="1055"/>
      <c r="Z38" s="1022"/>
      <c r="AA38" s="1022"/>
      <c r="AB38" s="1022"/>
      <c r="AC38" s="1022"/>
      <c r="AD38" s="1023"/>
      <c r="AE38" s="1023"/>
      <c r="AF38" s="1023"/>
      <c r="AG38" s="1023"/>
      <c r="AH38" s="1023"/>
      <c r="AI38" s="1023"/>
      <c r="AJ38" s="1023"/>
      <c r="AS38" s="488"/>
    </row>
    <row r="39" spans="1:45">
      <c r="B39" t="s">
        <v>929</v>
      </c>
      <c r="C39" s="488">
        <f>'Rev compare'!B6</f>
        <v>1013.9</v>
      </c>
      <c r="D39" s="488">
        <f>'Rev compare'!C6</f>
        <v>988.9</v>
      </c>
      <c r="E39" s="488">
        <f>'Rev compare'!D6</f>
        <v>1026.2</v>
      </c>
      <c r="F39" s="488">
        <f>'Rev compare'!E6</f>
        <v>1125.5</v>
      </c>
      <c r="G39" s="488">
        <f>'Rev compare'!F6</f>
        <v>1308.7</v>
      </c>
      <c r="H39" s="488">
        <f>'Rev compare'!G6</f>
        <v>1451.7</v>
      </c>
      <c r="I39" s="488">
        <f>'Rev compare'!H6</f>
        <v>1721.6</v>
      </c>
      <c r="J39" s="488">
        <f>'Rev compare'!I6</f>
        <v>1897.7</v>
      </c>
      <c r="K39" s="488">
        <f>'Rev compare'!J6</f>
        <v>2201.8000000000002</v>
      </c>
      <c r="L39" s="488">
        <f>'Rev compare'!K6</f>
        <v>2352.9</v>
      </c>
      <c r="M39" s="488">
        <f>'Rev compare'!L6</f>
        <v>2569</v>
      </c>
      <c r="N39" s="488">
        <f>'Rev compare'!M6</f>
        <v>2975.8</v>
      </c>
      <c r="O39" s="488">
        <f>'Rev compare'!N6</f>
        <v>3184.8</v>
      </c>
      <c r="P39" s="488">
        <f>'Rev compare'!O6</f>
        <v>3286.4</v>
      </c>
      <c r="Q39" s="488">
        <f>'Rev compare'!P6</f>
        <v>3650.1</v>
      </c>
      <c r="R39" s="488">
        <f>'Rev compare'!Q6</f>
        <v>4349.6000000000004</v>
      </c>
      <c r="S39" s="488">
        <f>'Rev compare'!R6</f>
        <v>5326.8</v>
      </c>
      <c r="T39" s="488">
        <f>'Rev compare'!S6</f>
        <v>6311.6</v>
      </c>
      <c r="U39" s="488">
        <f>'Rev compare'!T6</f>
        <v>7028.6</v>
      </c>
      <c r="V39" s="488">
        <f>'Rev compare'!U6</f>
        <v>7073.3</v>
      </c>
      <c r="W39" s="488">
        <f>'Rev compare'!V6</f>
        <v>6651.3</v>
      </c>
      <c r="X39" s="488">
        <f>'Rev compare'!W6</f>
        <v>8278.9</v>
      </c>
      <c r="Y39" s="1021">
        <f>'Rev compare'!X6</f>
        <v>9304.9</v>
      </c>
      <c r="Z39" s="488">
        <f>'Rev compare'!Y5</f>
        <v>9418.9</v>
      </c>
      <c r="AA39" s="488">
        <f>'Rev compare'!Z5</f>
        <v>9897.5</v>
      </c>
      <c r="AB39" s="488">
        <f>'Rev compare'!AA5</f>
        <v>11874.9</v>
      </c>
      <c r="AC39" s="488">
        <f>'Rev compare'!AB5</f>
        <v>11003.1</v>
      </c>
      <c r="AD39" s="488">
        <f>'Rev compare'!AC5</f>
        <v>10485.5</v>
      </c>
      <c r="AE39" s="488">
        <f>'Rev compare'!AD5</f>
        <v>11525.1</v>
      </c>
      <c r="AF39" s="488">
        <f>'Rev compare'!AE5</f>
        <v>14085.1</v>
      </c>
      <c r="AG39" s="488">
        <f>'Rev compare'!AF5</f>
        <v>13680.5</v>
      </c>
      <c r="AH39" s="488">
        <f>'Rev compare'!AG5</f>
        <v>12093.3</v>
      </c>
      <c r="AI39" s="488">
        <f>'Rev compare'!AH5</f>
        <v>13860.4</v>
      </c>
      <c r="AJ39" s="488">
        <f>'Rev compare'!AI5</f>
        <v>18538.2</v>
      </c>
      <c r="AK39" s="488">
        <f>'Rev compare'!AJ5</f>
        <v>19810.099999999999</v>
      </c>
      <c r="AL39" s="488">
        <f>'Rev compare'!AK5</f>
        <v>20826.2</v>
      </c>
      <c r="AM39" s="488">
        <f>'Rev compare'!AL5</f>
        <v>23234.6</v>
      </c>
      <c r="AN39" s="488">
        <f>'Rev compare'!AM5</f>
        <v>28657.1</v>
      </c>
      <c r="AO39" s="488">
        <f>'Rev compare'!AN5</f>
        <v>31463.5</v>
      </c>
      <c r="AP39" s="488">
        <f>'Rev compare'!AO5</f>
        <v>34347.9</v>
      </c>
      <c r="AQ39" s="488">
        <f>'Rev compare'!AP5</f>
        <v>39240.1</v>
      </c>
      <c r="AR39" s="488">
        <f>'Rev compare'!AQ5</f>
        <v>43080.9</v>
      </c>
      <c r="AS39" s="1024"/>
    </row>
    <row r="40" spans="1:45">
      <c r="B40" t="s">
        <v>930</v>
      </c>
      <c r="C40" s="488">
        <f t="shared" ref="C40:AJ40" si="12">C39-C41</f>
        <v>824.2</v>
      </c>
      <c r="D40" s="488">
        <f t="shared" si="12"/>
        <v>749.7</v>
      </c>
      <c r="E40" s="488">
        <f t="shared" si="12"/>
        <v>811.40000000000009</v>
      </c>
      <c r="F40" s="488">
        <f t="shared" si="12"/>
        <v>929.2</v>
      </c>
      <c r="G40" s="488">
        <f t="shared" si="12"/>
        <v>1127.1000000000001</v>
      </c>
      <c r="H40" s="488">
        <f t="shared" si="12"/>
        <v>1286.9000000000001</v>
      </c>
      <c r="I40" s="488">
        <f t="shared" si="12"/>
        <v>1484.8999999999999</v>
      </c>
      <c r="J40" s="488">
        <f t="shared" si="12"/>
        <v>1727.6000000000001</v>
      </c>
      <c r="K40" s="488">
        <f t="shared" si="12"/>
        <v>1889.8000000000002</v>
      </c>
      <c r="L40" s="488">
        <f t="shared" si="12"/>
        <v>1882.6000000000001</v>
      </c>
      <c r="M40" s="488">
        <f t="shared" si="12"/>
        <v>2091.9</v>
      </c>
      <c r="N40" s="488">
        <f t="shared" si="12"/>
        <v>2459.4</v>
      </c>
      <c r="O40" s="488">
        <f t="shared" si="12"/>
        <v>2465.8000000000002</v>
      </c>
      <c r="P40" s="488">
        <f t="shared" si="12"/>
        <v>2595</v>
      </c>
      <c r="Q40" s="488">
        <f t="shared" si="12"/>
        <v>2957.1</v>
      </c>
      <c r="R40" s="488">
        <f t="shared" si="12"/>
        <v>3499.9000000000005</v>
      </c>
      <c r="S40" s="488">
        <f t="shared" si="12"/>
        <v>4043.7000000000003</v>
      </c>
      <c r="T40" s="488">
        <f t="shared" si="12"/>
        <v>5397</v>
      </c>
      <c r="U40" s="488">
        <f t="shared" si="12"/>
        <v>6307.6</v>
      </c>
      <c r="V40" s="488">
        <f t="shared" si="12"/>
        <v>6071.3</v>
      </c>
      <c r="W40" s="488">
        <f t="shared" si="12"/>
        <v>5773.8</v>
      </c>
      <c r="X40" s="488">
        <f t="shared" si="12"/>
        <v>6887.7999999999993</v>
      </c>
      <c r="Y40" s="1021">
        <f t="shared" si="12"/>
        <v>8279.9</v>
      </c>
      <c r="Z40" s="488">
        <f t="shared" si="12"/>
        <v>8488.1</v>
      </c>
      <c r="AA40" s="488">
        <f t="shared" si="12"/>
        <v>9020</v>
      </c>
      <c r="AB40" s="488">
        <f t="shared" si="12"/>
        <v>11007.4</v>
      </c>
      <c r="AC40" s="488">
        <f t="shared" si="12"/>
        <v>10183.6</v>
      </c>
      <c r="AD40" s="488">
        <f t="shared" si="12"/>
        <v>9055.4</v>
      </c>
      <c r="AE40" s="488">
        <f t="shared" si="12"/>
        <v>10085.200000000001</v>
      </c>
      <c r="AF40" s="488">
        <f t="shared" si="12"/>
        <v>12249.4</v>
      </c>
      <c r="AG40" s="488">
        <f t="shared" si="12"/>
        <v>11904.9</v>
      </c>
      <c r="AH40" s="488">
        <f t="shared" si="12"/>
        <v>10668.3</v>
      </c>
      <c r="AI40" s="488">
        <f t="shared" si="12"/>
        <v>11772.4</v>
      </c>
      <c r="AJ40" s="488">
        <f t="shared" si="12"/>
        <v>17066.100000000002</v>
      </c>
      <c r="AK40" s="488">
        <f t="shared" ref="AK40" si="13">AK39-AK41</f>
        <v>18651.399999999998</v>
      </c>
      <c r="AL40" s="488">
        <f t="shared" ref="AL40" si="14">AL39-AL41</f>
        <v>19645.600000000002</v>
      </c>
      <c r="AM40" s="488">
        <f t="shared" ref="AM40" si="15">AM39-AM41</f>
        <v>21753.399999999998</v>
      </c>
      <c r="AN40" s="488">
        <f t="shared" ref="AN40" si="16">AN39-AN41</f>
        <v>26714.1</v>
      </c>
      <c r="AO40" s="488">
        <f t="shared" ref="AO40:AP40" si="17">AO39-AO41</f>
        <v>29470.5</v>
      </c>
      <c r="AP40" s="488">
        <f t="shared" si="17"/>
        <v>32304.9</v>
      </c>
      <c r="AQ40" s="488">
        <f t="shared" ref="AQ40" si="18">AQ39-AQ41</f>
        <v>37147.1</v>
      </c>
      <c r="AR40" s="488">
        <f>AR39-AR41</f>
        <v>40937.9</v>
      </c>
      <c r="AS40" s="488"/>
    </row>
    <row r="41" spans="1:45">
      <c r="B41" t="s">
        <v>527</v>
      </c>
      <c r="C41" s="488">
        <f>'Rev compare'!B83</f>
        <v>189.7</v>
      </c>
      <c r="D41" s="488">
        <f>'Rev compare'!C83</f>
        <v>239.2</v>
      </c>
      <c r="E41" s="488">
        <f>'Rev compare'!D83</f>
        <v>214.8</v>
      </c>
      <c r="F41" s="488">
        <f>'Rev compare'!E83</f>
        <v>196.3</v>
      </c>
      <c r="G41" s="488">
        <f>'Rev compare'!F83</f>
        <v>181.6</v>
      </c>
      <c r="H41" s="488">
        <f>'Rev compare'!G83</f>
        <v>164.8</v>
      </c>
      <c r="I41" s="488">
        <f>'Rev compare'!H83</f>
        <v>236.7</v>
      </c>
      <c r="J41" s="488">
        <f>'Rev compare'!I83</f>
        <v>170.1</v>
      </c>
      <c r="K41" s="488">
        <f>'Rev compare'!J83</f>
        <v>312</v>
      </c>
      <c r="L41" s="488">
        <f>'Rev compare'!K83</f>
        <v>470.3</v>
      </c>
      <c r="M41" s="488">
        <f>'Rev compare'!L83</f>
        <v>477.1</v>
      </c>
      <c r="N41" s="488">
        <f>'Rev compare'!M83</f>
        <v>516.4</v>
      </c>
      <c r="O41" s="488">
        <f>'Rev compare'!N83</f>
        <v>719</v>
      </c>
      <c r="P41" s="488">
        <f>'Rev compare'!O83</f>
        <v>691.4</v>
      </c>
      <c r="Q41" s="488">
        <f>'Rev compare'!P83</f>
        <v>693</v>
      </c>
      <c r="R41" s="488">
        <f>'Rev compare'!Q83</f>
        <v>849.7</v>
      </c>
      <c r="S41" s="488">
        <f>'Rev compare'!R83</f>
        <v>1283.0999999999999</v>
      </c>
      <c r="T41" s="488">
        <f>'Rev compare'!S83</f>
        <v>914.6</v>
      </c>
      <c r="U41" s="488">
        <f>'Rev compare'!T83</f>
        <v>721</v>
      </c>
      <c r="V41" s="488">
        <f>'Rev compare'!U83</f>
        <v>1002</v>
      </c>
      <c r="W41" s="488">
        <f>'Rev compare'!V83</f>
        <v>877.5</v>
      </c>
      <c r="X41" s="488">
        <f>'Rev compare'!W83</f>
        <v>1391.1</v>
      </c>
      <c r="Y41" s="1021">
        <f>'Rev compare'!X83</f>
        <v>1025</v>
      </c>
      <c r="Z41" s="488">
        <f>'Rev compare'!Y82</f>
        <v>930.8</v>
      </c>
      <c r="AA41" s="488">
        <f>'Rev compare'!Z82</f>
        <v>877.5</v>
      </c>
      <c r="AB41" s="488">
        <f>'Rev compare'!AA82</f>
        <v>867.5</v>
      </c>
      <c r="AC41" s="488">
        <f>'Rev compare'!AB82</f>
        <v>819.5</v>
      </c>
      <c r="AD41" s="488">
        <f>'Rev compare'!AC82</f>
        <v>1430.1</v>
      </c>
      <c r="AE41" s="488">
        <f>'Rev compare'!AD82</f>
        <v>1439.9</v>
      </c>
      <c r="AF41" s="488">
        <f>'Rev compare'!AE82</f>
        <v>1835.7</v>
      </c>
      <c r="AG41" s="488">
        <f>'Rev compare'!AF82</f>
        <v>1775.6</v>
      </c>
      <c r="AH41" s="488">
        <f>'Rev compare'!AG82</f>
        <v>1425</v>
      </c>
      <c r="AI41" s="488">
        <f>'Rev compare'!AH82</f>
        <v>2088</v>
      </c>
      <c r="AJ41" s="488">
        <f>'Rev compare'!AI82</f>
        <v>1472.1</v>
      </c>
      <c r="AK41" s="488">
        <f>'Rev compare'!AJ82</f>
        <v>1158.7</v>
      </c>
      <c r="AL41" s="488">
        <f>'Rev compare'!AK82</f>
        <v>1180.5999999999999</v>
      </c>
      <c r="AM41" s="488">
        <f>'Rev compare'!AL82</f>
        <v>1481.2</v>
      </c>
      <c r="AN41" s="488">
        <f>'Rev compare'!AM82</f>
        <v>1943</v>
      </c>
      <c r="AO41" s="488">
        <f>'Rev compare'!AN82</f>
        <v>1993</v>
      </c>
      <c r="AP41" s="488">
        <f>'Rev compare'!AO82</f>
        <v>2043</v>
      </c>
      <c r="AQ41" s="488">
        <f>'Rev compare'!AP82</f>
        <v>2093</v>
      </c>
      <c r="AR41" s="488">
        <f>'Rev compare'!AQ82</f>
        <v>2143</v>
      </c>
    </row>
    <row r="42" spans="1:45">
      <c r="B42" t="s">
        <v>876</v>
      </c>
      <c r="C42" s="488">
        <f>'Rev compare'!B15+'Rev compare'!B17+'Rev compare'!B64</f>
        <v>111.7</v>
      </c>
      <c r="D42" s="488">
        <f>'Rev compare'!C15+'Rev compare'!C17+'Rev compare'!C64</f>
        <v>5.6</v>
      </c>
      <c r="E42" s="488">
        <f>'Rev compare'!D15+'Rev compare'!D17+'Rev compare'!D64</f>
        <v>7.5</v>
      </c>
      <c r="F42" s="488">
        <f>'Rev compare'!E15+'Rev compare'!E17+'Rev compare'!E64</f>
        <v>75.600000000000009</v>
      </c>
      <c r="G42" s="488">
        <f>'Rev compare'!F15+'Rev compare'!F17+'Rev compare'!F64</f>
        <v>265.89999999999998</v>
      </c>
      <c r="H42" s="488">
        <f>'Rev compare'!G15+'Rev compare'!G17+'Rev compare'!G64</f>
        <v>277.5</v>
      </c>
      <c r="I42" s="488">
        <f>'Rev compare'!H15+'Rev compare'!H17+'Rev compare'!H64</f>
        <v>281.8</v>
      </c>
      <c r="J42" s="488">
        <f>'Rev compare'!I15+'Rev compare'!I17+'Rev compare'!I64</f>
        <v>424.2</v>
      </c>
      <c r="K42" s="488">
        <f>'Rev compare'!J15+'Rev compare'!J17+'Rev compare'!J64</f>
        <v>433.5</v>
      </c>
      <c r="L42" s="488">
        <f>'Rev compare'!K15+'Rev compare'!K17+'Rev compare'!K64</f>
        <v>258.8</v>
      </c>
      <c r="M42" s="488">
        <f>'Rev compare'!L15+'Rev compare'!L17+'Rev compare'!L64</f>
        <v>265.8</v>
      </c>
      <c r="N42" s="488">
        <f>'Rev compare'!M15+'Rev compare'!M17+'Rev compare'!M64</f>
        <v>535.4</v>
      </c>
      <c r="O42" s="488">
        <f>'Rev compare'!N15+'Rev compare'!N17+'Rev compare'!N64</f>
        <v>555.1</v>
      </c>
      <c r="P42" s="488">
        <f>'Rev compare'!O15+'Rev compare'!O17+'Rev compare'!O64</f>
        <v>364.79999999999995</v>
      </c>
      <c r="Q42" s="488">
        <f>'Rev compare'!P15+'Rev compare'!P17+'Rev compare'!P64</f>
        <v>498.3</v>
      </c>
      <c r="R42" s="488">
        <f>'Rev compare'!Q15+'Rev compare'!Q17+'Rev compare'!Q64</f>
        <v>735.59999999999991</v>
      </c>
      <c r="S42" s="488">
        <f>'Rev compare'!R15+'Rev compare'!R17+'Rev compare'!R64</f>
        <v>1149.8999999999999</v>
      </c>
      <c r="T42" s="488">
        <f>'Rev compare'!S15+'Rev compare'!S17+'Rev compare'!S64</f>
        <v>2002.6</v>
      </c>
      <c r="U42" s="488">
        <f>'Rev compare'!T15+'Rev compare'!T17+'Rev compare'!T64</f>
        <v>2390.5</v>
      </c>
      <c r="V42" s="488">
        <f>'Rev compare'!U15+'Rev compare'!U17+'Rev compare'!U64</f>
        <v>1973.2</v>
      </c>
      <c r="W42" s="488">
        <f>'Rev compare'!V15+'Rev compare'!V17+'Rev compare'!V64</f>
        <v>693.1</v>
      </c>
      <c r="X42" s="488">
        <f>'Rev compare'!W15+'Rev compare'!W17+'Rev compare'!W64</f>
        <v>1476.3</v>
      </c>
      <c r="Y42" s="1021">
        <f>'Rev compare'!X15+'Rev compare'!X17+'Rev compare'!X64</f>
        <v>1903.2</v>
      </c>
      <c r="Z42" s="488">
        <f>'Rev compare'!Y14+'Rev compare'!Y16+'Rev compare'!Y19+'Rev compare'!Y56</f>
        <v>1128.0999999999999</v>
      </c>
      <c r="AA42" s="488">
        <f>'Rev compare'!Z14+'Rev compare'!Z16+'Rev compare'!Z19+'Rev compare'!Z56</f>
        <v>685.30000000000007</v>
      </c>
      <c r="AB42" s="488">
        <f>'Rev compare'!AA14+'Rev compare'!AA16+'Rev compare'!AA19+'Rev compare'!AA56</f>
        <v>1323.8</v>
      </c>
      <c r="AC42" s="488">
        <f>'Rev compare'!AB14+'Rev compare'!AB16+'Rev compare'!AB19+'Rev compare'!AB56</f>
        <v>682.6</v>
      </c>
      <c r="AD42" s="488">
        <f>'Rev compare'!AC14+'Rev compare'!AC16+'Rev compare'!AC19+'Rev compare'!AC56</f>
        <v>419.1</v>
      </c>
      <c r="AE42" s="488">
        <f>'Rev compare'!AD14+'Rev compare'!AD16+'Rev compare'!AD19+'Rev compare'!AD56</f>
        <v>418.5</v>
      </c>
      <c r="AF42" s="488">
        <f>'Rev compare'!AE14+'Rev compare'!AE16+'Rev compare'!AE19+'Rev compare'!AE56</f>
        <v>1181.3</v>
      </c>
      <c r="AG42" s="488">
        <f>'Rev compare'!AF14+'Rev compare'!AF16+'Rev compare'!AF19+'Rev compare'!AF56</f>
        <v>1167.7</v>
      </c>
      <c r="AH42" s="488">
        <f>'Rev compare'!AG14+'Rev compare'!AG16+'Rev compare'!AG19+'Rev compare'!AG56</f>
        <v>782</v>
      </c>
      <c r="AI42" s="488">
        <f>'Rev compare'!AH14+'Rev compare'!AH16+'Rev compare'!AH19+'Rev compare'!AH56</f>
        <v>1045.5</v>
      </c>
      <c r="AJ42" s="488">
        <f>'Rev compare'!AI14+'Rev compare'!AI16+'Rev compare'!AI19+'Rev compare'!AI56</f>
        <v>4366.7</v>
      </c>
      <c r="AK42" s="488">
        <f>'Rev compare'!AJ14+'Rev compare'!AJ16+'Rev compare'!AJ19+'Rev compare'!AJ56</f>
        <v>4347.5</v>
      </c>
      <c r="AL42" s="488">
        <f>'Rev compare'!AK14+'Rev compare'!AK16+'Rev compare'!AK19+'Rev compare'!AK56</f>
        <v>4319.3</v>
      </c>
      <c r="AM42" s="488">
        <f>'Rev compare'!AL14+'Rev compare'!AL16+'Rev compare'!AL19+'Rev compare'!AL56</f>
        <v>5097.1000000000004</v>
      </c>
      <c r="AN42" s="488">
        <f>'Rev compare'!AM14+'Rev compare'!AM16+'Rev compare'!AM19+'Rev compare'!AM56</f>
        <v>7883.6</v>
      </c>
      <c r="AO42" s="488">
        <f>'Rev compare'!AN14+'Rev compare'!AN16+'Rev compare'!AN19+'Rev compare'!AN56</f>
        <v>7846.4</v>
      </c>
      <c r="AP42" s="488">
        <f>'Rev compare'!AO14+'Rev compare'!AO16+'Rev compare'!AO19+'Rev compare'!AO56</f>
        <v>8059.6</v>
      </c>
      <c r="AQ42" s="488">
        <f>'Rev compare'!AP14+'Rev compare'!AP16+'Rev compare'!AP19+'Rev compare'!AP56</f>
        <v>9969.7999999999993</v>
      </c>
      <c r="AR42" s="488">
        <f>'Rev compare'!AQ14+'Rev compare'!AQ16+'Rev compare'!AQ19+'Rev compare'!AQ56</f>
        <v>10482.299999999999</v>
      </c>
    </row>
    <row r="43" spans="1:45">
      <c r="C43" s="488"/>
      <c r="D43" s="488"/>
      <c r="E43" s="488"/>
      <c r="F43" s="488"/>
      <c r="G43" s="488"/>
      <c r="H43" s="488"/>
      <c r="I43" s="488"/>
      <c r="J43" s="488"/>
      <c r="K43" s="488"/>
      <c r="L43" s="488"/>
      <c r="M43" s="488"/>
      <c r="N43" s="488"/>
      <c r="O43" s="488"/>
      <c r="P43" s="488"/>
      <c r="Q43" s="488"/>
      <c r="R43" s="488"/>
      <c r="S43" s="488"/>
      <c r="T43" s="488"/>
      <c r="U43" s="488"/>
      <c r="V43" s="488"/>
      <c r="W43" s="488"/>
      <c r="X43" s="488"/>
      <c r="Y43" s="488"/>
      <c r="Z43" s="488"/>
      <c r="AA43" s="488"/>
      <c r="AB43" s="488"/>
      <c r="AC43" s="488"/>
      <c r="AD43" s="488"/>
      <c r="AE43" s="488"/>
      <c r="AF43" s="488"/>
      <c r="AG43" s="488"/>
      <c r="AH43" s="488"/>
      <c r="AI43" s="488"/>
      <c r="AJ43" s="488"/>
    </row>
    <row r="44" spans="1:45">
      <c r="A44" t="s">
        <v>937</v>
      </c>
      <c r="B44" t="s">
        <v>877</v>
      </c>
      <c r="C44" s="1077">
        <f>C39/(C28/100)</f>
        <v>10155.419413493002</v>
      </c>
      <c r="D44" s="1077">
        <f t="shared" ref="D44:AR44" si="19">D39/(D28/100)</f>
        <v>9261.0909050510836</v>
      </c>
      <c r="E44" s="1077">
        <f t="shared" si="19"/>
        <v>8984.5436909985619</v>
      </c>
      <c r="F44" s="1077">
        <f t="shared" si="19"/>
        <v>9446.7749340950177</v>
      </c>
      <c r="G44" s="1077">
        <f t="shared" si="19"/>
        <v>10463.968545083031</v>
      </c>
      <c r="H44" s="1077">
        <f t="shared" si="19"/>
        <v>11285.381275315305</v>
      </c>
      <c r="I44" s="1077">
        <f t="shared" si="19"/>
        <v>11411.532016688003</v>
      </c>
      <c r="J44" s="1077">
        <f t="shared" si="19"/>
        <v>11268.096329175291</v>
      </c>
      <c r="K44" s="1077">
        <f t="shared" si="19"/>
        <v>12577.826901077089</v>
      </c>
      <c r="L44" s="1077">
        <f t="shared" si="19"/>
        <v>11832.897876688749</v>
      </c>
      <c r="M44" s="1077">
        <f t="shared" si="19"/>
        <v>11241.15113163655</v>
      </c>
      <c r="N44" s="1077">
        <f t="shared" si="19"/>
        <v>11264.388370952387</v>
      </c>
      <c r="O44" s="1077">
        <f t="shared" si="19"/>
        <v>11030.865482090554</v>
      </c>
      <c r="P44" s="1077">
        <f t="shared" si="19"/>
        <v>10181.730109597207</v>
      </c>
      <c r="Q44" s="1077">
        <f t="shared" si="19"/>
        <v>9857.6718030064749</v>
      </c>
      <c r="R44" s="1077">
        <f t="shared" si="19"/>
        <v>11503.032815770493</v>
      </c>
      <c r="S44" s="1077">
        <f t="shared" si="19"/>
        <v>13835.139463820249</v>
      </c>
      <c r="T44" s="1077">
        <f t="shared" si="19"/>
        <v>16013.413364038212</v>
      </c>
      <c r="U44" s="1077">
        <f t="shared" si="19"/>
        <v>17671.554939884394</v>
      </c>
      <c r="V44" s="1077">
        <f t="shared" si="19"/>
        <v>16050.48850389146</v>
      </c>
      <c r="W44" s="1077">
        <f t="shared" si="19"/>
        <v>14116.99293124834</v>
      </c>
      <c r="X44" s="1077">
        <f t="shared" si="19"/>
        <v>16718.50028921217</v>
      </c>
      <c r="Y44" s="1077">
        <f t="shared" si="19"/>
        <v>17991.416969309274</v>
      </c>
      <c r="Z44" s="1077">
        <f t="shared" si="19"/>
        <v>17421.430481052645</v>
      </c>
      <c r="AA44" s="1077">
        <f t="shared" si="19"/>
        <v>17545.325269243127</v>
      </c>
      <c r="AB44" s="1077">
        <f t="shared" si="19"/>
        <v>20005.93431026793</v>
      </c>
      <c r="AC44" s="1077">
        <f t="shared" si="19"/>
        <v>17487.916546451877</v>
      </c>
      <c r="AD44" s="1077">
        <f t="shared" si="19"/>
        <v>16569.365446711327</v>
      </c>
      <c r="AE44" s="1077">
        <f t="shared" si="19"/>
        <v>16910.719150966172</v>
      </c>
      <c r="AF44" s="1077">
        <f t="shared" si="19"/>
        <v>18571.285581099328</v>
      </c>
      <c r="AG44" s="1077">
        <f t="shared" si="19"/>
        <v>17847.716252451643</v>
      </c>
      <c r="AH44" s="1077">
        <f t="shared" si="19"/>
        <v>15523.755138329378</v>
      </c>
      <c r="AI44" s="1077">
        <f t="shared" si="19"/>
        <v>15943.428121086172</v>
      </c>
      <c r="AJ44" s="1077">
        <f t="shared" si="19"/>
        <v>18538.2</v>
      </c>
      <c r="AK44" s="1077">
        <f t="shared" si="19"/>
        <v>20709.226004547152</v>
      </c>
      <c r="AL44" s="1077">
        <f t="shared" si="19"/>
        <v>20625.131549375805</v>
      </c>
      <c r="AM44" s="1077">
        <f t="shared" si="19"/>
        <v>21844.3109307796</v>
      </c>
      <c r="AN44" s="1077">
        <f t="shared" si="19"/>
        <v>25672.163440284174</v>
      </c>
      <c r="AO44" s="1077">
        <f t="shared" si="19"/>
        <v>27026.285426590031</v>
      </c>
      <c r="AP44" s="1077">
        <f t="shared" si="19"/>
        <v>28063.562499807478</v>
      </c>
      <c r="AQ44" s="1077">
        <f t="shared" si="19"/>
        <v>30821.055549329893</v>
      </c>
      <c r="AR44" s="1077">
        <f t="shared" si="19"/>
        <v>32604.998520881469</v>
      </c>
    </row>
    <row r="45" spans="1:45">
      <c r="A45" t="s">
        <v>937</v>
      </c>
      <c r="B45" t="s">
        <v>931</v>
      </c>
      <c r="C45" s="1077">
        <f t="shared" ref="C45" si="20">C40/(C28/100)</f>
        <v>8255.3473524025376</v>
      </c>
      <c r="D45" s="1077">
        <f t="shared" ref="D45:AR45" si="21">D40/(D28/100)</f>
        <v>7020.972647908583</v>
      </c>
      <c r="E45" s="1077">
        <f t="shared" si="21"/>
        <v>7103.9356371820641</v>
      </c>
      <c r="F45" s="1077">
        <f t="shared" si="21"/>
        <v>7799.149950032067</v>
      </c>
      <c r="G45" s="1077">
        <f t="shared" si="21"/>
        <v>9011.9499863705096</v>
      </c>
      <c r="H45" s="1077">
        <f t="shared" si="21"/>
        <v>10004.241346836996</v>
      </c>
      <c r="I45" s="1077">
        <f t="shared" si="21"/>
        <v>9842.5789333062366</v>
      </c>
      <c r="J45" s="1077">
        <f t="shared" si="21"/>
        <v>10258.082530580825</v>
      </c>
      <c r="K45" s="1077">
        <f t="shared" si="21"/>
        <v>10795.520609344845</v>
      </c>
      <c r="L45" s="1077">
        <f t="shared" si="21"/>
        <v>9467.7264408407646</v>
      </c>
      <c r="M45" s="1077">
        <f t="shared" si="21"/>
        <v>9153.508778618334</v>
      </c>
      <c r="N45" s="1077">
        <f t="shared" si="21"/>
        <v>9309.6433764098056</v>
      </c>
      <c r="O45" s="1077">
        <f t="shared" si="21"/>
        <v>8540.5388425454948</v>
      </c>
      <c r="P45" s="1077">
        <f t="shared" si="21"/>
        <v>8039.6755216664897</v>
      </c>
      <c r="Q45" s="1077">
        <f t="shared" si="21"/>
        <v>7986.1158019425357</v>
      </c>
      <c r="R45" s="1077">
        <f t="shared" si="21"/>
        <v>9255.9004395611446</v>
      </c>
      <c r="S45" s="1077">
        <f t="shared" si="21"/>
        <v>10502.581934716893</v>
      </c>
      <c r="T45" s="1077">
        <f t="shared" si="21"/>
        <v>13692.945041782466</v>
      </c>
      <c r="U45" s="1077">
        <f t="shared" si="21"/>
        <v>15858.791215720743</v>
      </c>
      <c r="V45" s="1077">
        <f t="shared" si="21"/>
        <v>13776.784648420995</v>
      </c>
      <c r="W45" s="1077">
        <f t="shared" si="21"/>
        <v>12254.550807577716</v>
      </c>
      <c r="X45" s="1077">
        <f t="shared" si="21"/>
        <v>13909.297888854266</v>
      </c>
      <c r="Y45" s="1077">
        <f t="shared" si="21"/>
        <v>16009.536197507103</v>
      </c>
      <c r="Z45" s="1077">
        <f t="shared" si="21"/>
        <v>15699.799771334547</v>
      </c>
      <c r="AA45" s="1077">
        <f t="shared" si="21"/>
        <v>15989.778623750746</v>
      </c>
      <c r="AB45" s="1077">
        <f t="shared" si="21"/>
        <v>18544.435854351887</v>
      </c>
      <c r="AC45" s="1077">
        <f t="shared" si="21"/>
        <v>16185.433827053042</v>
      </c>
      <c r="AD45" s="1077">
        <f t="shared" si="21"/>
        <v>14309.497102298386</v>
      </c>
      <c r="AE45" s="1077">
        <f t="shared" si="21"/>
        <v>14797.961387000898</v>
      </c>
      <c r="AF45" s="1077">
        <f t="shared" si="21"/>
        <v>16150.904544314068</v>
      </c>
      <c r="AG45" s="1077">
        <f t="shared" si="21"/>
        <v>15531.250847104384</v>
      </c>
      <c r="AH45" s="1077">
        <f t="shared" si="21"/>
        <v>13694.53142998514</v>
      </c>
      <c r="AI45" s="1077">
        <f t="shared" si="21"/>
        <v>13541.63034347312</v>
      </c>
      <c r="AJ45" s="1077">
        <f t="shared" si="21"/>
        <v>17066.100000000002</v>
      </c>
      <c r="AK45" s="1077">
        <f t="shared" si="21"/>
        <v>19497.935795438221</v>
      </c>
      <c r="AL45" s="1077">
        <f t="shared" si="21"/>
        <v>19455.929759937833</v>
      </c>
      <c r="AM45" s="1077">
        <f t="shared" si="21"/>
        <v>20451.741514879574</v>
      </c>
      <c r="AN45" s="1077">
        <f t="shared" si="21"/>
        <v>23931.547203314203</v>
      </c>
      <c r="AO45" s="1077">
        <f t="shared" si="21"/>
        <v>25314.352969768828</v>
      </c>
      <c r="AP45" s="1077">
        <f t="shared" si="21"/>
        <v>26394.352498989185</v>
      </c>
      <c r="AQ45" s="1077">
        <f t="shared" si="21"/>
        <v>29177.113019500775</v>
      </c>
      <c r="AR45" s="1077">
        <f t="shared" si="21"/>
        <v>30983.107802947328</v>
      </c>
    </row>
    <row r="46" spans="1:45">
      <c r="C46" s="1024"/>
      <c r="D46" s="1024"/>
      <c r="E46" s="1024"/>
      <c r="F46" s="1024"/>
      <c r="G46" s="1024"/>
      <c r="H46" s="1024"/>
      <c r="I46" s="1024"/>
      <c r="J46" s="1024"/>
      <c r="K46" s="1024"/>
      <c r="L46" s="1024"/>
      <c r="M46" s="1024"/>
      <c r="N46" s="1024"/>
      <c r="O46" s="1024"/>
      <c r="P46" s="1024"/>
      <c r="Q46" s="1024"/>
      <c r="R46" s="1024"/>
      <c r="S46" s="1024"/>
      <c r="T46" s="1024"/>
      <c r="U46" s="1024"/>
      <c r="V46" s="1024"/>
      <c r="W46" s="1024"/>
      <c r="X46" s="1024"/>
      <c r="Y46" s="1024"/>
      <c r="Z46" s="1024"/>
      <c r="AA46" s="1024"/>
      <c r="AB46" s="1024"/>
      <c r="AC46" s="1024"/>
      <c r="AD46" s="1024"/>
      <c r="AE46" s="1024"/>
      <c r="AF46" s="1024"/>
      <c r="AG46" s="1024"/>
      <c r="AH46" s="1024"/>
      <c r="AI46" s="1024"/>
      <c r="AJ46" s="1024"/>
      <c r="AK46" s="1024"/>
      <c r="AL46" s="1024"/>
      <c r="AM46" s="1024"/>
      <c r="AN46" s="1024"/>
      <c r="AO46" s="1024"/>
      <c r="AP46" s="1024"/>
      <c r="AQ46" s="1024"/>
      <c r="AR46" s="1024"/>
    </row>
    <row r="48" spans="1:45">
      <c r="B48" t="s">
        <v>871</v>
      </c>
      <c r="C48" s="488">
        <f>'Exp compare'!C6</f>
        <v>1049.0999999999999</v>
      </c>
      <c r="D48" s="488">
        <f>'Exp compare'!D6</f>
        <v>1089.0999999999999</v>
      </c>
      <c r="E48" s="488">
        <f>'Exp compare'!E6</f>
        <v>1187.8</v>
      </c>
      <c r="F48" s="488">
        <f>'Exp compare'!F6</f>
        <v>1358.3</v>
      </c>
      <c r="G48" s="488">
        <f>'Exp compare'!G6</f>
        <v>1605.1</v>
      </c>
      <c r="H48" s="488">
        <f>'Exp compare'!H6</f>
        <v>1605.5</v>
      </c>
      <c r="I48" s="488">
        <f>'Exp compare'!I6</f>
        <v>1755</v>
      </c>
      <c r="J48" s="488">
        <f>'Exp compare'!J6</f>
        <v>1860.8</v>
      </c>
      <c r="K48" s="488">
        <f>'Exp compare'!K6</f>
        <v>2192.1999999999998</v>
      </c>
      <c r="L48" s="488">
        <f>'Exp compare'!L6</f>
        <v>2475.1999999999998</v>
      </c>
      <c r="M48" s="488">
        <f>'Exp compare'!M6</f>
        <v>2801.3</v>
      </c>
      <c r="N48" s="488">
        <f>'Exp compare'!N6</f>
        <v>3206.2</v>
      </c>
      <c r="O48" s="488">
        <f>'Exp compare'!O6</f>
        <v>3544.2</v>
      </c>
      <c r="P48" s="488">
        <f>'Exp compare'!P6</f>
        <v>3774.4</v>
      </c>
      <c r="Q48" s="488">
        <f>'Exp compare'!Q6</f>
        <v>3774.4</v>
      </c>
      <c r="R48" s="488">
        <f>'Exp compare'!R6</f>
        <v>4147.8</v>
      </c>
      <c r="S48" s="488">
        <f>'Exp compare'!S6</f>
        <v>5319.1</v>
      </c>
      <c r="T48" s="488">
        <f>'Exp compare'!T6</f>
        <v>5775.8</v>
      </c>
      <c r="U48" s="488">
        <f>'Exp compare'!U6</f>
        <v>6552.4</v>
      </c>
      <c r="V48" s="488">
        <f>'Exp compare'!V6</f>
        <v>7551.8</v>
      </c>
      <c r="W48" s="488">
        <f>'Exp compare'!W6</f>
        <v>6687.2</v>
      </c>
      <c r="X48" s="488">
        <f>'Exp compare'!X6</f>
        <v>8092.6</v>
      </c>
      <c r="Y48" s="1021">
        <f>'Exp compare'!Y6</f>
        <v>8588.7999999999993</v>
      </c>
      <c r="Z48" s="488">
        <f>'Exp compare'!Z5</f>
        <v>9943.2999999999993</v>
      </c>
      <c r="AA48" s="488">
        <f>'Exp compare'!AA5</f>
        <v>13175.8</v>
      </c>
      <c r="AB48" s="488">
        <f>'Exp compare'!AB5</f>
        <v>15454.1</v>
      </c>
      <c r="AC48" s="488">
        <f>'Exp compare'!AC5</f>
        <v>13768.800000000001</v>
      </c>
      <c r="AD48" s="488">
        <f>'Exp compare'!AD5</f>
        <v>13218.5</v>
      </c>
      <c r="AE48" s="488">
        <f>'Exp compare'!AE5</f>
        <v>13319.8</v>
      </c>
      <c r="AF48" s="488">
        <f>'Exp compare'!AF5</f>
        <v>16134.2</v>
      </c>
      <c r="AG48" s="488">
        <f>'Exp compare'!AG5</f>
        <v>17852.5</v>
      </c>
      <c r="AH48" s="488">
        <f>'Exp compare'!AH5</f>
        <v>19397.8</v>
      </c>
      <c r="AI48" s="488">
        <f>'Exp compare'!AI5</f>
        <v>20130.7</v>
      </c>
      <c r="AJ48" s="488">
        <f>'Exp compare'!AJ5</f>
        <v>24390</v>
      </c>
      <c r="AK48" s="488">
        <f>'Exp compare'!AK5</f>
        <v>24614.6</v>
      </c>
      <c r="AL48" s="488">
        <f>'Exp compare'!AL5</f>
        <v>24757.3</v>
      </c>
      <c r="AM48" s="488">
        <f>'Exp compare'!AM5</f>
        <v>26115.1</v>
      </c>
      <c r="AN48" s="488">
        <f>'Exp compare'!AN5</f>
        <v>30265.200000000001</v>
      </c>
      <c r="AO48" s="488">
        <f>'Exp compare'!AO5</f>
        <v>31450.5</v>
      </c>
      <c r="AP48" s="488">
        <f>'Exp compare'!AP5</f>
        <v>32968.9</v>
      </c>
      <c r="AQ48" s="488">
        <f>'Exp compare'!AQ5</f>
        <v>34536.1</v>
      </c>
      <c r="AR48" s="488">
        <f>'Exp compare'!AR5</f>
        <v>36326.300000000003</v>
      </c>
    </row>
    <row r="49" spans="1:44">
      <c r="B49" t="s">
        <v>219</v>
      </c>
      <c r="C49" s="488">
        <f>'Exp compare'!C101</f>
        <v>90.9</v>
      </c>
      <c r="D49" s="488">
        <f>'Exp compare'!D101</f>
        <v>108.6</v>
      </c>
      <c r="E49" s="488">
        <f>'Exp compare'!E101</f>
        <v>116.5</v>
      </c>
      <c r="F49" s="488">
        <f>'Exp compare'!F101</f>
        <v>145</v>
      </c>
      <c r="G49" s="488">
        <f>'Exp compare'!G101</f>
        <v>158.4</v>
      </c>
      <c r="H49" s="488">
        <f>'Exp compare'!H101</f>
        <v>195.6</v>
      </c>
      <c r="I49" s="488">
        <f>'Exp compare'!I101</f>
        <v>273.10000000000002</v>
      </c>
      <c r="J49" s="488">
        <f>'Exp compare'!J101</f>
        <v>257.10000000000002</v>
      </c>
      <c r="K49" s="488">
        <f>'Exp compare'!K101</f>
        <v>297.60000000000002</v>
      </c>
      <c r="L49" s="488">
        <f>'Exp compare'!L101</f>
        <v>337.2</v>
      </c>
      <c r="M49" s="488">
        <f>'Exp compare'!M101</f>
        <v>392.7</v>
      </c>
      <c r="N49" s="488">
        <f>'Exp compare'!N101</f>
        <v>428.6</v>
      </c>
      <c r="O49" s="488">
        <f>'Exp compare'!O101</f>
        <v>433</v>
      </c>
      <c r="P49" s="488">
        <f>'Exp compare'!P101</f>
        <v>436.4</v>
      </c>
      <c r="Q49" s="488">
        <f>'Exp compare'!Q101</f>
        <v>739.6</v>
      </c>
      <c r="R49" s="488">
        <f>'Exp compare'!R101</f>
        <v>377</v>
      </c>
      <c r="S49" s="488">
        <f>'Exp compare'!S101</f>
        <v>332.8</v>
      </c>
      <c r="T49" s="488">
        <f>'Exp compare'!T101</f>
        <v>307</v>
      </c>
      <c r="U49" s="488">
        <f>'Exp compare'!U101</f>
        <v>370.1</v>
      </c>
      <c r="V49" s="488">
        <f>'Exp compare'!V101</f>
        <v>381.1</v>
      </c>
      <c r="W49" s="488">
        <f>'Exp compare'!W101</f>
        <v>449.2</v>
      </c>
      <c r="X49" s="488">
        <f>'Exp compare'!X101</f>
        <v>353.1</v>
      </c>
      <c r="Y49" s="1021">
        <f>'Exp compare'!Y101</f>
        <v>416.3</v>
      </c>
      <c r="Z49" s="488">
        <f>'Exp compare'!Z100</f>
        <v>452.3</v>
      </c>
      <c r="AA49" s="488">
        <f>'Exp compare'!AA100</f>
        <v>521.1</v>
      </c>
      <c r="AB49" s="488">
        <f>'Exp compare'!AB100</f>
        <v>933.1</v>
      </c>
      <c r="AC49" s="488">
        <f>'Exp compare'!AC100</f>
        <v>1074.7</v>
      </c>
      <c r="AD49" s="488">
        <f>'Exp compare'!AD100</f>
        <v>1264.3</v>
      </c>
      <c r="AE49" s="488">
        <f>'Exp compare'!AE100</f>
        <v>1633.9</v>
      </c>
      <c r="AF49" s="488">
        <f>'Exp compare'!AF100</f>
        <v>1934.7</v>
      </c>
      <c r="AG49" s="488">
        <f>'Exp compare'!AG100</f>
        <v>2147.1999999999998</v>
      </c>
      <c r="AH49" s="488">
        <f>'Exp compare'!AH100</f>
        <v>2165.1</v>
      </c>
      <c r="AI49" s="488">
        <f>'Exp compare'!AI100</f>
        <v>2254.6999999999998</v>
      </c>
      <c r="AJ49" s="488">
        <f>'Exp compare'!AJ100</f>
        <v>2578.6999999999998</v>
      </c>
      <c r="AK49" s="488">
        <f>'Exp compare'!AK100</f>
        <v>2769.7</v>
      </c>
      <c r="AL49" s="488">
        <f>'Exp compare'!AL100</f>
        <v>2963.5</v>
      </c>
      <c r="AM49" s="488">
        <f>'Exp compare'!AM100</f>
        <v>3403.4</v>
      </c>
      <c r="AN49" s="488">
        <f>'Exp compare'!AN100</f>
        <v>3723</v>
      </c>
      <c r="AO49" s="488">
        <f>'Exp compare'!AO100</f>
        <v>4048.8</v>
      </c>
      <c r="AP49" s="488">
        <f>'Exp compare'!AP100</f>
        <v>4104.1000000000004</v>
      </c>
      <c r="AQ49" s="488">
        <f>'Exp compare'!AQ100</f>
        <v>3502.5</v>
      </c>
      <c r="AR49" s="488">
        <f>'Exp compare'!AR100</f>
        <v>3818.9</v>
      </c>
    </row>
    <row r="50" spans="1:44">
      <c r="B50" t="s">
        <v>872</v>
      </c>
      <c r="C50" s="1077">
        <f>C48-C49</f>
        <v>958.19999999999993</v>
      </c>
      <c r="D50" s="1077">
        <f t="shared" ref="D50:AR50" si="22">D48-D49</f>
        <v>980.49999999999989</v>
      </c>
      <c r="E50" s="1077">
        <f t="shared" si="22"/>
        <v>1071.3</v>
      </c>
      <c r="F50" s="1077">
        <f t="shared" si="22"/>
        <v>1213.3</v>
      </c>
      <c r="G50" s="1077">
        <f t="shared" si="22"/>
        <v>1446.6999999999998</v>
      </c>
      <c r="H50" s="1077">
        <f t="shared" si="22"/>
        <v>1409.9</v>
      </c>
      <c r="I50" s="1077">
        <f t="shared" si="22"/>
        <v>1481.9</v>
      </c>
      <c r="J50" s="1077">
        <f t="shared" si="22"/>
        <v>1603.6999999999998</v>
      </c>
      <c r="K50" s="1077">
        <f t="shared" si="22"/>
        <v>1894.6</v>
      </c>
      <c r="L50" s="1077">
        <f t="shared" si="22"/>
        <v>2138</v>
      </c>
      <c r="M50" s="1077">
        <f t="shared" si="22"/>
        <v>2408.6000000000004</v>
      </c>
      <c r="N50" s="1077">
        <f t="shared" si="22"/>
        <v>2777.6</v>
      </c>
      <c r="O50" s="1077">
        <f t="shared" si="22"/>
        <v>3111.2</v>
      </c>
      <c r="P50" s="1077">
        <f t="shared" si="22"/>
        <v>3338</v>
      </c>
      <c r="Q50" s="1077">
        <f t="shared" si="22"/>
        <v>3034.8</v>
      </c>
      <c r="R50" s="1077">
        <f t="shared" si="22"/>
        <v>3770.8</v>
      </c>
      <c r="S50" s="1077">
        <f t="shared" si="22"/>
        <v>4986.3</v>
      </c>
      <c r="T50" s="1077">
        <f t="shared" si="22"/>
        <v>5468.8</v>
      </c>
      <c r="U50" s="1077">
        <f t="shared" si="22"/>
        <v>6182.2999999999993</v>
      </c>
      <c r="V50" s="1077">
        <f t="shared" si="22"/>
        <v>7170.7</v>
      </c>
      <c r="W50" s="1077">
        <f t="shared" si="22"/>
        <v>6238</v>
      </c>
      <c r="X50" s="1077">
        <f t="shared" si="22"/>
        <v>7739.5</v>
      </c>
      <c r="Y50" s="1078">
        <f t="shared" si="22"/>
        <v>8172.4999999999991</v>
      </c>
      <c r="Z50" s="1077">
        <f t="shared" si="22"/>
        <v>9491</v>
      </c>
      <c r="AA50" s="1077">
        <f t="shared" si="22"/>
        <v>12654.699999999999</v>
      </c>
      <c r="AB50" s="1077">
        <f t="shared" si="22"/>
        <v>14521</v>
      </c>
      <c r="AC50" s="1077">
        <f t="shared" si="22"/>
        <v>12694.1</v>
      </c>
      <c r="AD50" s="1077">
        <f t="shared" si="22"/>
        <v>11954.2</v>
      </c>
      <c r="AE50" s="1077">
        <f t="shared" si="22"/>
        <v>11685.9</v>
      </c>
      <c r="AF50" s="1077">
        <f t="shared" si="22"/>
        <v>14199.5</v>
      </c>
      <c r="AG50" s="1077">
        <f t="shared" si="22"/>
        <v>15705.3</v>
      </c>
      <c r="AH50" s="1077">
        <f t="shared" si="22"/>
        <v>17232.7</v>
      </c>
      <c r="AI50" s="1077">
        <f t="shared" si="22"/>
        <v>17876</v>
      </c>
      <c r="AJ50" s="1077">
        <f t="shared" si="22"/>
        <v>21811.3</v>
      </c>
      <c r="AK50" s="1077">
        <f t="shared" si="22"/>
        <v>21844.899999999998</v>
      </c>
      <c r="AL50" s="1077">
        <f t="shared" si="22"/>
        <v>21793.8</v>
      </c>
      <c r="AM50" s="1077">
        <f t="shared" si="22"/>
        <v>22711.699999999997</v>
      </c>
      <c r="AN50" s="1077">
        <f t="shared" si="22"/>
        <v>26542.2</v>
      </c>
      <c r="AO50" s="1077">
        <f t="shared" si="22"/>
        <v>27401.7</v>
      </c>
      <c r="AP50" s="1077">
        <f t="shared" si="22"/>
        <v>28864.800000000003</v>
      </c>
      <c r="AQ50" s="1077">
        <f t="shared" si="22"/>
        <v>31033.599999999999</v>
      </c>
      <c r="AR50" s="1077">
        <f t="shared" si="22"/>
        <v>32507.4</v>
      </c>
    </row>
    <row r="53" spans="1:44">
      <c r="A53" t="s">
        <v>937</v>
      </c>
      <c r="B53" t="s">
        <v>938</v>
      </c>
      <c r="C53" s="1077">
        <f>C48/(C28/100)</f>
        <v>10507.989453294711</v>
      </c>
      <c r="D53" s="1077">
        <f t="shared" ref="D53:AR53" si="23">D48/(D28/100)</f>
        <v>10199.46820173034</v>
      </c>
      <c r="E53" s="1077">
        <f t="shared" si="23"/>
        <v>10399.377310629596</v>
      </c>
      <c r="F53" s="1077">
        <f t="shared" si="23"/>
        <v>11400.759123039772</v>
      </c>
      <c r="G53" s="1077">
        <f t="shared" si="23"/>
        <v>12833.893108972852</v>
      </c>
      <c r="H53" s="1077">
        <f t="shared" si="23"/>
        <v>12481.008223130621</v>
      </c>
      <c r="I53" s="1077">
        <f t="shared" si="23"/>
        <v>11632.922101119568</v>
      </c>
      <c r="J53" s="1077">
        <f t="shared" si="23"/>
        <v>11048.992806728871</v>
      </c>
      <c r="K53" s="1077">
        <f t="shared" si="23"/>
        <v>12522.986707485325</v>
      </c>
      <c r="L53" s="1077">
        <f t="shared" si="23"/>
        <v>12447.953089540561</v>
      </c>
      <c r="M53" s="1077">
        <f t="shared" si="23"/>
        <v>12257.624237078033</v>
      </c>
      <c r="N53" s="1077">
        <f t="shared" si="23"/>
        <v>12136.528662862942</v>
      </c>
      <c r="O53" s="1077">
        <f t="shared" si="23"/>
        <v>12275.682442107931</v>
      </c>
      <c r="P53" s="1077">
        <f t="shared" si="23"/>
        <v>11693.622847390365</v>
      </c>
      <c r="Q53" s="1077">
        <f t="shared" si="23"/>
        <v>10193.363593673501</v>
      </c>
      <c r="R53" s="1077">
        <f t="shared" si="23"/>
        <v>10969.34879374031</v>
      </c>
      <c r="S53" s="1077">
        <f t="shared" si="23"/>
        <v>13815.140482467203</v>
      </c>
      <c r="T53" s="1077">
        <f t="shared" si="23"/>
        <v>14654.013706193658</v>
      </c>
      <c r="U53" s="1077">
        <f t="shared" si="23"/>
        <v>16474.276041900022</v>
      </c>
      <c r="V53" s="1077">
        <f t="shared" si="23"/>
        <v>17136.284207327208</v>
      </c>
      <c r="W53" s="1077">
        <f t="shared" si="23"/>
        <v>14193.188569128424</v>
      </c>
      <c r="X53" s="1077">
        <f t="shared" si="23"/>
        <v>16342.28405228695</v>
      </c>
      <c r="Y53" s="1077">
        <f t="shared" si="23"/>
        <v>16606.807388150704</v>
      </c>
      <c r="Z53" s="1077">
        <f t="shared" si="23"/>
        <v>18391.373695681104</v>
      </c>
      <c r="AA53" s="1077">
        <f t="shared" si="23"/>
        <v>23356.776628693468</v>
      </c>
      <c r="AB53" s="1077">
        <f t="shared" si="23"/>
        <v>26035.900043310819</v>
      </c>
      <c r="AC53" s="1077">
        <f t="shared" si="23"/>
        <v>21883.616921121014</v>
      </c>
      <c r="AD53" s="1077">
        <f t="shared" si="23"/>
        <v>20888.098532006454</v>
      </c>
      <c r="AE53" s="1077">
        <f t="shared" si="23"/>
        <v>19544.07310539945</v>
      </c>
      <c r="AF53" s="1077">
        <f t="shared" si="23"/>
        <v>21273.035748597649</v>
      </c>
      <c r="AG53" s="1077">
        <f t="shared" si="23"/>
        <v>23290.548912458824</v>
      </c>
      <c r="AH53" s="1077">
        <f t="shared" si="23"/>
        <v>24900.291684013926</v>
      </c>
      <c r="AI53" s="1077">
        <f t="shared" si="23"/>
        <v>23156.068257564675</v>
      </c>
      <c r="AJ53" s="1077">
        <f t="shared" si="23"/>
        <v>24390</v>
      </c>
      <c r="AK53" s="1077">
        <f t="shared" si="23"/>
        <v>25731.789057678976</v>
      </c>
      <c r="AL53" s="1077">
        <f t="shared" si="23"/>
        <v>24518.278385272471</v>
      </c>
      <c r="AM53" s="1077">
        <f t="shared" si="23"/>
        <v>24552.450413968923</v>
      </c>
      <c r="AN53" s="1077">
        <f t="shared" si="23"/>
        <v>27112.763013455256</v>
      </c>
      <c r="AO53" s="1077">
        <f t="shared" si="23"/>
        <v>27015.118782365909</v>
      </c>
      <c r="AP53" s="1077">
        <f t="shared" si="23"/>
        <v>26936.866175221854</v>
      </c>
      <c r="AQ53" s="1077">
        <f t="shared" si="23"/>
        <v>27126.308458877833</v>
      </c>
      <c r="AR53" s="1077">
        <f t="shared" si="23"/>
        <v>27492.901907088679</v>
      </c>
    </row>
    <row r="54" spans="1:44">
      <c r="A54" t="s">
        <v>937</v>
      </c>
      <c r="B54" t="s">
        <v>873</v>
      </c>
      <c r="C54" s="1077">
        <f>C50/(C28/100)</f>
        <v>9597.5173902840452</v>
      </c>
      <c r="D54" s="1077">
        <f t="shared" ref="D54:AR54" si="24">D50/(D28/100)</f>
        <v>9182.4245448504262</v>
      </c>
      <c r="E54" s="1077">
        <f t="shared" si="24"/>
        <v>9379.4013410317275</v>
      </c>
      <c r="F54" s="1077">
        <f t="shared" si="24"/>
        <v>10183.715706386038</v>
      </c>
      <c r="G54" s="1077">
        <f t="shared" si="24"/>
        <v>11567.374718554</v>
      </c>
      <c r="H54" s="1077">
        <f t="shared" si="24"/>
        <v>10960.431948795927</v>
      </c>
      <c r="I54" s="1077">
        <f t="shared" si="24"/>
        <v>9822.6935963812466</v>
      </c>
      <c r="J54" s="1077">
        <f t="shared" si="24"/>
        <v>9522.393467407077</v>
      </c>
      <c r="K54" s="1077">
        <f t="shared" si="24"/>
        <v>10822.940706140726</v>
      </c>
      <c r="L54" s="1077">
        <f t="shared" si="24"/>
        <v>10752.15081829255</v>
      </c>
      <c r="M54" s="1077">
        <f t="shared" si="24"/>
        <v>10539.290235757026</v>
      </c>
      <c r="N54" s="1077">
        <f t="shared" si="24"/>
        <v>10514.135741366137</v>
      </c>
      <c r="O54" s="1077">
        <f t="shared" si="24"/>
        <v>10775.944702298459</v>
      </c>
      <c r="P54" s="1077">
        <f t="shared" si="24"/>
        <v>10341.594177773697</v>
      </c>
      <c r="Q54" s="1077">
        <f t="shared" si="24"/>
        <v>8195.9569293345539</v>
      </c>
      <c r="R54" s="1077">
        <f t="shared" si="24"/>
        <v>9972.3276029306999</v>
      </c>
      <c r="S54" s="1077">
        <f t="shared" si="24"/>
        <v>12950.768924766635</v>
      </c>
      <c r="T54" s="1077">
        <f t="shared" si="24"/>
        <v>13875.111699925877</v>
      </c>
      <c r="U54" s="1077">
        <f t="shared" si="24"/>
        <v>15543.757519968029</v>
      </c>
      <c r="V54" s="1077">
        <f t="shared" si="24"/>
        <v>16271.505225970126</v>
      </c>
      <c r="W54" s="1077">
        <f t="shared" si="24"/>
        <v>13239.787997102392</v>
      </c>
      <c r="X54" s="1077">
        <f t="shared" si="24"/>
        <v>15629.230089547838</v>
      </c>
      <c r="Y54" s="1077">
        <f t="shared" si="24"/>
        <v>15801.873763466563</v>
      </c>
      <c r="Z54" s="1077">
        <f t="shared" si="24"/>
        <v>17554.788424940351</v>
      </c>
      <c r="AA54" s="1077">
        <f t="shared" si="24"/>
        <v>22433.021236139532</v>
      </c>
      <c r="AB54" s="1077">
        <f t="shared" si="24"/>
        <v>24463.883663811957</v>
      </c>
      <c r="AC54" s="1077">
        <f t="shared" si="24"/>
        <v>20175.528844808716</v>
      </c>
      <c r="AD54" s="1077">
        <f t="shared" si="24"/>
        <v>18890.230167667403</v>
      </c>
      <c r="AE54" s="1077">
        <f t="shared" si="24"/>
        <v>17146.660152734083</v>
      </c>
      <c r="AF54" s="1077">
        <f t="shared" si="24"/>
        <v>18722.122640863032</v>
      </c>
      <c r="AG54" s="1077">
        <f t="shared" si="24"/>
        <v>20489.290454269125</v>
      </c>
      <c r="AH54" s="1077">
        <f t="shared" si="24"/>
        <v>22121.026946514903</v>
      </c>
      <c r="AI54" s="1077">
        <f t="shared" si="24"/>
        <v>20562.517755081844</v>
      </c>
      <c r="AJ54" s="1077">
        <f t="shared" si="24"/>
        <v>21811.3</v>
      </c>
      <c r="AK54" s="1077">
        <f t="shared" si="24"/>
        <v>22836.379985296997</v>
      </c>
      <c r="AL54" s="1077">
        <f t="shared" si="24"/>
        <v>21583.389766773889</v>
      </c>
      <c r="AM54" s="1077">
        <f t="shared" si="24"/>
        <v>21352.699705034174</v>
      </c>
      <c r="AN54" s="1077">
        <f t="shared" si="24"/>
        <v>23777.552385437139</v>
      </c>
      <c r="AO54" s="1077">
        <f t="shared" si="24"/>
        <v>23537.310387394667</v>
      </c>
      <c r="AP54" s="1077">
        <f t="shared" si="24"/>
        <v>23583.657773675914</v>
      </c>
      <c r="AQ54" s="1077">
        <f t="shared" si="24"/>
        <v>24375.277063404123</v>
      </c>
      <c r="AR54" s="1077">
        <f t="shared" si="24"/>
        <v>24602.636642170946</v>
      </c>
    </row>
    <row r="55" spans="1:44">
      <c r="A55" t="s">
        <v>937</v>
      </c>
      <c r="B55" t="s">
        <v>939</v>
      </c>
      <c r="C55" s="1077">
        <f>C53/C20*1000000</f>
        <v>2768.1173709535765</v>
      </c>
      <c r="D55" s="1077">
        <f t="shared" ref="D55:AR55" si="25">D53/D20*1000000</f>
        <v>2617.6101466246955</v>
      </c>
      <c r="E55" s="1077">
        <f t="shared" si="25"/>
        <v>2585.7281910305155</v>
      </c>
      <c r="F55" s="1077">
        <f t="shared" si="25"/>
        <v>2736.1609569205193</v>
      </c>
      <c r="G55" s="1077">
        <f t="shared" si="25"/>
        <v>2970.2090478433179</v>
      </c>
      <c r="H55" s="1077">
        <f t="shared" si="25"/>
        <v>2785.8099943419188</v>
      </c>
      <c r="I55" s="1077">
        <f t="shared" si="25"/>
        <v>2504.7859109897313</v>
      </c>
      <c r="J55" s="1077">
        <f t="shared" si="25"/>
        <v>2295.4839262479732</v>
      </c>
      <c r="K55" s="1077">
        <f t="shared" si="25"/>
        <v>2510.6817275957205</v>
      </c>
      <c r="L55" s="1077">
        <f t="shared" si="25"/>
        <v>2409.4102631703299</v>
      </c>
      <c r="M55" s="1077">
        <f t="shared" si="25"/>
        <v>2291.4303964770997</v>
      </c>
      <c r="N55" s="1077">
        <f t="shared" si="25"/>
        <v>2191.8707572935664</v>
      </c>
      <c r="O55" s="1077">
        <f t="shared" si="25"/>
        <v>2142.9382444084517</v>
      </c>
      <c r="P55" s="1077">
        <f t="shared" si="25"/>
        <v>1973.9393864909191</v>
      </c>
      <c r="Q55" s="1077">
        <f t="shared" si="25"/>
        <v>1664.4951971193816</v>
      </c>
      <c r="R55" s="1077">
        <f t="shared" si="25"/>
        <v>1733.4509674858791</v>
      </c>
      <c r="S55" s="1077">
        <f t="shared" si="25"/>
        <v>2113.7303070450384</v>
      </c>
      <c r="T55" s="1077">
        <f t="shared" si="25"/>
        <v>2171.6985450187112</v>
      </c>
      <c r="U55" s="1077">
        <f t="shared" si="25"/>
        <v>2365.8566453191711</v>
      </c>
      <c r="V55" s="1077">
        <f t="shared" si="25"/>
        <v>2385.6716463850644</v>
      </c>
      <c r="W55" s="1077">
        <f t="shared" si="25"/>
        <v>1916.3312471026454</v>
      </c>
      <c r="X55" s="1077">
        <f t="shared" si="25"/>
        <v>2140.8573803061772</v>
      </c>
      <c r="Y55" s="1077">
        <f t="shared" si="25"/>
        <v>2113.0011820513701</v>
      </c>
      <c r="Z55" s="1077">
        <f t="shared" si="25"/>
        <v>2275.7686110534332</v>
      </c>
      <c r="AA55" s="1077">
        <f t="shared" si="25"/>
        <v>2813.1550284851342</v>
      </c>
      <c r="AB55" s="1077">
        <f t="shared" si="25"/>
        <v>3054.6231320555653</v>
      </c>
      <c r="AC55" s="1077">
        <f t="shared" si="25"/>
        <v>2502.9167566737819</v>
      </c>
      <c r="AD55" s="1077">
        <f t="shared" si="25"/>
        <v>2330.8140840859364</v>
      </c>
      <c r="AE55" s="1077">
        <f t="shared" si="25"/>
        <v>2129.2822834875833</v>
      </c>
      <c r="AF55" s="1077">
        <f t="shared" si="25"/>
        <v>2264.4106989471034</v>
      </c>
      <c r="AG55" s="1077">
        <f t="shared" si="25"/>
        <v>2423.8239852449756</v>
      </c>
      <c r="AH55" s="1077">
        <f t="shared" si="25"/>
        <v>2536.7701735572541</v>
      </c>
      <c r="AI55" s="1077">
        <f t="shared" si="25"/>
        <v>2312.6244652460859</v>
      </c>
      <c r="AJ55" s="1077">
        <f t="shared" si="25"/>
        <v>2390.4337956178124</v>
      </c>
      <c r="AK55" s="1077">
        <f t="shared" si="25"/>
        <v>2476.6788301686224</v>
      </c>
      <c r="AL55" s="1077">
        <f t="shared" si="25"/>
        <v>2318.184063622592</v>
      </c>
      <c r="AM55" s="1077">
        <f t="shared" si="25"/>
        <v>2262.5877214766488</v>
      </c>
      <c r="AN55" s="1077">
        <f t="shared" si="25"/>
        <v>2435.213264081136</v>
      </c>
      <c r="AO55" s="1077">
        <f t="shared" si="25"/>
        <v>2364.9542472882481</v>
      </c>
      <c r="AP55" s="1077">
        <f t="shared" si="25"/>
        <v>2298.3468489843267</v>
      </c>
      <c r="AQ55" s="1077">
        <f t="shared" si="25"/>
        <v>2255.8584031979099</v>
      </c>
      <c r="AR55" s="1077">
        <f t="shared" si="25"/>
        <v>2228.4062201120819</v>
      </c>
    </row>
    <row r="56" spans="1:44">
      <c r="C56" s="488"/>
      <c r="D56" s="488"/>
      <c r="E56" s="488"/>
      <c r="F56" s="488"/>
      <c r="G56" s="488"/>
      <c r="H56" s="488"/>
      <c r="I56" s="488"/>
      <c r="J56" s="488"/>
      <c r="K56" s="488"/>
      <c r="L56" s="488"/>
      <c r="M56" s="488"/>
      <c r="N56" s="488"/>
      <c r="O56" s="488"/>
      <c r="P56" s="488"/>
      <c r="Q56" s="488"/>
      <c r="R56" s="488"/>
      <c r="S56" s="488"/>
      <c r="T56" s="488"/>
      <c r="U56" s="488"/>
      <c r="V56" s="488"/>
      <c r="W56" s="488"/>
      <c r="X56" s="488"/>
      <c r="Y56" s="488"/>
      <c r="Z56" s="488"/>
      <c r="AA56" s="488"/>
      <c r="AB56" s="488"/>
      <c r="AC56" s="488"/>
      <c r="AD56" s="488"/>
      <c r="AE56" s="488"/>
      <c r="AF56" s="488"/>
      <c r="AG56" s="488"/>
      <c r="AH56" s="488"/>
      <c r="AI56" s="488"/>
      <c r="AJ56" s="488"/>
    </row>
    <row r="57" spans="1:44">
      <c r="A57" t="s">
        <v>937</v>
      </c>
      <c r="B57" t="s">
        <v>932</v>
      </c>
      <c r="C57" s="1077">
        <f>C41/(C28/100)/C20*1000000</f>
        <v>500.53556883985658</v>
      </c>
      <c r="D57" s="1077">
        <f t="shared" ref="D57:AR57" si="26">D41/(D28/100)/D20*1000000</f>
        <v>574.9080406506539</v>
      </c>
      <c r="E57" s="1077">
        <f t="shared" si="26"/>
        <v>467.5992721277612</v>
      </c>
      <c r="F57" s="1077">
        <f t="shared" si="26"/>
        <v>395.42692766214975</v>
      </c>
      <c r="G57" s="1077">
        <f t="shared" si="26"/>
        <v>336.04757528399887</v>
      </c>
      <c r="H57" s="1077">
        <f t="shared" si="26"/>
        <v>285.95545753195159</v>
      </c>
      <c r="I57" s="1077">
        <f t="shared" si="26"/>
        <v>337.82497158476883</v>
      </c>
      <c r="J57" s="1077">
        <f t="shared" si="26"/>
        <v>209.83545563992919</v>
      </c>
      <c r="K57" s="1077">
        <f t="shared" si="26"/>
        <v>357.32720509527633</v>
      </c>
      <c r="L57" s="1077">
        <f t="shared" si="26"/>
        <v>457.79963104759463</v>
      </c>
      <c r="M57" s="1077">
        <f t="shared" si="26"/>
        <v>390.26217904516631</v>
      </c>
      <c r="N57" s="1077">
        <f t="shared" si="26"/>
        <v>353.02914948112954</v>
      </c>
      <c r="O57" s="1077">
        <f t="shared" si="26"/>
        <v>434.73071433036432</v>
      </c>
      <c r="P57" s="1077">
        <f t="shared" si="26"/>
        <v>361.58904509851141</v>
      </c>
      <c r="Q57" s="1077">
        <f t="shared" si="26"/>
        <v>305.61020866991606</v>
      </c>
      <c r="R57" s="1077">
        <f t="shared" si="26"/>
        <v>355.10711390924138</v>
      </c>
      <c r="S57" s="1077">
        <f t="shared" si="26"/>
        <v>509.88463404889711</v>
      </c>
      <c r="T57" s="1077">
        <f t="shared" si="26"/>
        <v>343.88924292290471</v>
      </c>
      <c r="U57" s="1077">
        <f t="shared" si="26"/>
        <v>260.32944284157293</v>
      </c>
      <c r="V57" s="1077">
        <f t="shared" si="26"/>
        <v>316.53949914958474</v>
      </c>
      <c r="W57" s="1077">
        <f t="shared" si="26"/>
        <v>251.46259560542103</v>
      </c>
      <c r="X57" s="1077">
        <f t="shared" si="26"/>
        <v>368.00863773619392</v>
      </c>
      <c r="Y57" s="1077">
        <f t="shared" si="26"/>
        <v>252.16866286357276</v>
      </c>
      <c r="Z57" s="1077">
        <f t="shared" si="26"/>
        <v>213.03645903960813</v>
      </c>
      <c r="AA57" s="1077">
        <f t="shared" si="26"/>
        <v>187.35435704061277</v>
      </c>
      <c r="AB57" s="1077">
        <f t="shared" si="26"/>
        <v>171.46812606739977</v>
      </c>
      <c r="AC57" s="1077">
        <f t="shared" si="26"/>
        <v>148.97015586646356</v>
      </c>
      <c r="AD57" s="1077">
        <f t="shared" si="26"/>
        <v>252.1690979802018</v>
      </c>
      <c r="AE57" s="1077">
        <f t="shared" si="26"/>
        <v>230.18014985163225</v>
      </c>
      <c r="AF57" s="1077">
        <f t="shared" si="26"/>
        <v>257.63773351372845</v>
      </c>
      <c r="AG57" s="1077">
        <f t="shared" si="26"/>
        <v>241.07222339733812</v>
      </c>
      <c r="AH57" s="1077">
        <f t="shared" si="26"/>
        <v>186.35605570317702</v>
      </c>
      <c r="AI57" s="1077">
        <f t="shared" si="26"/>
        <v>239.87044084079676</v>
      </c>
      <c r="AJ57" s="1077">
        <f t="shared" si="26"/>
        <v>144.27870399872822</v>
      </c>
      <c r="AK57" s="1077">
        <f t="shared" si="26"/>
        <v>116.58640646268407</v>
      </c>
      <c r="AL57" s="1077">
        <f t="shared" si="26"/>
        <v>110.54711561894197</v>
      </c>
      <c r="AM57" s="1077">
        <f t="shared" si="26"/>
        <v>128.32977599362869</v>
      </c>
      <c r="AN57" s="1077">
        <f t="shared" si="26"/>
        <v>156.33861240334269</v>
      </c>
      <c r="AO57" s="1077">
        <f t="shared" si="26"/>
        <v>149.86578320998009</v>
      </c>
      <c r="AP57" s="1077">
        <f t="shared" si="26"/>
        <v>142.42278670125418</v>
      </c>
      <c r="AQ57" s="1077">
        <f t="shared" si="26"/>
        <v>136.71235715362261</v>
      </c>
      <c r="AR57" s="1077">
        <f t="shared" si="26"/>
        <v>131.46052666250597</v>
      </c>
    </row>
    <row r="58" spans="1:44">
      <c r="A58" t="s">
        <v>937</v>
      </c>
      <c r="B58" t="s">
        <v>940</v>
      </c>
      <c r="C58" s="1077">
        <f>C44/C20*1000000</f>
        <v>2675.2399222284162</v>
      </c>
      <c r="D58" s="1077">
        <f t="shared" ref="D58:AR58" si="27">D44/D20*1000000</f>
        <v>2376.7832834424403</v>
      </c>
      <c r="E58" s="1077">
        <f t="shared" si="27"/>
        <v>2233.9402842528334</v>
      </c>
      <c r="F58" s="1077">
        <f t="shared" si="27"/>
        <v>2267.2083906456928</v>
      </c>
      <c r="G58" s="1077">
        <f t="shared" si="27"/>
        <v>2421.7261110912409</v>
      </c>
      <c r="H58" s="1077">
        <f t="shared" si="27"/>
        <v>2518.9413695335811</v>
      </c>
      <c r="I58" s="1077">
        <f t="shared" si="27"/>
        <v>2457.1164811167641</v>
      </c>
      <c r="J58" s="1077">
        <f t="shared" si="27"/>
        <v>2341.0037869952598</v>
      </c>
      <c r="K58" s="1077">
        <f t="shared" si="27"/>
        <v>2521.6764108294219</v>
      </c>
      <c r="L58" s="1077">
        <f t="shared" si="27"/>
        <v>2290.3609438483641</v>
      </c>
      <c r="M58" s="1077">
        <f t="shared" si="27"/>
        <v>2101.4117333201261</v>
      </c>
      <c r="N58" s="1077">
        <f t="shared" si="27"/>
        <v>2034.3612374631009</v>
      </c>
      <c r="O58" s="1077">
        <f t="shared" si="27"/>
        <v>1925.6333504858751</v>
      </c>
      <c r="P58" s="1077">
        <f t="shared" si="27"/>
        <v>1718.7246714083715</v>
      </c>
      <c r="Q58" s="1077">
        <f t="shared" si="27"/>
        <v>1609.6793977865232</v>
      </c>
      <c r="R58" s="1077">
        <f t="shared" si="27"/>
        <v>1817.7873398371619</v>
      </c>
      <c r="S58" s="1077">
        <f t="shared" si="27"/>
        <v>2116.7901711882669</v>
      </c>
      <c r="T58" s="1077">
        <f t="shared" si="27"/>
        <v>2373.159135832283</v>
      </c>
      <c r="U58" s="1077">
        <f t="shared" si="27"/>
        <v>2537.7968404386675</v>
      </c>
      <c r="V58" s="1077">
        <f t="shared" si="27"/>
        <v>2234.5098196953672</v>
      </c>
      <c r="W58" s="1077">
        <f t="shared" si="27"/>
        <v>1906.0434896300137</v>
      </c>
      <c r="X58" s="1077">
        <f t="shared" si="27"/>
        <v>2190.1421256230146</v>
      </c>
      <c r="Y58" s="1077">
        <f t="shared" si="27"/>
        <v>2289.1748205651302</v>
      </c>
      <c r="Z58" s="1077">
        <f t="shared" si="27"/>
        <v>2155.7467813151752</v>
      </c>
      <c r="AA58" s="1077">
        <f t="shared" si="27"/>
        <v>2113.2076909509569</v>
      </c>
      <c r="AB58" s="1077">
        <f t="shared" si="27"/>
        <v>2347.1663979686055</v>
      </c>
      <c r="AC58" s="1077">
        <f t="shared" si="27"/>
        <v>2000.1629310729538</v>
      </c>
      <c r="AD58" s="1077">
        <f t="shared" si="27"/>
        <v>1848.9050254327717</v>
      </c>
      <c r="AE58" s="1077">
        <f t="shared" si="27"/>
        <v>1842.384363535695</v>
      </c>
      <c r="AF58" s="1077">
        <f t="shared" si="27"/>
        <v>1976.8225964559663</v>
      </c>
      <c r="AG58" s="1077">
        <f t="shared" si="27"/>
        <v>1857.3938680937622</v>
      </c>
      <c r="AH58" s="1077">
        <f t="shared" si="27"/>
        <v>1581.5155708317409</v>
      </c>
      <c r="AI58" s="1077">
        <f t="shared" si="27"/>
        <v>1592.2893957039173</v>
      </c>
      <c r="AJ58" s="1077">
        <f t="shared" si="27"/>
        <v>1816.9061004478119</v>
      </c>
      <c r="AK58" s="1077">
        <f t="shared" si="27"/>
        <v>1993.2582814071093</v>
      </c>
      <c r="AL58" s="1077">
        <f t="shared" si="27"/>
        <v>1950.0900722541162</v>
      </c>
      <c r="AM58" s="1077">
        <f t="shared" si="27"/>
        <v>2013.0239085211749</v>
      </c>
      <c r="AN58" s="1077">
        <f t="shared" si="27"/>
        <v>2305.8215386020747</v>
      </c>
      <c r="AO58" s="1077">
        <f t="shared" si="27"/>
        <v>2365.9317963006565</v>
      </c>
      <c r="AP58" s="1077">
        <f t="shared" si="27"/>
        <v>2394.4804871933475</v>
      </c>
      <c r="AQ58" s="1077">
        <f t="shared" si="27"/>
        <v>2563.1182828207679</v>
      </c>
      <c r="AR58" s="1077">
        <f t="shared" si="27"/>
        <v>2642.7614573470619</v>
      </c>
    </row>
    <row r="59" spans="1:44">
      <c r="A59" t="s">
        <v>937</v>
      </c>
      <c r="B59" t="s">
        <v>874</v>
      </c>
      <c r="C59" s="1077">
        <f>C45/C20*1000000-C60</f>
        <v>1879.9767675192295</v>
      </c>
      <c r="D59" s="1077">
        <f t="shared" ref="D59:AR59" si="28">D45/D20*1000000-D60</f>
        <v>1788.4158572247145</v>
      </c>
      <c r="E59" s="1077">
        <f t="shared" si="28"/>
        <v>1750.0142218971475</v>
      </c>
      <c r="F59" s="1077">
        <f t="shared" si="28"/>
        <v>1719.4927430076978</v>
      </c>
      <c r="G59" s="1077">
        <f t="shared" si="28"/>
        <v>1593.6353074591402</v>
      </c>
      <c r="H59" s="1077">
        <f t="shared" si="28"/>
        <v>1751.4771773832038</v>
      </c>
      <c r="I59" s="1077">
        <f t="shared" si="28"/>
        <v>1717.0985353343281</v>
      </c>
      <c r="J59" s="1077">
        <f t="shared" si="28"/>
        <v>1607.8749728458774</v>
      </c>
      <c r="K59" s="1077">
        <f t="shared" si="28"/>
        <v>1667.8705409623433</v>
      </c>
      <c r="L59" s="1077">
        <f t="shared" si="28"/>
        <v>1580.6401039657328</v>
      </c>
      <c r="M59" s="1077">
        <f t="shared" si="28"/>
        <v>1493.7282857983193</v>
      </c>
      <c r="N59" s="1077">
        <f t="shared" si="28"/>
        <v>1315.3138721953783</v>
      </c>
      <c r="O59" s="1077">
        <f t="shared" si="28"/>
        <v>1155.271176454836</v>
      </c>
      <c r="P59" s="1077">
        <f t="shared" si="28"/>
        <v>1166.3521671661849</v>
      </c>
      <c r="Q59" s="1077">
        <f t="shared" si="28"/>
        <v>1084.3208962158581</v>
      </c>
      <c r="R59" s="1077">
        <f t="shared" si="28"/>
        <v>1155.2578498050088</v>
      </c>
      <c r="S59" s="1077">
        <f t="shared" si="28"/>
        <v>1149.9525789187892</v>
      </c>
      <c r="T59" s="1077">
        <f t="shared" si="28"/>
        <v>1276.2930747621995</v>
      </c>
      <c r="U59" s="1077">
        <f t="shared" si="28"/>
        <v>1414.3362837097438</v>
      </c>
      <c r="V59" s="1077">
        <f t="shared" si="28"/>
        <v>1294.6212789070992</v>
      </c>
      <c r="W59" s="1077">
        <f t="shared" si="28"/>
        <v>1455.9612643788748</v>
      </c>
      <c r="X59" s="1077">
        <f t="shared" si="28"/>
        <v>1431.5856107464688</v>
      </c>
      <c r="Y59" s="1077">
        <f t="shared" si="28"/>
        <v>1568.7843048606287</v>
      </c>
      <c r="Z59" s="1077">
        <f t="shared" si="28"/>
        <v>1684.5169086071294</v>
      </c>
      <c r="AA59" s="1077">
        <f t="shared" si="28"/>
        <v>1779.5354525656924</v>
      </c>
      <c r="AB59" s="1077">
        <f t="shared" si="28"/>
        <v>1914.0388998112649</v>
      </c>
      <c r="AC59" s="1077">
        <f t="shared" si="28"/>
        <v>1727.1085428764738</v>
      </c>
      <c r="AD59" s="1077">
        <f t="shared" si="28"/>
        <v>1522.8361519379184</v>
      </c>
      <c r="AE59" s="1077">
        <f t="shared" si="28"/>
        <v>1545.3034617478811</v>
      </c>
      <c r="AF59" s="1077">
        <f t="shared" si="28"/>
        <v>1553.3911849993449</v>
      </c>
      <c r="AG59" s="1077">
        <f t="shared" si="28"/>
        <v>1457.7836658379695</v>
      </c>
      <c r="AH59" s="1077">
        <f t="shared" si="28"/>
        <v>1292.892542805838</v>
      </c>
      <c r="AI59" s="1077">
        <f t="shared" si="28"/>
        <v>1232.3114137237274</v>
      </c>
      <c r="AJ59" s="1077">
        <f t="shared" si="28"/>
        <v>1244.6525192320153</v>
      </c>
      <c r="AK59" s="1077">
        <f t="shared" si="28"/>
        <v>1439.2338822832364</v>
      </c>
      <c r="AL59" s="1077">
        <f t="shared" si="28"/>
        <v>1435.0993207780709</v>
      </c>
      <c r="AM59" s="1077">
        <f t="shared" si="28"/>
        <v>1443.0861786947589</v>
      </c>
      <c r="AN59" s="1077">
        <f t="shared" si="28"/>
        <v>1515.1488630268373</v>
      </c>
      <c r="AO59" s="1077">
        <f t="shared" si="28"/>
        <v>1626.0475076321777</v>
      </c>
      <c r="AP59" s="1077">
        <f t="shared" si="28"/>
        <v>1690.2022468957016</v>
      </c>
      <c r="AQ59" s="1077">
        <f t="shared" si="28"/>
        <v>1775.1900353899414</v>
      </c>
      <c r="AR59" s="1077">
        <f t="shared" si="28"/>
        <v>1868.2730825117203</v>
      </c>
    </row>
    <row r="60" spans="1:44">
      <c r="A60" t="s">
        <v>937</v>
      </c>
      <c r="B60" t="s">
        <v>875</v>
      </c>
      <c r="C60" s="1077">
        <f>C42/(C28/100)/C20*1000000</f>
        <v>294.72758586933043</v>
      </c>
      <c r="D60" s="1077">
        <f t="shared" ref="D60:AR60" si="29">D42/(D28/100)/D20*1000000</f>
        <v>13.459385567072166</v>
      </c>
      <c r="E60" s="1077">
        <f t="shared" si="29"/>
        <v>16.326790227924622</v>
      </c>
      <c r="F60" s="1077">
        <f t="shared" si="29"/>
        <v>152.28871997584574</v>
      </c>
      <c r="G60" s="1077">
        <f t="shared" si="29"/>
        <v>492.04322834810176</v>
      </c>
      <c r="H60" s="1077">
        <f t="shared" si="29"/>
        <v>481.50873461842576</v>
      </c>
      <c r="I60" s="1077">
        <f t="shared" si="29"/>
        <v>402.19297419766741</v>
      </c>
      <c r="J60" s="1077">
        <f t="shared" si="29"/>
        <v>523.29335850945301</v>
      </c>
      <c r="K60" s="1077">
        <f t="shared" si="29"/>
        <v>496.47866477180224</v>
      </c>
      <c r="L60" s="1077">
        <f t="shared" si="29"/>
        <v>251.92120883503614</v>
      </c>
      <c r="M60" s="1077">
        <f t="shared" si="29"/>
        <v>217.42126847664051</v>
      </c>
      <c r="N60" s="1077">
        <f t="shared" si="29"/>
        <v>366.0182157865932</v>
      </c>
      <c r="O60" s="1077">
        <f t="shared" si="29"/>
        <v>335.6314597006749</v>
      </c>
      <c r="P60" s="1077">
        <f t="shared" si="29"/>
        <v>190.78345914367509</v>
      </c>
      <c r="Q60" s="1077">
        <f t="shared" si="29"/>
        <v>219.74829290074916</v>
      </c>
      <c r="R60" s="1077">
        <f t="shared" si="29"/>
        <v>307.42237612291154</v>
      </c>
      <c r="S60" s="1077">
        <f t="shared" si="29"/>
        <v>456.9529582205804</v>
      </c>
      <c r="T60" s="1077">
        <f t="shared" si="29"/>
        <v>752.97681814717805</v>
      </c>
      <c r="U60" s="1077">
        <f t="shared" si="29"/>
        <v>863.13111388735103</v>
      </c>
      <c r="V60" s="1077">
        <f t="shared" si="29"/>
        <v>623.34904163868316</v>
      </c>
      <c r="W60" s="1077">
        <f t="shared" si="29"/>
        <v>198.61962964571779</v>
      </c>
      <c r="X60" s="1077">
        <f t="shared" si="29"/>
        <v>390.54787714035149</v>
      </c>
      <c r="Y60" s="1077">
        <f t="shared" si="29"/>
        <v>468.22185284092853</v>
      </c>
      <c r="Z60" s="1077">
        <f t="shared" si="29"/>
        <v>258.19341366843787</v>
      </c>
      <c r="AA60" s="1077">
        <f t="shared" si="29"/>
        <v>146.31788134465177</v>
      </c>
      <c r="AB60" s="1077">
        <f t="shared" si="29"/>
        <v>261.65937208994103</v>
      </c>
      <c r="AC60" s="1077">
        <f t="shared" si="29"/>
        <v>124.08423233001594</v>
      </c>
      <c r="AD60" s="1077">
        <f t="shared" si="29"/>
        <v>73.899775514651139</v>
      </c>
      <c r="AE60" s="1077">
        <f t="shared" si="29"/>
        <v>66.900751936181749</v>
      </c>
      <c r="AF60" s="1077">
        <f t="shared" si="29"/>
        <v>165.79367794289229</v>
      </c>
      <c r="AG60" s="1077">
        <f t="shared" si="29"/>
        <v>158.53797885845447</v>
      </c>
      <c r="AH60" s="1077">
        <f t="shared" si="29"/>
        <v>102.26697232272593</v>
      </c>
      <c r="AI60" s="1077">
        <f t="shared" si="29"/>
        <v>120.10754113939321</v>
      </c>
      <c r="AJ60" s="1077">
        <f t="shared" si="29"/>
        <v>427.97487721706852</v>
      </c>
      <c r="AK60" s="1077">
        <f t="shared" si="29"/>
        <v>437.43799266118845</v>
      </c>
      <c r="AL60" s="1077">
        <f t="shared" si="29"/>
        <v>404.44363585710329</v>
      </c>
      <c r="AM60" s="1077">
        <f t="shared" si="29"/>
        <v>441.60795383278747</v>
      </c>
      <c r="AN60" s="1077">
        <f t="shared" si="29"/>
        <v>634.33406317189531</v>
      </c>
      <c r="AO60" s="1077">
        <f t="shared" si="29"/>
        <v>590.01850545849845</v>
      </c>
      <c r="AP60" s="1077">
        <f t="shared" si="29"/>
        <v>561.85545359639161</v>
      </c>
      <c r="AQ60" s="1077">
        <f t="shared" si="29"/>
        <v>651.21589027720336</v>
      </c>
      <c r="AR60" s="1077">
        <f t="shared" si="29"/>
        <v>643.02784817283532</v>
      </c>
    </row>
    <row r="62" spans="1:44">
      <c r="B62" t="s">
        <v>941</v>
      </c>
      <c r="C62" s="1077">
        <f>C49/(C28/100)</f>
        <v>910.47206301066569</v>
      </c>
      <c r="D62" s="1077">
        <f t="shared" ref="D62:AR62" si="30">D49/(D28/100)</f>
        <v>1017.0436568799147</v>
      </c>
      <c r="E62" s="1077">
        <f t="shared" si="30"/>
        <v>1019.9759695978682</v>
      </c>
      <c r="F62" s="1077">
        <f t="shared" si="30"/>
        <v>1217.0434166537341</v>
      </c>
      <c r="G62" s="1077">
        <f t="shared" si="30"/>
        <v>1266.5183904188525</v>
      </c>
      <c r="H62" s="1077">
        <f t="shared" si="30"/>
        <v>1520.5762743346927</v>
      </c>
      <c r="I62" s="1077">
        <f t="shared" si="30"/>
        <v>1810.2285047383214</v>
      </c>
      <c r="J62" s="1077">
        <f t="shared" si="30"/>
        <v>1526.5993393217934</v>
      </c>
      <c r="K62" s="1077">
        <f t="shared" si="30"/>
        <v>1700.0460013446004</v>
      </c>
      <c r="L62" s="1077">
        <f t="shared" si="30"/>
        <v>1695.802271248011</v>
      </c>
      <c r="M62" s="1077">
        <f t="shared" si="30"/>
        <v>1718.3340013210093</v>
      </c>
      <c r="N62" s="1077">
        <f t="shared" si="30"/>
        <v>1622.3929214968052</v>
      </c>
      <c r="O62" s="1077">
        <f t="shared" si="30"/>
        <v>1499.7377398094732</v>
      </c>
      <c r="P62" s="1077">
        <f t="shared" si="30"/>
        <v>1352.0286696166688</v>
      </c>
      <c r="Q62" s="1077">
        <f t="shared" si="30"/>
        <v>1997.4066643389467</v>
      </c>
      <c r="R62" s="1077">
        <f t="shared" si="30"/>
        <v>997.02119080960904</v>
      </c>
      <c r="S62" s="1077">
        <f t="shared" si="30"/>
        <v>864.37155770056677</v>
      </c>
      <c r="T62" s="1077">
        <f t="shared" si="30"/>
        <v>778.90200626778164</v>
      </c>
      <c r="U62" s="1077">
        <f t="shared" si="30"/>
        <v>930.51852193199431</v>
      </c>
      <c r="V62" s="1077">
        <f t="shared" si="30"/>
        <v>864.77898135708028</v>
      </c>
      <c r="W62" s="1077">
        <f t="shared" si="30"/>
        <v>953.40057202603305</v>
      </c>
      <c r="X62" s="1077">
        <f t="shared" si="30"/>
        <v>713.05396273911003</v>
      </c>
      <c r="Y62" s="1077">
        <f t="shared" si="30"/>
        <v>804.93362468413966</v>
      </c>
      <c r="Z62" s="1077">
        <f t="shared" si="30"/>
        <v>836.58527074075653</v>
      </c>
      <c r="AA62" s="1077">
        <f t="shared" si="30"/>
        <v>923.75539255393733</v>
      </c>
      <c r="AB62" s="1077">
        <f t="shared" si="30"/>
        <v>1572.0163794988596</v>
      </c>
      <c r="AC62" s="1077">
        <f t="shared" si="30"/>
        <v>1708.0880763122968</v>
      </c>
      <c r="AD62" s="1077">
        <f t="shared" si="30"/>
        <v>1997.8683643390518</v>
      </c>
      <c r="AE62" s="1077">
        <f t="shared" si="30"/>
        <v>2397.4129526653678</v>
      </c>
      <c r="AF62" s="1077">
        <f t="shared" si="30"/>
        <v>2550.9131077346178</v>
      </c>
      <c r="AG62" s="1077">
        <f t="shared" si="30"/>
        <v>2801.2584581896976</v>
      </c>
      <c r="AH62" s="1077">
        <f t="shared" si="30"/>
        <v>2779.2647374990229</v>
      </c>
      <c r="AI62" s="1077">
        <f t="shared" si="30"/>
        <v>2593.5505024828281</v>
      </c>
      <c r="AJ62" s="1077">
        <f t="shared" si="30"/>
        <v>2578.6999999999998</v>
      </c>
      <c r="AK62" s="1077">
        <f t="shared" si="30"/>
        <v>2895.4090723819791</v>
      </c>
      <c r="AL62" s="1077">
        <f t="shared" si="30"/>
        <v>2934.8886184985831</v>
      </c>
      <c r="AM62" s="1077">
        <f t="shared" si="30"/>
        <v>3199.7507089347482</v>
      </c>
      <c r="AN62" s="1077">
        <f t="shared" si="30"/>
        <v>3335.2106280181169</v>
      </c>
      <c r="AO62" s="1077">
        <f t="shared" si="30"/>
        <v>3477.8083949712436</v>
      </c>
      <c r="AP62" s="1077">
        <f t="shared" si="30"/>
        <v>3353.2084015459423</v>
      </c>
      <c r="AQ62" s="1077">
        <f t="shared" si="30"/>
        <v>2751.0313954737107</v>
      </c>
      <c r="AR62" s="1077">
        <f t="shared" si="30"/>
        <v>2890.2652649177303</v>
      </c>
    </row>
    <row r="64" spans="1:44">
      <c r="A64" t="s">
        <v>946</v>
      </c>
    </row>
  </sheetData>
  <mergeCells count="3">
    <mergeCell ref="B1:Y1"/>
    <mergeCell ref="C18:Y18"/>
    <mergeCell ref="Z18:AR18"/>
  </mergeCells>
  <pageMargins left="0.7" right="0.7" top="0.75" bottom="0.75" header="0.3" footer="0.3"/>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Notes</vt:lpstr>
      <vt:lpstr>Changes</vt:lpstr>
      <vt:lpstr>Check</vt:lpstr>
      <vt:lpstr>GDP (Tb1)</vt:lpstr>
      <vt:lpstr>Rev (Tb12)</vt:lpstr>
      <vt:lpstr>Rev compare</vt:lpstr>
      <vt:lpstr>Exp (Tb13A)</vt:lpstr>
      <vt:lpstr>Exp (Tb13B)</vt:lpstr>
      <vt:lpstr>Exp compare</vt:lpstr>
      <vt:lpstr>Fin (Tb14)</vt:lpstr>
      <vt:lpstr>Fin compare</vt:lpstr>
      <vt:lpstr>Debt (Tb15)</vt:lpstr>
      <vt:lpstr>Debt compare</vt:lpstr>
      <vt:lpstr>Prices (Tb9)</vt:lpstr>
      <vt:lpstr>Analysis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Jonathan</dc:creator>
  <cp:keywords/>
  <dc:description/>
  <cp:lastModifiedBy>Rubayat Chowdhury</cp:lastModifiedBy>
  <cp:revision/>
  <dcterms:created xsi:type="dcterms:W3CDTF">2015-12-07T01:17:45Z</dcterms:created>
  <dcterms:modified xsi:type="dcterms:W3CDTF">2026-08-25T00:01:57Z</dcterms:modified>
  <cp:category/>
  <cp:contentStatus/>
</cp:coreProperties>
</file>